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35" windowHeight="7335" tabRatio="698" activeTab="1"/>
  </bookViews>
  <sheets>
    <sheet name="ルール＆合計" sheetId="1" r:id="rId1"/>
    <sheet name="Demo_Trade" sheetId="14" r:id="rId2"/>
    <sheet name="気づき" sheetId="17" r:id="rId3"/>
    <sheet name="Demo_Trade_画像" sheetId="15" r:id="rId4"/>
    <sheet name="相場Tracking" sheetId="16" r:id="rId5"/>
  </sheets>
  <definedNames>
    <definedName name="_xlnm._FilterDatabase" localSheetId="1" hidden="1">Demo_Trade!$A$3:$AD$61</definedName>
  </definedNames>
  <calcPr calcId="125725"/>
</workbook>
</file>

<file path=xl/calcChain.xml><?xml version="1.0" encoding="utf-8"?>
<calcChain xmlns="http://schemas.openxmlformats.org/spreadsheetml/2006/main">
  <c r="Z40" i="14"/>
  <c r="Z39"/>
  <c r="W32"/>
  <c r="Z37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Z38"/>
  <c r="M40"/>
  <c r="Z34"/>
  <c r="M39"/>
  <c r="Y61"/>
  <c r="AA61" s="1"/>
  <c r="X61"/>
  <c r="W61"/>
  <c r="Y60"/>
  <c r="AA60" s="1"/>
  <c r="X60"/>
  <c r="W60"/>
  <c r="Y59"/>
  <c r="AA59" s="1"/>
  <c r="X59"/>
  <c r="W59"/>
  <c r="Y58"/>
  <c r="AA58" s="1"/>
  <c r="X58"/>
  <c r="W58"/>
  <c r="Y57"/>
  <c r="AA57" s="1"/>
  <c r="X57"/>
  <c r="W57"/>
  <c r="Y56"/>
  <c r="AA56" s="1"/>
  <c r="X56"/>
  <c r="W56"/>
  <c r="Y55"/>
  <c r="AA55" s="1"/>
  <c r="X55"/>
  <c r="W55"/>
  <c r="Y54"/>
  <c r="AA54" s="1"/>
  <c r="X54"/>
  <c r="W54"/>
  <c r="Y53"/>
  <c r="AA53" s="1"/>
  <c r="X53"/>
  <c r="W53"/>
  <c r="Y52"/>
  <c r="AA52" s="1"/>
  <c r="X52"/>
  <c r="W52"/>
  <c r="Y51"/>
  <c r="AA51" s="1"/>
  <c r="X51"/>
  <c r="W51"/>
  <c r="Y50"/>
  <c r="AA50" s="1"/>
  <c r="X50"/>
  <c r="W50"/>
  <c r="Y49"/>
  <c r="AA49" s="1"/>
  <c r="X49"/>
  <c r="W49"/>
  <c r="Y48"/>
  <c r="AA48" s="1"/>
  <c r="X48"/>
  <c r="W48"/>
  <c r="Y47"/>
  <c r="AA47" s="1"/>
  <c r="X47"/>
  <c r="W47"/>
  <c r="Y46"/>
  <c r="AA46" s="1"/>
  <c r="X46"/>
  <c r="W46"/>
  <c r="Y45"/>
  <c r="AA45" s="1"/>
  <c r="X45"/>
  <c r="W45"/>
  <c r="Y44"/>
  <c r="AA44" s="1"/>
  <c r="X44"/>
  <c r="W44"/>
  <c r="Y43"/>
  <c r="AA43" s="1"/>
  <c r="X43"/>
  <c r="W43"/>
  <c r="Y42"/>
  <c r="AA42" s="1"/>
  <c r="X42"/>
  <c r="W42"/>
  <c r="Y41"/>
  <c r="AA41" s="1"/>
  <c r="X41"/>
  <c r="W41"/>
  <c r="Y40"/>
  <c r="AA40" s="1"/>
  <c r="W40"/>
  <c r="M38"/>
  <c r="M37"/>
  <c r="M36"/>
  <c r="Y37"/>
  <c r="W37"/>
  <c r="Y36"/>
  <c r="AA36" s="1"/>
  <c r="X36"/>
  <c r="W36"/>
  <c r="AA37" l="1"/>
  <c r="W39"/>
  <c r="W33"/>
  <c r="W35"/>
  <c r="W31"/>
  <c r="W30"/>
  <c r="W29"/>
  <c r="W34"/>
  <c r="W28"/>
  <c r="Z21"/>
  <c r="Z17"/>
  <c r="W17"/>
  <c r="Z15"/>
  <c r="Z8"/>
  <c r="Z11"/>
  <c r="Z10"/>
  <c r="Z5"/>
  <c r="Z4"/>
  <c r="M33"/>
  <c r="M35"/>
  <c r="M31"/>
  <c r="M30" l="1"/>
  <c r="M32"/>
  <c r="M29"/>
  <c r="M28"/>
  <c r="M27" l="1"/>
  <c r="S26"/>
  <c r="M26"/>
  <c r="M25"/>
  <c r="Y21" l="1"/>
  <c r="AA21" s="1"/>
  <c r="W21"/>
  <c r="S20"/>
  <c r="S18"/>
  <c r="Y18" s="1"/>
  <c r="AA18" s="1"/>
  <c r="X11"/>
  <c r="L10"/>
  <c r="Y10" s="1"/>
  <c r="AA10" s="1"/>
  <c r="L9"/>
  <c r="Y9" s="1"/>
  <c r="AA9" s="1"/>
  <c r="L8"/>
  <c r="Y8" s="1"/>
  <c r="AA8" s="1"/>
  <c r="X38"/>
  <c r="X31"/>
  <c r="X32"/>
  <c r="X29"/>
  <c r="X27"/>
  <c r="X26"/>
  <c r="X22"/>
  <c r="X16"/>
  <c r="X12"/>
  <c r="X7"/>
  <c r="X6"/>
  <c r="X5"/>
  <c r="X4"/>
  <c r="Y39"/>
  <c r="AA39" s="1"/>
  <c r="Y38"/>
  <c r="AA38" s="1"/>
  <c r="Y33"/>
  <c r="AA33" s="1"/>
  <c r="Y35"/>
  <c r="AA35" s="1"/>
  <c r="Y31"/>
  <c r="AA31" s="1"/>
  <c r="Y30"/>
  <c r="AA30" s="1"/>
  <c r="Y32"/>
  <c r="AA32" s="1"/>
  <c r="Y29"/>
  <c r="AA29" s="1"/>
  <c r="Y34"/>
  <c r="AA34" s="1"/>
  <c r="Y28"/>
  <c r="AA28" s="1"/>
  <c r="Y27"/>
  <c r="AA27" s="1"/>
  <c r="Y26"/>
  <c r="AA26" s="1"/>
  <c r="Y25"/>
  <c r="AA25" s="1"/>
  <c r="Y24"/>
  <c r="AA24" s="1"/>
  <c r="Y23"/>
  <c r="AA23" s="1"/>
  <c r="Y22"/>
  <c r="AA22" s="1"/>
  <c r="Y19"/>
  <c r="AA19" s="1"/>
  <c r="Y17"/>
  <c r="AA17" s="1"/>
  <c r="Y16"/>
  <c r="AA16" s="1"/>
  <c r="Y15"/>
  <c r="AA15" s="1"/>
  <c r="Y14"/>
  <c r="AA14" s="1"/>
  <c r="Y13"/>
  <c r="AA13" s="1"/>
  <c r="Y12"/>
  <c r="AA12" s="1"/>
  <c r="Y11"/>
  <c r="AA11" s="1"/>
  <c r="Y7"/>
  <c r="AA7" s="1"/>
  <c r="Y6"/>
  <c r="AA6" s="1"/>
  <c r="Y5"/>
  <c r="AA5" s="1"/>
  <c r="G4"/>
  <c r="Y4"/>
  <c r="AA4" s="1"/>
  <c r="AB4" s="1"/>
  <c r="Q99"/>
  <c r="O71"/>
  <c r="O90" s="1"/>
  <c r="N71"/>
  <c r="N90" s="1"/>
  <c r="W25"/>
  <c r="W24"/>
  <c r="W23"/>
  <c r="W19"/>
  <c r="W15"/>
  <c r="W14"/>
  <c r="W13"/>
  <c r="W8" l="1"/>
  <c r="W18"/>
  <c r="X9"/>
  <c r="X63" s="1"/>
  <c r="W10"/>
  <c r="AB5"/>
  <c r="AB6" s="1"/>
  <c r="AB7" s="1"/>
  <c r="AB8" s="1"/>
  <c r="AB9" s="1"/>
  <c r="AB10" s="1"/>
  <c r="AB11" s="1"/>
  <c r="AB12" s="1"/>
  <c r="AB13" s="1"/>
  <c r="AB14" s="1"/>
  <c r="AB15" s="1"/>
  <c r="AB16" s="1"/>
  <c r="AB17" s="1"/>
  <c r="AB18" s="1"/>
  <c r="AB19" s="1"/>
  <c r="L71"/>
  <c r="L90" s="1"/>
  <c r="G5"/>
  <c r="I83"/>
  <c r="Y20"/>
  <c r="W20"/>
  <c r="I87"/>
  <c r="D8" i="1"/>
  <c r="D17" s="1"/>
  <c r="G8"/>
  <c r="H8" s="1"/>
  <c r="H17" s="1"/>
  <c r="I8"/>
  <c r="J8"/>
  <c r="K8" s="1"/>
  <c r="K17" s="1"/>
  <c r="L8"/>
  <c r="D9"/>
  <c r="G9"/>
  <c r="H9" s="1"/>
  <c r="I9"/>
  <c r="J9"/>
  <c r="K9"/>
  <c r="L9"/>
  <c r="D10"/>
  <c r="G10"/>
  <c r="H10"/>
  <c r="I10"/>
  <c r="J10"/>
  <c r="K10"/>
  <c r="L10"/>
  <c r="D11"/>
  <c r="G11"/>
  <c r="H11"/>
  <c r="I11"/>
  <c r="K11" s="1"/>
  <c r="J11"/>
  <c r="L11"/>
  <c r="D12"/>
  <c r="G12"/>
  <c r="H12"/>
  <c r="I12"/>
  <c r="K12" s="1"/>
  <c r="J12"/>
  <c r="L12"/>
  <c r="D13"/>
  <c r="G13"/>
  <c r="H13" s="1"/>
  <c r="I13"/>
  <c r="J13"/>
  <c r="K13" s="1"/>
  <c r="L13"/>
  <c r="D14"/>
  <c r="G14"/>
  <c r="H14" s="1"/>
  <c r="I14"/>
  <c r="J14"/>
  <c r="K14"/>
  <c r="L14"/>
  <c r="D15"/>
  <c r="G15"/>
  <c r="H15"/>
  <c r="I15"/>
  <c r="K15" s="1"/>
  <c r="J15"/>
  <c r="L15"/>
  <c r="D16"/>
  <c r="G16"/>
  <c r="H16"/>
  <c r="I16"/>
  <c r="K16" s="1"/>
  <c r="J16"/>
  <c r="L16"/>
  <c r="B17"/>
  <c r="C17"/>
  <c r="E17"/>
  <c r="F17"/>
  <c r="I17"/>
  <c r="J17"/>
  <c r="L17"/>
  <c r="W63" i="14" l="1"/>
  <c r="AA20"/>
  <c r="G6"/>
  <c r="G3" i="1"/>
  <c r="B3"/>
  <c r="I3" s="1"/>
  <c r="G17"/>
  <c r="AB20" i="14" l="1"/>
  <c r="AB21" s="1"/>
  <c r="AB22" s="1"/>
  <c r="AB23" s="1"/>
  <c r="AB24" s="1"/>
  <c r="AB25" s="1"/>
  <c r="AB26" s="1"/>
  <c r="AB27" s="1"/>
  <c r="AB28" s="1"/>
  <c r="G29" s="1"/>
  <c r="AA63"/>
  <c r="I79" s="1"/>
  <c r="I82" s="1"/>
  <c r="G7"/>
  <c r="AB29" l="1"/>
  <c r="G30" s="1"/>
  <c r="G8"/>
  <c r="AB30" l="1"/>
  <c r="AB31" s="1"/>
  <c r="G32" s="1"/>
  <c r="G9"/>
  <c r="AB32" l="1"/>
  <c r="AB33" s="1"/>
  <c r="G10"/>
  <c r="G33" l="1"/>
  <c r="G34"/>
  <c r="AB34"/>
  <c r="G11"/>
  <c r="AB35" l="1"/>
  <c r="G35"/>
  <c r="G12"/>
  <c r="AB36" l="1"/>
  <c r="G36"/>
  <c r="G13"/>
  <c r="G37" l="1"/>
  <c r="AB37"/>
  <c r="G14"/>
  <c r="G38" l="1"/>
  <c r="AB38"/>
  <c r="AB39" s="1"/>
  <c r="G15"/>
  <c r="G40" l="1"/>
  <c r="AB40"/>
  <c r="G16"/>
  <c r="AB41" l="1"/>
  <c r="G41"/>
  <c r="G17"/>
  <c r="G42" l="1"/>
  <c r="AB42"/>
  <c r="G18"/>
  <c r="G43" l="1"/>
  <c r="AB43"/>
  <c r="G19"/>
  <c r="AB44" l="1"/>
  <c r="G44"/>
  <c r="G20"/>
  <c r="AB45" l="1"/>
  <c r="G45"/>
  <c r="G21"/>
  <c r="G22"/>
  <c r="AB46" l="1"/>
  <c r="G46"/>
  <c r="G23"/>
  <c r="G47" l="1"/>
  <c r="AB47"/>
  <c r="G24"/>
  <c r="G48" l="1"/>
  <c r="AB48"/>
  <c r="G25"/>
  <c r="G49" l="1"/>
  <c r="AB49"/>
  <c r="G26"/>
  <c r="G50" l="1"/>
  <c r="AB50"/>
  <c r="G27"/>
  <c r="G51" l="1"/>
  <c r="AB51"/>
  <c r="G28"/>
  <c r="AB52" l="1"/>
  <c r="G52"/>
  <c r="G39"/>
  <c r="AB53" l="1"/>
  <c r="G53"/>
  <c r="G31"/>
  <c r="AB54" l="1"/>
  <c r="G54"/>
  <c r="AB55" l="1"/>
  <c r="G55"/>
  <c r="AB56" l="1"/>
  <c r="G56"/>
  <c r="AB57" l="1"/>
  <c r="G57"/>
  <c r="AB58" l="1"/>
  <c r="G58"/>
  <c r="AB59" l="1"/>
  <c r="G59"/>
  <c r="G60" l="1"/>
  <c r="AB60"/>
  <c r="G61" l="1"/>
  <c r="AB61"/>
</calcChain>
</file>

<file path=xl/sharedStrings.xml><?xml version="1.0" encoding="utf-8"?>
<sst xmlns="http://schemas.openxmlformats.org/spreadsheetml/2006/main" count="567" uniqueCount="380">
  <si>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</si>
  <si>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</si>
  <si>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</si>
  <si>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</si>
  <si>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</si>
  <si>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</si>
  <si>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</si>
  <si>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</si>
  <si>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</si>
  <si>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</si>
  <si>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</si>
  <si>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</si>
  <si>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</si>
  <si>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</si>
  <si>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</si>
  <si>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</si>
  <si>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</si>
  <si>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</si>
  <si>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</si>
  <si>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</si>
  <si>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</si>
  <si>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</si>
  <si>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</si>
  <si>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</si>
  <si>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</si>
  <si>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</si>
  <si>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</si>
  <si>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</si>
  <si>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</si>
  <si>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</si>
  <si>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</si>
  <si>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</si>
  <si>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</si>
  <si>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</si>
  <si>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</si>
  <si>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</si>
  <si>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</si>
  <si>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</si>
  <si>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</si>
  <si>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</si>
  <si>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</si>
  <si>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</si>
  <si>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</si>
  <si>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</si>
  <si>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</si>
  <si>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</si>
  <si>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</si>
  <si>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</si>
  <si>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</si>
  <si>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</si>
  <si>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</si>
  <si>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</si>
  <si>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</si>
  <si>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</si>
  <si>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</si>
  <si>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</si>
  <si>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</si>
  <si>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</si>
  <si>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</si>
  <si>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</si>
  <si>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</si>
  <si>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S</t>
    <phoneticPr fontId="13"/>
  </si>
  <si>
    <t>L</t>
    <phoneticPr fontId="13"/>
  </si>
  <si>
    <t>Exit</t>
    <phoneticPr fontId="13"/>
  </si>
  <si>
    <t>entry</t>
    <phoneticPr fontId="13"/>
  </si>
  <si>
    <t>S</t>
    <phoneticPr fontId="13"/>
  </si>
  <si>
    <t>Cumulative</t>
    <phoneticPr fontId="13"/>
  </si>
  <si>
    <t>Note</t>
    <phoneticPr fontId="13"/>
  </si>
  <si>
    <t>記入</t>
    <rPh sb="0" eb="2">
      <t>キニュウ</t>
    </rPh>
    <phoneticPr fontId="13"/>
  </si>
  <si>
    <t>4H</t>
    <phoneticPr fontId="13"/>
  </si>
  <si>
    <t>USDJPY</t>
    <phoneticPr fontId="13"/>
  </si>
  <si>
    <t>PB &lt; MAs  &amp; touch</t>
    <phoneticPr fontId="13"/>
  </si>
  <si>
    <t>PB &gt; MAs  &amp; touch</t>
    <phoneticPr fontId="13"/>
  </si>
  <si>
    <t>EUR/UED</t>
    <phoneticPr fontId="13"/>
  </si>
  <si>
    <t>Initial LC</t>
    <phoneticPr fontId="14"/>
  </si>
  <si>
    <t>金額　￥</t>
    <phoneticPr fontId="14"/>
  </si>
  <si>
    <t>Initial LC : Entry price時のH or L</t>
    <rPh sb="24" eb="25">
      <t>ジ</t>
    </rPh>
    <phoneticPr fontId="14"/>
  </si>
  <si>
    <t>初期資金</t>
    <rPh sb="0" eb="2">
      <t>ショキ</t>
    </rPh>
    <rPh sb="2" eb="4">
      <t>シキン</t>
    </rPh>
    <phoneticPr fontId="15"/>
  </si>
  <si>
    <t>万円</t>
    <rPh sb="0" eb="2">
      <t>マンエン</t>
    </rPh>
    <phoneticPr fontId="15"/>
  </si>
  <si>
    <t>Trailing stop(Dow)+PB+裁量＋FIB</t>
    <rPh sb="22" eb="24">
      <t>サイリョウ</t>
    </rPh>
    <phoneticPr fontId="13"/>
  </si>
  <si>
    <t>S/R</t>
    <phoneticPr fontId="13"/>
  </si>
  <si>
    <t>Initial LC根拠</t>
    <rPh sb="10" eb="12">
      <t>コンキョ</t>
    </rPh>
    <phoneticPr fontId="15"/>
  </si>
  <si>
    <t>PB</t>
    <phoneticPr fontId="13"/>
  </si>
  <si>
    <t>FIB &amp; PB</t>
    <phoneticPr fontId="13"/>
  </si>
  <si>
    <t>W : +1 , L : -1 , NoEntry : 0</t>
    <phoneticPr fontId="15"/>
  </si>
  <si>
    <r>
      <t>P</t>
    </r>
    <r>
      <rPr>
        <sz val="11"/>
        <color indexed="8"/>
        <rFont val="ＭＳ Ｐゴシック"/>
        <family val="3"/>
        <charset val="128"/>
      </rPr>
      <t>B</t>
    </r>
    <phoneticPr fontId="13"/>
  </si>
  <si>
    <r>
      <t>S</t>
    </r>
    <r>
      <rPr>
        <sz val="11"/>
        <color indexed="8"/>
        <rFont val="ＭＳ Ｐゴシック"/>
        <family val="3"/>
        <charset val="128"/>
      </rPr>
      <t>/R &amp; PB</t>
    </r>
    <phoneticPr fontId="13"/>
  </si>
  <si>
    <r>
      <t>S</t>
    </r>
    <r>
      <rPr>
        <sz val="11"/>
        <color indexed="8"/>
        <rFont val="ＭＳ Ｐゴシック"/>
        <family val="3"/>
        <charset val="128"/>
      </rPr>
      <t>/R</t>
    </r>
    <phoneticPr fontId="13"/>
  </si>
  <si>
    <r>
      <t>L</t>
    </r>
    <r>
      <rPr>
        <sz val="11"/>
        <color indexed="8"/>
        <rFont val="ＭＳ Ｐゴシック"/>
        <family val="3"/>
        <charset val="128"/>
      </rPr>
      <t xml:space="preserve"> or S</t>
    </r>
    <phoneticPr fontId="13"/>
  </si>
  <si>
    <t>Risk rate %</t>
    <phoneticPr fontId="13"/>
  </si>
  <si>
    <t>損益pips
\ cross</t>
    <rPh sb="0" eb="1">
      <t>ソン</t>
    </rPh>
    <phoneticPr fontId="15"/>
  </si>
  <si>
    <t xml:space="preserve">entry :　
LC : 
Target : 
Exit : </t>
    <phoneticPr fontId="15"/>
  </si>
  <si>
    <t>1H</t>
    <phoneticPr fontId="13"/>
  </si>
  <si>
    <t>15.7.22 23:00H</t>
    <phoneticPr fontId="13"/>
  </si>
  <si>
    <r>
      <t>1</t>
    </r>
    <r>
      <rPr>
        <sz val="11"/>
        <color indexed="8"/>
        <rFont val="ＭＳ Ｐゴシック"/>
        <family val="3"/>
        <charset val="128"/>
      </rPr>
      <t>5.7.23 0:00L</t>
    </r>
    <phoneticPr fontId="13"/>
  </si>
  <si>
    <t>15.7.23 2:00</t>
    <phoneticPr fontId="13"/>
  </si>
  <si>
    <t>1H</t>
    <phoneticPr fontId="13"/>
  </si>
  <si>
    <t>15.7.23 10:10</t>
    <phoneticPr fontId="13"/>
  </si>
  <si>
    <t>entry :　FIB23.6付近(届いてないが）までadj後、Resをbreakしsupp（res）にhook。LCに設定した足の10MA越えにしようと思ったが、LC設定の1本前の足のH。
LC : 丁度S/R付近
Target : FIB0.0　124.465
Exit : 初期LCに引っかかりLC。デモトレを早く始めるために優位性のないところでentryしてしまったのが敗因。</t>
    <rPh sb="15" eb="17">
      <t>フキン</t>
    </rPh>
    <rPh sb="18" eb="19">
      <t>トド</t>
    </rPh>
    <rPh sb="30" eb="31">
      <t>ゴ</t>
    </rPh>
    <rPh sb="60" eb="62">
      <t>セッテイ</t>
    </rPh>
    <rPh sb="64" eb="65">
      <t>アシ</t>
    </rPh>
    <rPh sb="70" eb="71">
      <t>コ</t>
    </rPh>
    <rPh sb="77" eb="78">
      <t>オモ</t>
    </rPh>
    <rPh sb="84" eb="86">
      <t>セッテイ</t>
    </rPh>
    <rPh sb="88" eb="89">
      <t>ホン</t>
    </rPh>
    <rPh sb="89" eb="90">
      <t>マエ</t>
    </rPh>
    <rPh sb="91" eb="92">
      <t>アシ</t>
    </rPh>
    <rPh sb="101" eb="103">
      <t>チョウド</t>
    </rPh>
    <rPh sb="106" eb="108">
      <t>フキン</t>
    </rPh>
    <phoneticPr fontId="15"/>
  </si>
  <si>
    <t>4H</t>
    <phoneticPr fontId="13"/>
  </si>
  <si>
    <t>15.7.22 16:99H</t>
    <phoneticPr fontId="13"/>
  </si>
  <si>
    <t>15.7.23 8:00L</t>
    <phoneticPr fontId="13"/>
  </si>
  <si>
    <t xml:space="preserve">entry :　FIB23.6まで届いていないがadj、その後、up Dowに見える。
LC : 
Target : 15.6.5H付近　125.5
Exit : </t>
    <rPh sb="17" eb="18">
      <t>トド</t>
    </rPh>
    <rPh sb="30" eb="31">
      <t>ゴ</t>
    </rPh>
    <rPh sb="39" eb="40">
      <t>ミ</t>
    </rPh>
    <rPh sb="66" eb="68">
      <t>フキン</t>
    </rPh>
    <phoneticPr fontId="15"/>
  </si>
  <si>
    <t>USDJPY</t>
    <phoneticPr fontId="16"/>
  </si>
  <si>
    <t>EURUSD</t>
    <phoneticPr fontId="16"/>
  </si>
  <si>
    <t>EURJPY</t>
    <phoneticPr fontId="16"/>
  </si>
  <si>
    <t>GBPUSD</t>
    <phoneticPr fontId="16"/>
  </si>
  <si>
    <t>GBPJPY</t>
    <phoneticPr fontId="16"/>
  </si>
  <si>
    <t>AUDUSD</t>
    <phoneticPr fontId="16"/>
  </si>
  <si>
    <t>AUDJPY</t>
    <phoneticPr fontId="16"/>
  </si>
  <si>
    <t>USDCHF</t>
    <phoneticPr fontId="16"/>
  </si>
  <si>
    <t>CHFJPY</t>
    <phoneticPr fontId="16"/>
  </si>
  <si>
    <t>NZDUSD</t>
    <phoneticPr fontId="16"/>
  </si>
  <si>
    <t>NZDJPY</t>
    <phoneticPr fontId="16"/>
  </si>
  <si>
    <t>USDCAD</t>
    <phoneticPr fontId="16"/>
  </si>
  <si>
    <t>4H　FIBチェック中</t>
    <rPh sb="10" eb="11">
      <t>チュウ</t>
    </rPh>
    <phoneticPr fontId="16"/>
  </si>
  <si>
    <t>L：4H　124.090付近のRes上抜け
S：4H　FIB23.6(123.505)割れ</t>
    <rPh sb="12" eb="14">
      <t>フキン</t>
    </rPh>
    <rPh sb="18" eb="19">
      <t>ウワ</t>
    </rPh>
    <rPh sb="19" eb="20">
      <t>ヌ</t>
    </rPh>
    <rPh sb="43" eb="44">
      <t>ワ</t>
    </rPh>
    <phoneticPr fontId="16"/>
  </si>
  <si>
    <t>S：4H　FIB23.6割れ</t>
    <rPh sb="12" eb="13">
      <t>ワ</t>
    </rPh>
    <phoneticPr fontId="16"/>
  </si>
  <si>
    <t>S：4H　FIB23.6割れている。直近L割れentryか？</t>
    <rPh sb="12" eb="13">
      <t>ワ</t>
    </rPh>
    <rPh sb="18" eb="20">
      <t>チョッキン</t>
    </rPh>
    <rPh sb="21" eb="22">
      <t>ワ</t>
    </rPh>
    <phoneticPr fontId="16"/>
  </si>
  <si>
    <t>S：Down中。PB出ればentry？</t>
    <rPh sb="6" eb="7">
      <t>チュウ</t>
    </rPh>
    <rPh sb="10" eb="11">
      <t>デ</t>
    </rPh>
    <phoneticPr fontId="16"/>
  </si>
  <si>
    <t>4H：FIB23.6割れている。監視継続</t>
    <rPh sb="10" eb="11">
      <t>ワ</t>
    </rPh>
    <rPh sb="16" eb="18">
      <t>カンシ</t>
    </rPh>
    <rPh sb="18" eb="20">
      <t>ケイゾク</t>
    </rPh>
    <phoneticPr fontId="16"/>
  </si>
  <si>
    <t>S：Down中。D：PB出てた。</t>
    <rPh sb="6" eb="7">
      <t>チュウ</t>
    </rPh>
    <rPh sb="12" eb="13">
      <t>デ</t>
    </rPh>
    <phoneticPr fontId="16"/>
  </si>
  <si>
    <t>S：FIB38.2割れた。D:PB出てた。</t>
    <rPh sb="9" eb="10">
      <t>ワ</t>
    </rPh>
    <rPh sb="17" eb="18">
      <t>デ</t>
    </rPh>
    <phoneticPr fontId="16"/>
  </si>
  <si>
    <t>L：D　FIB50.0越え。D:PB出てた。</t>
    <rPh sb="11" eb="12">
      <t>コ</t>
    </rPh>
    <rPh sb="18" eb="19">
      <t>デ</t>
    </rPh>
    <phoneticPr fontId="16"/>
  </si>
  <si>
    <t>L：D：FIB23.6付近まで反発。PB出れば。</t>
    <rPh sb="11" eb="13">
      <t>フキン</t>
    </rPh>
    <rPh sb="15" eb="17">
      <t>ハンパツ</t>
    </rPh>
    <rPh sb="20" eb="21">
      <t>デ</t>
    </rPh>
    <phoneticPr fontId="16"/>
  </si>
  <si>
    <t>S：4H：Sandwichになるか？
MACD-H　divergence</t>
    <phoneticPr fontId="16"/>
  </si>
  <si>
    <t>D　FIBチェック中。Triangle</t>
    <rPh sb="9" eb="10">
      <t>チュウ</t>
    </rPh>
    <phoneticPr fontId="16"/>
  </si>
  <si>
    <t>GBPJPY</t>
    <phoneticPr fontId="13"/>
  </si>
  <si>
    <t>S</t>
    <phoneticPr fontId="13"/>
  </si>
  <si>
    <t>15.7.24 8:00L</t>
    <phoneticPr fontId="13"/>
  </si>
  <si>
    <t>entryと同じ足</t>
    <rPh sb="6" eb="7">
      <t>オナ</t>
    </rPh>
    <rPh sb="8" eb="9">
      <t>アシ</t>
    </rPh>
    <phoneticPr fontId="13"/>
  </si>
  <si>
    <t>FIB &amp;S/R</t>
    <phoneticPr fontId="13"/>
  </si>
  <si>
    <t xml:space="preserve">entry :　FIB23.6付近までadj。その後、戻り弱くSupp付近で推移。直近L割れでentry
LC : 
Target : 38.2-&gt;190.774　or　50.0-&gt;189.666
Exit : </t>
    <rPh sb="15" eb="17">
      <t>フキン</t>
    </rPh>
    <rPh sb="25" eb="26">
      <t>ゴ</t>
    </rPh>
    <rPh sb="27" eb="28">
      <t>モド</t>
    </rPh>
    <rPh sb="29" eb="30">
      <t>ヨワ</t>
    </rPh>
    <rPh sb="35" eb="37">
      <t>フキン</t>
    </rPh>
    <rPh sb="38" eb="40">
      <t>スイイ</t>
    </rPh>
    <rPh sb="41" eb="43">
      <t>チョッキン</t>
    </rPh>
    <rPh sb="44" eb="45">
      <t>ワ</t>
    </rPh>
    <phoneticPr fontId="15"/>
  </si>
  <si>
    <t>15.7.27 6:00</t>
    <phoneticPr fontId="13"/>
  </si>
  <si>
    <t>15.7.27 11:00</t>
    <phoneticPr fontId="13"/>
  </si>
  <si>
    <t>LC逆指値変更をするつもりが決済してしまった</t>
    <rPh sb="2" eb="3">
      <t>ギャク</t>
    </rPh>
    <rPh sb="3" eb="5">
      <t>サシネ</t>
    </rPh>
    <rPh sb="5" eb="7">
      <t>ヘンコウ</t>
    </rPh>
    <rPh sb="14" eb="16">
      <t>ケッサイ</t>
    </rPh>
    <phoneticPr fontId="13"/>
  </si>
  <si>
    <t>適当</t>
    <rPh sb="0" eb="2">
      <t>テキトウ</t>
    </rPh>
    <phoneticPr fontId="13"/>
  </si>
  <si>
    <t>15.7.27 11:21</t>
    <phoneticPr fontId="13"/>
  </si>
  <si>
    <t>適当</t>
    <rPh sb="0" eb="2">
      <t>テキトウ</t>
    </rPh>
    <phoneticPr fontId="13"/>
  </si>
  <si>
    <t>15.7.27 17:16</t>
    <phoneticPr fontId="13"/>
  </si>
  <si>
    <t>USDCHF</t>
    <phoneticPr fontId="13"/>
  </si>
  <si>
    <t>L</t>
    <phoneticPr fontId="13"/>
  </si>
  <si>
    <t>D</t>
    <phoneticPr fontId="13"/>
  </si>
  <si>
    <t>15.7.27H</t>
    <phoneticPr fontId="13"/>
  </si>
  <si>
    <t>MT4の注文のやり方を知るためにtest。Chart上右クリックでかなり便利なことが分かった。</t>
    <rPh sb="4" eb="6">
      <t>チュウモン</t>
    </rPh>
    <rPh sb="9" eb="10">
      <t>カタ</t>
    </rPh>
    <rPh sb="11" eb="12">
      <t>シ</t>
    </rPh>
    <rPh sb="26" eb="27">
      <t>ジョウ</t>
    </rPh>
    <rPh sb="27" eb="28">
      <t>ミギ</t>
    </rPh>
    <rPh sb="36" eb="38">
      <t>ベンリ</t>
    </rPh>
    <rPh sb="42" eb="43">
      <t>ワ</t>
    </rPh>
    <phoneticPr fontId="15"/>
  </si>
  <si>
    <t>spread</t>
    <phoneticPr fontId="13"/>
  </si>
  <si>
    <t>USDjPY</t>
    <phoneticPr fontId="13"/>
  </si>
  <si>
    <t>S</t>
    <phoneticPr fontId="13"/>
  </si>
  <si>
    <t>1H</t>
    <phoneticPr fontId="13"/>
  </si>
  <si>
    <t>15.7.28 4:00L</t>
    <phoneticPr fontId="13"/>
  </si>
  <si>
    <t>USDCAD</t>
    <phoneticPr fontId="13"/>
  </si>
  <si>
    <t>4H</t>
    <phoneticPr fontId="13"/>
  </si>
  <si>
    <t xml:space="preserve">entry :　Triangleからの下抜けが起きている。下げから戻しのような形でPB(陰線)
LC : 
Target : Supp→122.667　or　50.0-&gt;122.431
Exit : </t>
    <rPh sb="19" eb="20">
      <t>シタ</t>
    </rPh>
    <rPh sb="20" eb="21">
      <t>ヌ</t>
    </rPh>
    <rPh sb="23" eb="24">
      <t>オ</t>
    </rPh>
    <rPh sb="29" eb="30">
      <t>サ</t>
    </rPh>
    <rPh sb="33" eb="34">
      <t>モド</t>
    </rPh>
    <rPh sb="39" eb="40">
      <t>カタチ</t>
    </rPh>
    <rPh sb="44" eb="46">
      <t>インセン</t>
    </rPh>
    <phoneticPr fontId="15"/>
  </si>
  <si>
    <t>大幅UPしたのでcancel
7.28　8:00</t>
    <rPh sb="0" eb="2">
      <t>オオハバ</t>
    </rPh>
    <phoneticPr fontId="13"/>
  </si>
  <si>
    <t>15.7.28 9:02</t>
    <phoneticPr fontId="13"/>
  </si>
  <si>
    <t>15.7.28 6:27</t>
    <phoneticPr fontId="13"/>
  </si>
  <si>
    <t>AUDJPY</t>
    <phoneticPr fontId="13"/>
  </si>
  <si>
    <t>L</t>
    <phoneticPr fontId="13"/>
  </si>
  <si>
    <t>4H</t>
    <phoneticPr fontId="13"/>
  </si>
  <si>
    <t>15.7.28 20:00H</t>
    <phoneticPr fontId="13"/>
  </si>
  <si>
    <t>15.7.29 0:21</t>
    <phoneticPr fontId="13"/>
  </si>
  <si>
    <t>4H</t>
    <phoneticPr fontId="13"/>
  </si>
  <si>
    <t>15.7.29 15:21</t>
    <phoneticPr fontId="13"/>
  </si>
  <si>
    <t>15.7.29 8:00H</t>
    <phoneticPr fontId="13"/>
  </si>
  <si>
    <t>USDCHF</t>
    <phoneticPr fontId="13"/>
  </si>
  <si>
    <t>S</t>
    <phoneticPr fontId="13"/>
  </si>
  <si>
    <t>15.7.30 8:00L</t>
    <phoneticPr fontId="13"/>
  </si>
  <si>
    <t>upでMAを越えた為、1度cancel</t>
    <rPh sb="6" eb="7">
      <t>コ</t>
    </rPh>
    <rPh sb="9" eb="10">
      <t>タメ</t>
    </rPh>
    <rPh sb="12" eb="13">
      <t>ド</t>
    </rPh>
    <phoneticPr fontId="13"/>
  </si>
  <si>
    <t>EURJPY</t>
    <phoneticPr fontId="13"/>
  </si>
  <si>
    <t>S</t>
    <phoneticPr fontId="13"/>
  </si>
  <si>
    <t>15.7.30 20:00L</t>
    <phoneticPr fontId="13"/>
  </si>
  <si>
    <t>15.7.31 0:00H</t>
    <phoneticPr fontId="13"/>
  </si>
  <si>
    <t xml:space="preserve">entry :　Supp割れ狙い
LC : 
Target : 38.2(D)→135.134　or　supp→134.238
Exit : </t>
    <rPh sb="12" eb="13">
      <t>ワ</t>
    </rPh>
    <rPh sb="14" eb="15">
      <t>ネラ</t>
    </rPh>
    <phoneticPr fontId="15"/>
  </si>
  <si>
    <t xml:space="preserve">entry :　PB(陽線)
LC : 
Target : 38.2-&gt;1.27291
Exit : </t>
    <rPh sb="11" eb="13">
      <t>ヨウセン</t>
    </rPh>
    <phoneticPr fontId="15"/>
  </si>
  <si>
    <t>AUDUSD</t>
    <phoneticPr fontId="13"/>
  </si>
  <si>
    <t>S</t>
    <phoneticPr fontId="13"/>
  </si>
  <si>
    <t>4H</t>
    <phoneticPr fontId="13"/>
  </si>
  <si>
    <t>15.7.30 12:00L</t>
    <phoneticPr fontId="13"/>
  </si>
  <si>
    <t>15.7.31 4:00H</t>
    <phoneticPr fontId="13"/>
  </si>
  <si>
    <t>15.7.31 12:33</t>
    <phoneticPr fontId="13"/>
  </si>
  <si>
    <t>大幅UPしたのでcancel</t>
    <rPh sb="0" eb="2">
      <t>オオハバ</t>
    </rPh>
    <phoneticPr fontId="13"/>
  </si>
  <si>
    <t>15.7.31 15:38:00</t>
    <phoneticPr fontId="13"/>
  </si>
  <si>
    <t>15.7.31 15:30</t>
    <phoneticPr fontId="13"/>
  </si>
  <si>
    <t>15.7.29L 0.95970</t>
    <phoneticPr fontId="13"/>
  </si>
  <si>
    <t>weekly comment</t>
    <phoneticPr fontId="13"/>
  </si>
  <si>
    <t>Greece・China問題、FOMC等で振り回された週。ほぼLCで終了。
来週末に米雇用統計。それぞれの通貨pairに動きが出るか、要監視！！</t>
    <rPh sb="12" eb="14">
      <t>モンダイ</t>
    </rPh>
    <rPh sb="19" eb="20">
      <t>トウ</t>
    </rPh>
    <rPh sb="21" eb="22">
      <t>フ</t>
    </rPh>
    <rPh sb="23" eb="24">
      <t>マワ</t>
    </rPh>
    <rPh sb="27" eb="28">
      <t>シュウ</t>
    </rPh>
    <rPh sb="34" eb="36">
      <t>シュウリョウ</t>
    </rPh>
    <rPh sb="38" eb="40">
      <t>ライシュウ</t>
    </rPh>
    <rPh sb="40" eb="41">
      <t>マツ</t>
    </rPh>
    <rPh sb="42" eb="43">
      <t>ベイ</t>
    </rPh>
    <rPh sb="43" eb="45">
      <t>コヨウ</t>
    </rPh>
    <rPh sb="45" eb="47">
      <t>トウケイ</t>
    </rPh>
    <rPh sb="53" eb="55">
      <t>ツウカ</t>
    </rPh>
    <rPh sb="60" eb="61">
      <t>ウゴ</t>
    </rPh>
    <rPh sb="63" eb="64">
      <t>デ</t>
    </rPh>
    <rPh sb="67" eb="68">
      <t>ヨウ</t>
    </rPh>
    <rPh sb="68" eb="70">
      <t>カンシ</t>
    </rPh>
    <phoneticPr fontId="13"/>
  </si>
  <si>
    <t>L</t>
    <phoneticPr fontId="13"/>
  </si>
  <si>
    <t>15.7.31L</t>
    <phoneticPr fontId="13"/>
  </si>
  <si>
    <t>計算通貨数量
（Entry想定価格で決定）</t>
    <rPh sb="0" eb="2">
      <t>ケイサン</t>
    </rPh>
    <rPh sb="2" eb="4">
      <t>ツウカ</t>
    </rPh>
    <rPh sb="4" eb="6">
      <t>スウリョウ</t>
    </rPh>
    <phoneticPr fontId="15"/>
  </si>
  <si>
    <t>Trade通貨数量
(Manual input)
（Entry想定価格で決定）</t>
    <rPh sb="5" eb="7">
      <t>ツウカ</t>
    </rPh>
    <rPh sb="7" eb="9">
      <t>スウリョウ</t>
    </rPh>
    <phoneticPr fontId="13"/>
  </si>
  <si>
    <t>15.7.31H</t>
    <phoneticPr fontId="13"/>
  </si>
  <si>
    <t>15.8.3 21:23</t>
    <phoneticPr fontId="13"/>
  </si>
  <si>
    <t>USDJPY</t>
    <phoneticPr fontId="13"/>
  </si>
  <si>
    <t>15.8.7 12:00H</t>
    <phoneticPr fontId="13"/>
  </si>
  <si>
    <t>EB/PB</t>
    <phoneticPr fontId="13"/>
  </si>
  <si>
    <t>GBPUSD</t>
    <phoneticPr fontId="13"/>
  </si>
  <si>
    <t>L</t>
    <phoneticPr fontId="13"/>
  </si>
  <si>
    <t>H4</t>
    <phoneticPr fontId="13"/>
  </si>
  <si>
    <t>15.8.10 12:00H</t>
    <phoneticPr fontId="13"/>
  </si>
  <si>
    <t>EB Triangleの下辺から上辺まで狙う</t>
    <rPh sb="12" eb="14">
      <t>カヘン</t>
    </rPh>
    <rPh sb="16" eb="18">
      <t>ジョウヘン</t>
    </rPh>
    <rPh sb="20" eb="21">
      <t>ネラ</t>
    </rPh>
    <phoneticPr fontId="13"/>
  </si>
  <si>
    <t>AUDUSD</t>
    <phoneticPr fontId="13"/>
  </si>
  <si>
    <t>L</t>
    <phoneticPr fontId="13"/>
  </si>
  <si>
    <t>15.8.10 16:00H</t>
    <phoneticPr fontId="13"/>
  </si>
  <si>
    <t>NZDUSD</t>
    <phoneticPr fontId="13"/>
  </si>
  <si>
    <t>L</t>
    <phoneticPr fontId="13"/>
  </si>
  <si>
    <t>H1</t>
    <phoneticPr fontId="13"/>
  </si>
  <si>
    <t>EB Target :23.6-&gt;0.67905</t>
    <phoneticPr fontId="13"/>
  </si>
  <si>
    <t>15.8.10 23:00H</t>
    <phoneticPr fontId="13"/>
  </si>
  <si>
    <t>Down -&gt; cancel</t>
    <phoneticPr fontId="13"/>
  </si>
  <si>
    <t>15.8.11 1:00H</t>
    <phoneticPr fontId="13"/>
  </si>
  <si>
    <t>EB 10MA touch
Target :23.6-&gt;0.67905</t>
    <phoneticPr fontId="13"/>
  </si>
  <si>
    <t>EB 10MA・20MA touch
Target : 38.2-&gt;0.75882</t>
    <phoneticPr fontId="13"/>
  </si>
  <si>
    <t>15.8.11 3:06</t>
    <phoneticPr fontId="13"/>
  </si>
  <si>
    <t>15.8.11 4:47</t>
    <phoneticPr fontId="13"/>
  </si>
  <si>
    <t>H4</t>
    <phoneticPr fontId="13"/>
  </si>
  <si>
    <t>H1</t>
    <phoneticPr fontId="13"/>
  </si>
  <si>
    <t>15.8.11 2:29</t>
    <phoneticPr fontId="13"/>
  </si>
  <si>
    <t>15.8.11 4:19</t>
    <phoneticPr fontId="13"/>
  </si>
  <si>
    <t>entry :　
LC : 
Target : 
Exit : MAを突き抜けて強いEBでentryしたつもりだったが、急な戻しでLC。Res（23.6)を抜けてからが安全か？　現在、上昇Wedge形成中なので動きを良く見極める。</t>
    <rPh sb="35" eb="36">
      <t>ツ</t>
    </rPh>
    <rPh sb="37" eb="38">
      <t>ヌ</t>
    </rPh>
    <rPh sb="40" eb="41">
      <t>ツヨ</t>
    </rPh>
    <rPh sb="60" eb="61">
      <t>キュウ</t>
    </rPh>
    <rPh sb="62" eb="63">
      <t>モド</t>
    </rPh>
    <rPh sb="78" eb="79">
      <t>ヌ</t>
    </rPh>
    <rPh sb="84" eb="86">
      <t>アンゼン</t>
    </rPh>
    <rPh sb="89" eb="91">
      <t>ゲンザイ</t>
    </rPh>
    <rPh sb="92" eb="94">
      <t>ジョウショウ</t>
    </rPh>
    <rPh sb="99" eb="102">
      <t>ケイセイチュウ</t>
    </rPh>
    <rPh sb="105" eb="106">
      <t>ウゴ</t>
    </rPh>
    <rPh sb="108" eb="109">
      <t>ヨ</t>
    </rPh>
    <rPh sb="110" eb="112">
      <t>ミキワ</t>
    </rPh>
    <phoneticPr fontId="15"/>
  </si>
  <si>
    <t>H1</t>
    <phoneticPr fontId="13"/>
  </si>
  <si>
    <t>15.8.11 9:37</t>
    <phoneticPr fontId="13"/>
  </si>
  <si>
    <t>15.8.11 4:00L</t>
    <phoneticPr fontId="13"/>
  </si>
  <si>
    <t>EURUSD</t>
    <phoneticPr fontId="13"/>
  </si>
  <si>
    <t>L</t>
    <phoneticPr fontId="13"/>
  </si>
  <si>
    <t>H4</t>
    <phoneticPr fontId="13"/>
  </si>
  <si>
    <t>15.8.11 8:00H</t>
    <phoneticPr fontId="13"/>
  </si>
  <si>
    <t>EB  Triangle越え時に発生</t>
    <rPh sb="12" eb="13">
      <t>コ</t>
    </rPh>
    <rPh sb="14" eb="15">
      <t>ジ</t>
    </rPh>
    <rPh sb="16" eb="18">
      <t>ハッセイ</t>
    </rPh>
    <phoneticPr fontId="13"/>
  </si>
  <si>
    <t>CADJPY</t>
    <phoneticPr fontId="13"/>
  </si>
  <si>
    <t>L</t>
    <phoneticPr fontId="13"/>
  </si>
  <si>
    <t>15.8.12 12:00H</t>
    <phoneticPr fontId="13"/>
  </si>
  <si>
    <t>Res(23.6)越え想定
EBにもなっている</t>
    <rPh sb="9" eb="10">
      <t>コ</t>
    </rPh>
    <rPh sb="11" eb="13">
      <t>ソウテイ</t>
    </rPh>
    <phoneticPr fontId="13"/>
  </si>
  <si>
    <t>15.8.13 2:58</t>
    <phoneticPr fontId="13"/>
  </si>
  <si>
    <t>15.8.11 15:14</t>
    <phoneticPr fontId="13"/>
  </si>
  <si>
    <t>15.8.13 9:32</t>
    <phoneticPr fontId="13"/>
  </si>
  <si>
    <t>15.8.12 13:00L</t>
    <phoneticPr fontId="13"/>
  </si>
  <si>
    <t>15.8.13 4:00L</t>
    <phoneticPr fontId="13"/>
  </si>
  <si>
    <t>15.8.13 15:28</t>
    <phoneticPr fontId="13"/>
  </si>
  <si>
    <t>EURCHF</t>
    <phoneticPr fontId="13"/>
  </si>
  <si>
    <t>S</t>
    <phoneticPr fontId="13"/>
  </si>
  <si>
    <t>15.8.14 8:00L</t>
    <phoneticPr fontId="13"/>
  </si>
  <si>
    <t>15.8.14 12:21</t>
    <phoneticPr fontId="13"/>
  </si>
  <si>
    <t>EB 0.0-23.6までadj後、戻してから再度23.6割れ想定</t>
    <rPh sb="16" eb="17">
      <t>ゴ</t>
    </rPh>
    <rPh sb="18" eb="19">
      <t>モド</t>
    </rPh>
    <rPh sb="23" eb="25">
      <t>サイド</t>
    </rPh>
    <rPh sb="29" eb="30">
      <t>ワ</t>
    </rPh>
    <rPh sb="31" eb="33">
      <t>ソウテイ</t>
    </rPh>
    <phoneticPr fontId="13"/>
  </si>
  <si>
    <t>15.8.14 14:31</t>
    <phoneticPr fontId="13"/>
  </si>
  <si>
    <t>GBPUSD</t>
    <phoneticPr fontId="13"/>
  </si>
  <si>
    <t>L</t>
    <phoneticPr fontId="13"/>
  </si>
  <si>
    <t>15.8.14 16:00H</t>
    <phoneticPr fontId="13"/>
  </si>
  <si>
    <t>\/SettleCurrency
(1 -&gt; \ cross)</t>
    <phoneticPr fontId="13"/>
  </si>
  <si>
    <t>USDCAD</t>
    <phoneticPr fontId="13"/>
  </si>
  <si>
    <t>EB/PB
DayでTriangle抜け確認。Res(~1.56679)抜けてないが、やってみる。
Target：50.0-&gt;1.58690
　　　　　61.8-&gt;1.61809</t>
    <rPh sb="18" eb="19">
      <t>ヌ</t>
    </rPh>
    <rPh sb="20" eb="22">
      <t>カクニン</t>
    </rPh>
    <rPh sb="36" eb="37">
      <t>ヌ</t>
    </rPh>
    <phoneticPr fontId="13"/>
  </si>
  <si>
    <t>EB
PB-&gt;EB-&gt;EB-&gt;EB
最後のEBでRes（1.30808　'09/3の高値を越えた。
Target : 0.0-&gt;1.32121
        -61.8-&gt;1.38831(長期)</t>
    <rPh sb="18" eb="20">
      <t>サイゴ</t>
    </rPh>
    <rPh sb="42" eb="44">
      <t>タカネ</t>
    </rPh>
    <rPh sb="45" eb="46">
      <t>コ</t>
    </rPh>
    <rPh sb="95" eb="97">
      <t>チョウキ</t>
    </rPh>
    <phoneticPr fontId="13"/>
  </si>
  <si>
    <r>
      <t xml:space="preserve">エントリー想定価格価格
(fm 15/7/31 18:37JST)
</t>
    </r>
    <r>
      <rPr>
        <sz val="11"/>
        <color indexed="8"/>
        <rFont val="ＭＳ Ｐゴシック"/>
        <family val="3"/>
        <charset val="128"/>
      </rPr>
      <t>Nominal+/-spread/2</t>
    </r>
    <rPh sb="5" eb="7">
      <t>ソウテイ</t>
    </rPh>
    <rPh sb="7" eb="9">
      <t>カカク</t>
    </rPh>
    <phoneticPr fontId="13"/>
  </si>
  <si>
    <t>15.8.4 12:00 H</t>
    <phoneticPr fontId="13"/>
  </si>
  <si>
    <t>S</t>
    <phoneticPr fontId="13"/>
  </si>
  <si>
    <t>EB
USDCADと同じtimingでEB発生
Target:0.0-&gt;94.082</t>
    <rPh sb="10" eb="11">
      <t>オナ</t>
    </rPh>
    <rPh sb="21" eb="23">
      <t>ハッセイ</t>
    </rPh>
    <phoneticPr fontId="13"/>
  </si>
  <si>
    <t>15.8.14 20:00L</t>
    <phoneticPr fontId="13"/>
  </si>
  <si>
    <t>CADJPY</t>
    <phoneticPr fontId="13"/>
  </si>
  <si>
    <t>15.8.17 0:06</t>
    <phoneticPr fontId="13"/>
  </si>
  <si>
    <t>15.8.17 2:37</t>
    <phoneticPr fontId="13"/>
  </si>
  <si>
    <t>15.8.17 2:42</t>
    <phoneticPr fontId="13"/>
  </si>
  <si>
    <t>15.8.17 17:59</t>
    <phoneticPr fontId="13"/>
  </si>
  <si>
    <t>15.8.17 20:20</t>
    <phoneticPr fontId="13"/>
  </si>
  <si>
    <t>EURJPY</t>
    <phoneticPr fontId="13"/>
  </si>
  <si>
    <t>EB Supp(50.0-&gt;137.93)割れ&amp;Hookで発生。
T：38.2-&gt;135.14 or
   TrendLine-&gt;136.4付近</t>
    <rPh sb="21" eb="22">
      <t>ワ</t>
    </rPh>
    <rPh sb="29" eb="31">
      <t>ハッセイ</t>
    </rPh>
    <rPh sb="70" eb="72">
      <t>フキン</t>
    </rPh>
    <phoneticPr fontId="13"/>
  </si>
  <si>
    <t>H1</t>
    <phoneticPr fontId="13"/>
  </si>
  <si>
    <t>15.8.17 23:00L-SP</t>
    <phoneticPr fontId="13"/>
  </si>
  <si>
    <t>entry :　
LC : 
Target : 
Exit : Triangle上抜け&amp;EBを確認してentryしたが、再度triangle内に戻ってしまった。</t>
    <rPh sb="40" eb="41">
      <t>ウワ</t>
    </rPh>
    <rPh sb="41" eb="42">
      <t>ヌ</t>
    </rPh>
    <rPh sb="47" eb="49">
      <t>カクニン</t>
    </rPh>
    <rPh sb="60" eb="62">
      <t>サイド</t>
    </rPh>
    <rPh sb="70" eb="71">
      <t>ナイ</t>
    </rPh>
    <rPh sb="72" eb="73">
      <t>モド</t>
    </rPh>
    <phoneticPr fontId="15"/>
  </si>
  <si>
    <t>損益pips
\ cross以外</t>
    <rPh sb="0" eb="1">
      <t>ソン</t>
    </rPh>
    <rPh sb="14" eb="16">
      <t>イガイ</t>
    </rPh>
    <phoneticPr fontId="15"/>
  </si>
  <si>
    <t>entry :　
LC : 
Target : 
Exit : DoubleTop&amp;down&amp;Supp割れentryだったが、再度suppの上に戻ってきた。</t>
    <rPh sb="51" eb="52">
      <t>ワ</t>
    </rPh>
    <rPh sb="63" eb="65">
      <t>サイド</t>
    </rPh>
    <rPh sb="70" eb="71">
      <t>ウエ</t>
    </rPh>
    <rPh sb="72" eb="73">
      <t>モド</t>
    </rPh>
    <phoneticPr fontId="15"/>
  </si>
  <si>
    <t>USDCAD</t>
    <phoneticPr fontId="13"/>
  </si>
  <si>
    <r>
      <t>E</t>
    </r>
    <r>
      <rPr>
        <sz val="11"/>
        <color indexed="8"/>
        <rFont val="ＭＳ Ｐゴシック"/>
        <family val="3"/>
        <charset val="128"/>
      </rPr>
      <t>B Position保有中だが、押しを作った後のEB発生したので載せ。</t>
    </r>
    <rPh sb="11" eb="14">
      <t>ホユウチュウ</t>
    </rPh>
    <rPh sb="17" eb="18">
      <t>オ</t>
    </rPh>
    <rPh sb="20" eb="21">
      <t>ツク</t>
    </rPh>
    <rPh sb="23" eb="24">
      <t>アト</t>
    </rPh>
    <rPh sb="27" eb="29">
      <t>ハッセイ</t>
    </rPh>
    <rPh sb="33" eb="34">
      <t>ノ</t>
    </rPh>
    <phoneticPr fontId="13"/>
  </si>
  <si>
    <t>15.8.18 0:00H</t>
    <phoneticPr fontId="13"/>
  </si>
  <si>
    <t>EURAUD</t>
    <phoneticPr fontId="13"/>
  </si>
  <si>
    <t>EB  UpChannelの途中からup</t>
    <rPh sb="14" eb="16">
      <t>トチュウ</t>
    </rPh>
    <phoneticPr fontId="13"/>
  </si>
  <si>
    <t>H4</t>
    <phoneticPr fontId="13"/>
  </si>
  <si>
    <t>USDCHF</t>
    <phoneticPr fontId="13"/>
  </si>
  <si>
    <t>Res越え想定。Triangleになっている。
Target:0.0-&gt;0.99023
　　　　Target越えるかどうか様子を見る。</t>
    <rPh sb="3" eb="4">
      <t>コ</t>
    </rPh>
    <rPh sb="5" eb="7">
      <t>ソウテイ</t>
    </rPh>
    <rPh sb="54" eb="55">
      <t>コ</t>
    </rPh>
    <rPh sb="61" eb="63">
      <t>ヨウス</t>
    </rPh>
    <rPh sb="64" eb="65">
      <t>ミ</t>
    </rPh>
    <phoneticPr fontId="13"/>
  </si>
  <si>
    <t>15.8.17 8:00H+SP</t>
    <phoneticPr fontId="13"/>
  </si>
  <si>
    <t>15.8.17 12:00L</t>
    <phoneticPr fontId="13"/>
  </si>
  <si>
    <t>GBPJPY</t>
    <phoneticPr fontId="13"/>
  </si>
  <si>
    <t>Res(0.0-&gt;195.24)越え想定。
7月終わりからrangeになっている。
Target:-61.8-&gt;201.587
(Monthでないと確認できない）</t>
    <rPh sb="16" eb="17">
      <t>コ</t>
    </rPh>
    <rPh sb="18" eb="20">
      <t>ソウテイ</t>
    </rPh>
    <rPh sb="23" eb="24">
      <t>ガツ</t>
    </rPh>
    <rPh sb="24" eb="25">
      <t>オ</t>
    </rPh>
    <rPh sb="74" eb="76">
      <t>カクニン</t>
    </rPh>
    <phoneticPr fontId="13"/>
  </si>
  <si>
    <t>15.8.18 12:00H+SP</t>
    <phoneticPr fontId="13"/>
  </si>
  <si>
    <t>15.8.18 8:00L</t>
    <phoneticPr fontId="13"/>
  </si>
  <si>
    <t>GBPUSD</t>
    <phoneticPr fontId="13"/>
  </si>
  <si>
    <t>15.8.19 0:00H</t>
    <phoneticPr fontId="13"/>
  </si>
  <si>
    <t>15.8.19 5:20</t>
    <phoneticPr fontId="13"/>
  </si>
  <si>
    <t>EB Triangle上抜けして、Res上抜け時に発生
Target:50.0-&gt;1.58690</t>
    <rPh sb="11" eb="12">
      <t>ウワ</t>
    </rPh>
    <rPh sb="12" eb="13">
      <t>ヌ</t>
    </rPh>
    <rPh sb="20" eb="21">
      <t>ウワ</t>
    </rPh>
    <rPh sb="21" eb="22">
      <t>ヌ</t>
    </rPh>
    <rPh sb="23" eb="24">
      <t>ジ</t>
    </rPh>
    <rPh sb="25" eb="27">
      <t>ハッセイ</t>
    </rPh>
    <phoneticPr fontId="13"/>
  </si>
  <si>
    <t>EURCHF</t>
    <phoneticPr fontId="13"/>
  </si>
  <si>
    <t>15.8.19L-sp</t>
    <phoneticPr fontId="13"/>
  </si>
  <si>
    <t>Cancel
陰線でchannel下限割れ</t>
    <rPh sb="7" eb="9">
      <t>インセン</t>
    </rPh>
    <rPh sb="17" eb="19">
      <t>カゲン</t>
    </rPh>
    <rPh sb="19" eb="20">
      <t>ワ</t>
    </rPh>
    <phoneticPr fontId="13"/>
  </si>
  <si>
    <r>
      <t>EB</t>
    </r>
    <r>
      <rPr>
        <sz val="11"/>
        <color indexed="8"/>
        <rFont val="ＭＳ Ｐゴシック"/>
        <family val="3"/>
        <charset val="128"/>
      </rPr>
      <t xml:space="preserve"> Down&amp;戻し(38.2まで）&amp;downで発生</t>
    </r>
    <rPh sb="8" eb="9">
      <t>モド</t>
    </rPh>
    <rPh sb="24" eb="26">
      <t>ハッセイ</t>
    </rPh>
    <phoneticPr fontId="13"/>
  </si>
  <si>
    <t>注文が通ったはずなのになぜか残っていない？既にdownしてしまっているので遅い！</t>
    <rPh sb="0" eb="2">
      <t>チュウモン</t>
    </rPh>
    <rPh sb="3" eb="4">
      <t>トオ</t>
    </rPh>
    <rPh sb="14" eb="15">
      <t>ノコ</t>
    </rPh>
    <rPh sb="21" eb="22">
      <t>スデ</t>
    </rPh>
    <rPh sb="37" eb="38">
      <t>オソ</t>
    </rPh>
    <phoneticPr fontId="13"/>
  </si>
  <si>
    <t>EURAUD</t>
    <phoneticPr fontId="13"/>
  </si>
  <si>
    <t>H1</t>
    <phoneticPr fontId="13"/>
  </si>
  <si>
    <t>15.8.20 3:00</t>
    <phoneticPr fontId="13"/>
  </si>
  <si>
    <t>15.8.20 0:00H+sp</t>
    <phoneticPr fontId="13"/>
  </si>
  <si>
    <t>15.8.19 20:00L</t>
    <phoneticPr fontId="13"/>
  </si>
  <si>
    <t>EB/PB Resを抜けてadj後にできたEB
T:</t>
    <rPh sb="10" eb="11">
      <t>ヌ</t>
    </rPh>
    <rPh sb="16" eb="17">
      <t>ゴ</t>
    </rPh>
    <phoneticPr fontId="13"/>
  </si>
  <si>
    <t>EB 陽線2本でEBとする（１本目でもEBだがentryが遅れた為）。
T:</t>
    <rPh sb="3" eb="5">
      <t>ヨウセン</t>
    </rPh>
    <rPh sb="6" eb="7">
      <t>ホン</t>
    </rPh>
    <rPh sb="15" eb="16">
      <t>ホン</t>
    </rPh>
    <rPh sb="16" eb="17">
      <t>メ</t>
    </rPh>
    <rPh sb="29" eb="30">
      <t>オク</t>
    </rPh>
    <rPh sb="32" eb="33">
      <t>タメ</t>
    </rPh>
    <phoneticPr fontId="13"/>
  </si>
  <si>
    <t>手数料&amp;Swap</t>
    <rPh sb="0" eb="3">
      <t>テスウリョウ</t>
    </rPh>
    <phoneticPr fontId="13"/>
  </si>
  <si>
    <t>損益</t>
    <rPh sb="0" eb="2">
      <t>ソンエキ</t>
    </rPh>
    <phoneticPr fontId="13"/>
  </si>
  <si>
    <t>Cancel</t>
    <phoneticPr fontId="13"/>
  </si>
  <si>
    <t>cancel</t>
    <phoneticPr fontId="13"/>
  </si>
  <si>
    <t>15.8.12 10:29</t>
    <phoneticPr fontId="13"/>
  </si>
  <si>
    <t>H1</t>
    <phoneticPr fontId="13"/>
  </si>
  <si>
    <t>15.8.19 3:10</t>
    <phoneticPr fontId="13"/>
  </si>
  <si>
    <t>S</t>
    <phoneticPr fontId="13"/>
  </si>
  <si>
    <t>注文通らず</t>
    <rPh sb="0" eb="2">
      <t>チュウモン</t>
    </rPh>
    <rPh sb="2" eb="3">
      <t>トオ</t>
    </rPh>
    <phoneticPr fontId="13"/>
  </si>
  <si>
    <t>15.8.18 13:29</t>
    <phoneticPr fontId="13"/>
  </si>
  <si>
    <t>H4</t>
    <phoneticPr fontId="13"/>
  </si>
  <si>
    <t>15.8.18 16:49</t>
    <phoneticPr fontId="13"/>
  </si>
  <si>
    <t>15.8.19 21:36</t>
    <phoneticPr fontId="13"/>
  </si>
  <si>
    <t>15.8.19 18:33</t>
    <phoneticPr fontId="13"/>
  </si>
  <si>
    <t>Cancel 値動きを見てると逆方向に動きそう</t>
    <rPh sb="7" eb="9">
      <t>ネウゴ</t>
    </rPh>
    <rPh sb="11" eb="12">
      <t>ミ</t>
    </rPh>
    <rPh sb="15" eb="16">
      <t>ギャク</t>
    </rPh>
    <rPh sb="16" eb="18">
      <t>ホウコウ</t>
    </rPh>
    <rPh sb="19" eb="20">
      <t>ウゴ</t>
    </rPh>
    <phoneticPr fontId="13"/>
  </si>
  <si>
    <t>EURJPY</t>
    <phoneticPr fontId="13"/>
  </si>
  <si>
    <t>15.8.20 12:00H+sp</t>
    <phoneticPr fontId="13"/>
  </si>
  <si>
    <t>EB PB-&gt;PB-&gt;EB
Timingが遅れたので様子見</t>
    <rPh sb="21" eb="22">
      <t>オク</t>
    </rPh>
    <rPh sb="26" eb="29">
      <t>ヨウスミ</t>
    </rPh>
    <phoneticPr fontId="13"/>
  </si>
  <si>
    <t>NZDUSD</t>
    <phoneticPr fontId="13"/>
  </si>
  <si>
    <t>cancel</t>
    <phoneticPr fontId="13"/>
  </si>
  <si>
    <t>15.8.20 3:00H+sp</t>
    <phoneticPr fontId="13"/>
  </si>
  <si>
    <t>15.8.18 8:00H+sp</t>
    <phoneticPr fontId="13"/>
  </si>
  <si>
    <t>EB FIB0.0から反発
T：23.6-&gt;0.67676</t>
    <rPh sb="11" eb="13">
      <t>ハンパツ</t>
    </rPh>
    <phoneticPr fontId="13"/>
  </si>
  <si>
    <t>H4</t>
    <phoneticPr fontId="13"/>
  </si>
  <si>
    <t>15.8.20 16:41</t>
    <phoneticPr fontId="13"/>
  </si>
  <si>
    <t>15.8.19 20:00H+sp</t>
    <phoneticPr fontId="13"/>
  </si>
  <si>
    <t>EURAUD</t>
    <phoneticPr fontId="13"/>
  </si>
  <si>
    <t>L</t>
    <phoneticPr fontId="13"/>
  </si>
  <si>
    <t>H1</t>
    <phoneticPr fontId="13"/>
  </si>
  <si>
    <t>15.8.21 0:23</t>
    <phoneticPr fontId="13"/>
  </si>
  <si>
    <t>15.8.20 11:00L</t>
    <phoneticPr fontId="13"/>
  </si>
  <si>
    <r>
      <t>P</t>
    </r>
    <r>
      <rPr>
        <sz val="11"/>
        <color indexed="8"/>
        <rFont val="ＭＳ Ｐゴシック"/>
        <family val="3"/>
        <charset val="128"/>
      </rPr>
      <t>B PB-&gt;PB
T:supp-&gt;122.055</t>
    </r>
    <phoneticPr fontId="13"/>
  </si>
  <si>
    <t>15.8.20 17:17</t>
    <phoneticPr fontId="13"/>
  </si>
  <si>
    <t>15.8.20 12:00L-sp</t>
    <phoneticPr fontId="13"/>
  </si>
  <si>
    <t>15.8.20 20:00H+sp</t>
    <phoneticPr fontId="13"/>
  </si>
  <si>
    <t>15.8.20 23:37</t>
    <phoneticPr fontId="13"/>
  </si>
  <si>
    <t>GBPUSD</t>
    <phoneticPr fontId="13"/>
  </si>
  <si>
    <t>L</t>
    <phoneticPr fontId="13"/>
  </si>
  <si>
    <t>15.8.20 0:00H+sp</t>
    <phoneticPr fontId="13"/>
  </si>
  <si>
    <t>S</t>
    <phoneticPr fontId="13"/>
  </si>
  <si>
    <t>EB/PB Triangle上抜け調整後
日足で見える上髭帯のResも抜けた。
T:50.0-&gt;1.56690
　61.8-&gt;1.61809</t>
    <rPh sb="14" eb="15">
      <t>ウワ</t>
    </rPh>
    <rPh sb="15" eb="16">
      <t>ヌ</t>
    </rPh>
    <rPh sb="17" eb="20">
      <t>チョウセイゴ</t>
    </rPh>
    <rPh sb="21" eb="23">
      <t>ヒアシ</t>
    </rPh>
    <rPh sb="24" eb="25">
      <t>ミ</t>
    </rPh>
    <rPh sb="27" eb="29">
      <t>ウワヒゲ</t>
    </rPh>
    <rPh sb="29" eb="30">
      <t>タイ</t>
    </rPh>
    <rPh sb="35" eb="36">
      <t>ヌ</t>
    </rPh>
    <phoneticPr fontId="13"/>
  </si>
  <si>
    <t>D</t>
    <phoneticPr fontId="13"/>
  </si>
  <si>
    <t>15.8.21 9:00</t>
    <phoneticPr fontId="13"/>
  </si>
  <si>
    <t>15.8.22 0:35</t>
    <phoneticPr fontId="13"/>
  </si>
  <si>
    <t>Target:supp 122.055</t>
    <phoneticPr fontId="13"/>
  </si>
  <si>
    <r>
      <t>T</t>
    </r>
    <r>
      <rPr>
        <sz val="11"/>
        <color indexed="8"/>
        <rFont val="ＭＳ Ｐゴシック"/>
        <family val="3"/>
        <charset val="128"/>
      </rPr>
      <t>radeNumber</t>
    </r>
    <phoneticPr fontId="13"/>
  </si>
  <si>
    <t>cancel</t>
    <phoneticPr fontId="13"/>
  </si>
  <si>
    <t>entryせず</t>
    <phoneticPr fontId="13"/>
  </si>
  <si>
    <r>
      <t>1</t>
    </r>
    <r>
      <rPr>
        <sz val="11"/>
        <color indexed="8"/>
        <rFont val="ＭＳ Ｐゴシック"/>
        <family val="3"/>
        <charset val="128"/>
      </rPr>
      <t>5.8.22 6:30</t>
    </r>
    <phoneticPr fontId="17"/>
  </si>
  <si>
    <t>最初はMT4での注文方法を充分理解していなかったので、不適切・逆方向での注文を出してしまった。</t>
    <rPh sb="0" eb="2">
      <t>サイショ</t>
    </rPh>
    <rPh sb="8" eb="10">
      <t>チュウモン</t>
    </rPh>
    <rPh sb="10" eb="12">
      <t>ホウホウ</t>
    </rPh>
    <rPh sb="13" eb="15">
      <t>ジュウブン</t>
    </rPh>
    <rPh sb="15" eb="17">
      <t>リカイ</t>
    </rPh>
    <rPh sb="27" eb="30">
      <t>フテキセツ</t>
    </rPh>
    <rPh sb="31" eb="32">
      <t>ギャク</t>
    </rPh>
    <rPh sb="32" eb="34">
      <t>ホウコウ</t>
    </rPh>
    <rPh sb="36" eb="38">
      <t>チュウモン</t>
    </rPh>
    <rPh sb="39" eb="40">
      <t>ダ</t>
    </rPh>
    <phoneticPr fontId="17"/>
  </si>
  <si>
    <t>15.8.17までは全体的に動きが分かりずらい印象（監視通貨pair：20）、事実、無駄なtradeをしてしまっている。</t>
    <rPh sb="10" eb="13">
      <t>ゼンタイテキ</t>
    </rPh>
    <rPh sb="14" eb="15">
      <t>ウゴ</t>
    </rPh>
    <rPh sb="17" eb="18">
      <t>ワ</t>
    </rPh>
    <rPh sb="23" eb="25">
      <t>インショウ</t>
    </rPh>
    <rPh sb="26" eb="28">
      <t>カンシ</t>
    </rPh>
    <rPh sb="28" eb="30">
      <t>ツウカ</t>
    </rPh>
    <rPh sb="39" eb="41">
      <t>ジジツ</t>
    </rPh>
    <rPh sb="42" eb="44">
      <t>ムダ</t>
    </rPh>
    <phoneticPr fontId="17"/>
  </si>
  <si>
    <r>
      <rPr>
        <b/>
        <sz val="11"/>
        <color indexed="8"/>
        <rFont val="ＭＳ Ｐゴシック"/>
        <family val="3"/>
        <charset val="128"/>
      </rPr>
      <t>TradeNumber:35（+172.4pips）</t>
    </r>
    <r>
      <rPr>
        <sz val="11"/>
        <color indexed="8"/>
        <rFont val="ＭＳ Ｐゴシック"/>
        <family val="3"/>
        <charset val="128"/>
      </rPr>
      <t>　USDJPYはうまくdownの動きを捉えられ、Targetも思惑通りの場所でexitすることができた。</t>
    </r>
    <rPh sb="42" eb="43">
      <t>ウゴ</t>
    </rPh>
    <rPh sb="45" eb="46">
      <t>トラ</t>
    </rPh>
    <rPh sb="57" eb="59">
      <t>オモワク</t>
    </rPh>
    <rPh sb="59" eb="60">
      <t>トオ</t>
    </rPh>
    <rPh sb="62" eb="64">
      <t>バショ</t>
    </rPh>
    <phoneticPr fontId="17"/>
  </si>
  <si>
    <r>
      <rPr>
        <b/>
        <sz val="11"/>
        <color indexed="8"/>
        <rFont val="ＭＳ Ｐゴシック"/>
        <family val="3"/>
        <charset val="128"/>
      </rPr>
      <t>TradeNumber：31（+115.8pips）・32(+92.2pips)</t>
    </r>
    <r>
      <rPr>
        <sz val="11"/>
        <color indexed="8"/>
        <rFont val="ＭＳ Ｐゴシック"/>
        <family val="3"/>
        <charset val="128"/>
      </rPr>
      <t>　EURAUDからうまく動きが捉えられたと思う。</t>
    </r>
    <phoneticPr fontId="17"/>
  </si>
  <si>
    <r>
      <t>15.8.17以降、動きが見やすくなってきた。事実Winが増えている印象。USD弱, 資源国通貨弱、EUR＆GBP&amp;CHF強、JPYチョイ強。</t>
    </r>
    <r>
      <rPr>
        <b/>
        <sz val="11"/>
        <color indexed="8"/>
        <rFont val="ＭＳ Ｐゴシック"/>
        <family val="3"/>
        <charset val="128"/>
      </rPr>
      <t/>
    </r>
    <rPh sb="7" eb="9">
      <t>イコウ</t>
    </rPh>
    <rPh sb="10" eb="11">
      <t>ウゴ</t>
    </rPh>
    <rPh sb="13" eb="14">
      <t>ミ</t>
    </rPh>
    <rPh sb="23" eb="25">
      <t>ジジツ</t>
    </rPh>
    <rPh sb="29" eb="30">
      <t>フ</t>
    </rPh>
    <rPh sb="34" eb="36">
      <t>インショウ</t>
    </rPh>
    <rPh sb="40" eb="41">
      <t>ジャク</t>
    </rPh>
    <rPh sb="43" eb="45">
      <t>シゲン</t>
    </rPh>
    <rPh sb="45" eb="46">
      <t>コク</t>
    </rPh>
    <rPh sb="46" eb="48">
      <t>ツウカ</t>
    </rPh>
    <rPh sb="48" eb="49">
      <t>ジャク</t>
    </rPh>
    <rPh sb="61" eb="62">
      <t>キョウ</t>
    </rPh>
    <rPh sb="69" eb="70">
      <t>キョウ</t>
    </rPh>
    <phoneticPr fontId="17"/>
  </si>
  <si>
    <t>EB 直近Hをclear、wkでの直近Hもcでclearしそう。但し、entryはUpChannelのmid.Line付近。
T:Res-&gt;1.58346</t>
    <rPh sb="3" eb="5">
      <t>チョッキン</t>
    </rPh>
    <rPh sb="17" eb="19">
      <t>チョッキン</t>
    </rPh>
    <rPh sb="32" eb="33">
      <t>タダ</t>
    </rPh>
    <rPh sb="59" eb="61">
      <t>フキン</t>
    </rPh>
    <phoneticPr fontId="13"/>
  </si>
  <si>
    <t>だが見逃している通貨pair（動きの分かりやすい）・pointもある。全部tradeするべきではないと思うが。。。</t>
    <rPh sb="2" eb="4">
      <t>ミノガ</t>
    </rPh>
    <rPh sb="8" eb="10">
      <t>ツウカ</t>
    </rPh>
    <rPh sb="15" eb="16">
      <t>ウゴ</t>
    </rPh>
    <rPh sb="18" eb="19">
      <t>ワ</t>
    </rPh>
    <rPh sb="35" eb="37">
      <t>ゼンブ</t>
    </rPh>
    <rPh sb="51" eb="52">
      <t>オモ</t>
    </rPh>
    <phoneticPr fontId="17"/>
  </si>
  <si>
    <t>entry :　UT中adj後PB(陽線)  price設定→spread分を上乗せしている。　LC設定→Chart読み取り値のまま。その分、entryのLotが小さくなるが、これでやってみる。　　株の状況　and　FOMC開催中を考慮すると、それほど伸びないかもしれないので、4H　or　1Hでのexitを検討。
LC : 
Target : 23.6-&gt;0.9707　　0.0-&gt;1.01272
Exit : 7.30のcandle確定後7.29LにLCをtrail、7.31の下髭（ChannelLineを一旦割っている）でLC。残念！！</t>
    <rPh sb="10" eb="11">
      <t>チュウ</t>
    </rPh>
    <rPh sb="14" eb="15">
      <t>ゴ</t>
    </rPh>
    <rPh sb="18" eb="20">
      <t>ヨウセン</t>
    </rPh>
    <rPh sb="28" eb="30">
      <t>セッテイ</t>
    </rPh>
    <rPh sb="37" eb="38">
      <t>ブン</t>
    </rPh>
    <rPh sb="39" eb="41">
      <t>ウワノ</t>
    </rPh>
    <rPh sb="50" eb="52">
      <t>セッテイ</t>
    </rPh>
    <rPh sb="58" eb="59">
      <t>ヨ</t>
    </rPh>
    <rPh sb="60" eb="61">
      <t>ト</t>
    </rPh>
    <rPh sb="62" eb="63">
      <t>チ</t>
    </rPh>
    <rPh sb="69" eb="70">
      <t>ブン</t>
    </rPh>
    <rPh sb="81" eb="82">
      <t>チイ</t>
    </rPh>
    <rPh sb="99" eb="100">
      <t>カブ</t>
    </rPh>
    <rPh sb="101" eb="103">
      <t>ジョウキョウ</t>
    </rPh>
    <rPh sb="112" eb="115">
      <t>カイサイチュウ</t>
    </rPh>
    <rPh sb="116" eb="118">
      <t>コウリョ</t>
    </rPh>
    <rPh sb="126" eb="127">
      <t>ノ</t>
    </rPh>
    <rPh sb="154" eb="156">
      <t>ケントウ</t>
    </rPh>
    <rPh sb="218" eb="220">
      <t>カクテイ</t>
    </rPh>
    <rPh sb="220" eb="221">
      <t>ゴ</t>
    </rPh>
    <rPh sb="241" eb="242">
      <t>シタ</t>
    </rPh>
    <rPh sb="242" eb="243">
      <t>ヒゲ</t>
    </rPh>
    <rPh sb="256" eb="258">
      <t>イッタン</t>
    </rPh>
    <rPh sb="258" eb="259">
      <t>ワ</t>
    </rPh>
    <rPh sb="268" eb="270">
      <t>ザンネン</t>
    </rPh>
    <phoneticPr fontId="15"/>
  </si>
  <si>
    <t>entry :　天井から1段下落したところでモミ合いでPB(陰線)
LC : 
Target : supp→1.29520　or　23.6-&gt;1.28715
Exit : Targetに届かずexitだがok。H1でtrailしていたらもう少し取れていた可能性はあるが、やりすぎると短期&amp;小幅取になってしまう。</t>
    <rPh sb="8" eb="10">
      <t>テンジョウ</t>
    </rPh>
    <rPh sb="13" eb="14">
      <t>ダン</t>
    </rPh>
    <rPh sb="14" eb="16">
      <t>ゲラク</t>
    </rPh>
    <rPh sb="24" eb="25">
      <t>ア</t>
    </rPh>
    <rPh sb="30" eb="32">
      <t>インセン</t>
    </rPh>
    <rPh sb="93" eb="94">
      <t>トド</t>
    </rPh>
    <rPh sb="120" eb="121">
      <t>スコ</t>
    </rPh>
    <rPh sb="122" eb="123">
      <t>ト</t>
    </rPh>
    <rPh sb="127" eb="130">
      <t>カノウセイ</t>
    </rPh>
    <rPh sb="141" eb="143">
      <t>タンキ</t>
    </rPh>
    <rPh sb="144" eb="146">
      <t>コハバ</t>
    </rPh>
    <rPh sb="146" eb="147">
      <t>トリ</t>
    </rPh>
    <phoneticPr fontId="15"/>
  </si>
  <si>
    <t>entry :　1度、底から38.2まで戻したが再度下落でDoubleBottom形成。その後の上昇途中でPB(陽線)
LC : 
Target : 38.2-&gt;92.142
Exit : Entryを設定したcandleの前でEB成立なのでentryがcandle一本遅い。但し、急落からのreboundの途中なので、一度はadjを想定しておくべき環境。</t>
    <rPh sb="9" eb="10">
      <t>ド</t>
    </rPh>
    <rPh sb="11" eb="12">
      <t>ソコ</t>
    </rPh>
    <rPh sb="20" eb="21">
      <t>モド</t>
    </rPh>
    <rPh sb="24" eb="26">
      <t>サイド</t>
    </rPh>
    <rPh sb="26" eb="28">
      <t>ゲラク</t>
    </rPh>
    <rPh sb="41" eb="43">
      <t>ケイセイ</t>
    </rPh>
    <rPh sb="46" eb="47">
      <t>ゴ</t>
    </rPh>
    <rPh sb="48" eb="50">
      <t>ジョウショウ</t>
    </rPh>
    <rPh sb="50" eb="52">
      <t>トチュウ</t>
    </rPh>
    <rPh sb="56" eb="58">
      <t>ヨウセン</t>
    </rPh>
    <rPh sb="133" eb="135">
      <t>イッポン</t>
    </rPh>
    <rPh sb="135" eb="136">
      <t>オソ</t>
    </rPh>
    <rPh sb="138" eb="139">
      <t>タダ</t>
    </rPh>
    <rPh sb="141" eb="143">
      <t>キュウラク</t>
    </rPh>
    <rPh sb="154" eb="156">
      <t>トチュウ</t>
    </rPh>
    <rPh sb="160" eb="162">
      <t>イチド</t>
    </rPh>
    <rPh sb="167" eb="169">
      <t>ソウテイ</t>
    </rPh>
    <rPh sb="175" eb="177">
      <t>カンキョウ</t>
    </rPh>
    <phoneticPr fontId="15"/>
  </si>
  <si>
    <t>15.7.31　12:33</t>
    <phoneticPr fontId="13"/>
  </si>
  <si>
    <t>entry :　supp割れ狙い
LC : 
Target : -68.1-&gt;0.66955
Exit : 小さいtriangle（Dayで見ても）の中でのRandomWalkに反応してしまった。因みに今（8/21)に至るまでrange（0.0-23.6)内の動きになっている。</t>
    <rPh sb="12" eb="13">
      <t>ワ</t>
    </rPh>
    <rPh sb="14" eb="15">
      <t>ネラ</t>
    </rPh>
    <rPh sb="54" eb="55">
      <t>チイ</t>
    </rPh>
    <rPh sb="70" eb="71">
      <t>ミ</t>
    </rPh>
    <rPh sb="75" eb="76">
      <t>ナカ</t>
    </rPh>
    <rPh sb="89" eb="91">
      <t>ハンノウ</t>
    </rPh>
    <rPh sb="98" eb="99">
      <t>チナ</t>
    </rPh>
    <rPh sb="101" eb="102">
      <t>イマ</t>
    </rPh>
    <rPh sb="109" eb="110">
      <t>イタ</t>
    </rPh>
    <rPh sb="128" eb="129">
      <t>ナイ</t>
    </rPh>
    <rPh sb="130" eb="131">
      <t>ウゴ</t>
    </rPh>
    <phoneticPr fontId="15"/>
  </si>
  <si>
    <t>entry :　
LC : 
Target : 
Exit : ほぼ天井付近でのexitになっているのでok。</t>
    <rPh sb="34" eb="36">
      <t>テンジョウ</t>
    </rPh>
    <rPh sb="36" eb="38">
      <t>フキン</t>
    </rPh>
    <phoneticPr fontId="15"/>
  </si>
  <si>
    <t>15.8.10. 16:33</t>
    <phoneticPr fontId="13"/>
  </si>
  <si>
    <t>entry :　
LC : 
Target : S/R-&gt;1.56503
Exit : Triangle下辺から上辺付近。小さい値動きのなかで＋を取れたのはlucky</t>
    <rPh sb="52" eb="54">
      <t>カヘン</t>
    </rPh>
    <rPh sb="56" eb="58">
      <t>ジョウヘン</t>
    </rPh>
    <rPh sb="58" eb="60">
      <t>フキン</t>
    </rPh>
    <rPh sb="61" eb="62">
      <t>チイ</t>
    </rPh>
    <rPh sb="64" eb="66">
      <t>ネウゴ</t>
    </rPh>
    <rPh sb="73" eb="74">
      <t>ト</t>
    </rPh>
    <phoneticPr fontId="15"/>
  </si>
  <si>
    <t>entry :　
LC : 
Target : 
Exit : 直近Lを0.0とするFIBの23.6までのupを狙ってentryだったがダマシ。Randomな動きの最中に強い動きを想定していたが、このような場所では押してからのentryのほうが安全。</t>
    <rPh sb="32" eb="34">
      <t>チョッキン</t>
    </rPh>
    <rPh sb="56" eb="57">
      <t>ネラ</t>
    </rPh>
    <rPh sb="79" eb="80">
      <t>ウゴ</t>
    </rPh>
    <rPh sb="82" eb="84">
      <t>サイチュウ</t>
    </rPh>
    <rPh sb="85" eb="86">
      <t>ツヨ</t>
    </rPh>
    <rPh sb="87" eb="88">
      <t>ウゴ</t>
    </rPh>
    <rPh sb="90" eb="92">
      <t>ソウテイ</t>
    </rPh>
    <rPh sb="103" eb="105">
      <t>バショ</t>
    </rPh>
    <rPh sb="107" eb="108">
      <t>オ</t>
    </rPh>
    <rPh sb="122" eb="124">
      <t>アンゼン</t>
    </rPh>
    <phoneticPr fontId="15"/>
  </si>
  <si>
    <t>entry :　
LC : 
Target : 
Exit : H1でtrailしていたのでもう少しexitを上にできたいたが、これでもok</t>
    <rPh sb="48" eb="49">
      <t>スコ</t>
    </rPh>
    <rPh sb="55" eb="56">
      <t>ウエ</t>
    </rPh>
    <phoneticPr fontId="15"/>
  </si>
  <si>
    <t>entry :　
LC : 
Target : 
Exit : 23.6越え後にdown開始。その後のdownの流れに載れていないのは油断！！</t>
    <rPh sb="36" eb="37">
      <t>コ</t>
    </rPh>
    <rPh sb="38" eb="39">
      <t>ゴ</t>
    </rPh>
    <rPh sb="44" eb="46">
      <t>カイシ</t>
    </rPh>
    <rPh sb="49" eb="50">
      <t>ゴ</t>
    </rPh>
    <rPh sb="56" eb="57">
      <t>ナガ</t>
    </rPh>
    <rPh sb="59" eb="60">
      <t>ノ</t>
    </rPh>
    <rPh sb="67" eb="69">
      <t>ユダン</t>
    </rPh>
    <phoneticPr fontId="15"/>
  </si>
  <si>
    <t>entry :　
LC : 
Target : 
Exit : 何も悪くないentryと思うが、entryの次のcandle時にLC hunt若しくはspreadを広くせっていされた可能性がある。</t>
    <rPh sb="32" eb="33">
      <t>ナニ</t>
    </rPh>
    <rPh sb="34" eb="35">
      <t>ワル</t>
    </rPh>
    <rPh sb="44" eb="45">
      <t>オモ</t>
    </rPh>
    <rPh sb="54" eb="55">
      <t>ツギ</t>
    </rPh>
    <rPh sb="62" eb="63">
      <t>ジ</t>
    </rPh>
    <rPh sb="71" eb="72">
      <t>モ</t>
    </rPh>
    <rPh sb="82" eb="83">
      <t>ヒロ</t>
    </rPh>
    <rPh sb="91" eb="94">
      <t>カノウセイ</t>
    </rPh>
    <phoneticPr fontId="15"/>
  </si>
  <si>
    <t>entry :　
LC : 
Target : 
Exit : DownChannel上抜けを確認してからentryすべきだった。</t>
    <rPh sb="43" eb="44">
      <t>ウワ</t>
    </rPh>
    <rPh sb="44" eb="45">
      <t>ヌ</t>
    </rPh>
    <rPh sb="47" eb="49">
      <t>カクニン</t>
    </rPh>
    <phoneticPr fontId="15"/>
  </si>
  <si>
    <t>15.8.24 6:00</t>
    <phoneticPr fontId="13"/>
  </si>
  <si>
    <r>
      <t>1</t>
    </r>
    <r>
      <rPr>
        <sz val="11"/>
        <color indexed="8"/>
        <rFont val="ＭＳ Ｐゴシック"/>
        <family val="3"/>
        <charset val="128"/>
      </rPr>
      <t>5.8.21 17:00L</t>
    </r>
    <phoneticPr fontId="13"/>
  </si>
  <si>
    <t>Target : 1.58300
wkでの直近H</t>
    <rPh sb="21" eb="23">
      <t>チョッキン</t>
    </rPh>
    <phoneticPr fontId="13"/>
  </si>
  <si>
    <t>15.8.24 11:42</t>
    <phoneticPr fontId="13"/>
  </si>
  <si>
    <t>D</t>
    <phoneticPr fontId="13"/>
  </si>
  <si>
    <t>15.8.24 12:30</t>
    <phoneticPr fontId="13"/>
  </si>
  <si>
    <t>値動きがはっきりせず、急落の可能性を考慮し一旦exit</t>
    <rPh sb="0" eb="2">
      <t>ネウゴ</t>
    </rPh>
    <rPh sb="11" eb="13">
      <t>キュウラク</t>
    </rPh>
    <rPh sb="14" eb="17">
      <t>カノウセイ</t>
    </rPh>
    <rPh sb="18" eb="20">
      <t>コウリョ</t>
    </rPh>
    <rPh sb="21" eb="23">
      <t>イッタン</t>
    </rPh>
    <phoneticPr fontId="13"/>
  </si>
  <si>
    <t>Total : 37 trade
W : 11
L : 15
NoTrade : 11</t>
    <phoneticPr fontId="13"/>
  </si>
  <si>
    <r>
      <t>1</t>
    </r>
    <r>
      <rPr>
        <sz val="11"/>
        <color indexed="8"/>
        <rFont val="ＭＳ Ｐゴシック"/>
        <family val="3"/>
        <charset val="128"/>
      </rPr>
      <t>5.8.24 13:25</t>
    </r>
    <phoneticPr fontId="17"/>
  </si>
  <si>
    <t>どうもJPY・CHFが強いと思ったほうが良さそう。EURはこれまでのところ強いように見えるが、中国&lt;-&gt;ドイツ、EURの信任（ギリシャ・スペイン-Venezuela石油公社のdefault懸念）等がCloseUpされるかも。</t>
    <rPh sb="11" eb="12">
      <t>ツヨ</t>
    </rPh>
    <rPh sb="14" eb="15">
      <t>オモ</t>
    </rPh>
    <rPh sb="20" eb="21">
      <t>ヨ</t>
    </rPh>
    <rPh sb="37" eb="38">
      <t>ツヨ</t>
    </rPh>
    <rPh sb="42" eb="43">
      <t>ミ</t>
    </rPh>
    <rPh sb="47" eb="49">
      <t>チュウゴク</t>
    </rPh>
    <rPh sb="60" eb="62">
      <t>シンニン</t>
    </rPh>
    <rPh sb="82" eb="84">
      <t>セキユ</t>
    </rPh>
    <rPh sb="84" eb="86">
      <t>コウシャ</t>
    </rPh>
    <rPh sb="94" eb="96">
      <t>ケネン</t>
    </rPh>
    <rPh sb="97" eb="98">
      <t>トウ</t>
    </rPh>
    <phoneticPr fontId="17"/>
  </si>
  <si>
    <r>
      <t xml:space="preserve">今朝時点で残っていたpositionをclose。EURAUD </t>
    </r>
    <r>
      <rPr>
        <b/>
        <sz val="11"/>
        <color indexed="8"/>
        <rFont val="ＭＳ Ｐゴシック"/>
        <family val="3"/>
        <charset val="128"/>
      </rPr>
      <t>TradeNumber:36 (+517.4pips)</t>
    </r>
    <r>
      <rPr>
        <sz val="11"/>
        <color indexed="8"/>
        <rFont val="ＭＳ Ｐゴシック"/>
        <family val="3"/>
        <charset val="128"/>
      </rPr>
      <t>でtarget到達。GBPUSD　</t>
    </r>
    <r>
      <rPr>
        <b/>
        <sz val="11"/>
        <color indexed="8"/>
        <rFont val="ＭＳ Ｐゴシック"/>
        <family val="3"/>
        <charset val="128"/>
      </rPr>
      <t>TradeNumber:37(-19.5pips)</t>
    </r>
    <r>
      <rPr>
        <sz val="11"/>
        <color indexed="8"/>
        <rFont val="ＭＳ Ｐゴシック"/>
        <family val="3"/>
        <charset val="128"/>
      </rPr>
      <t>は値動きがはっきりしなかったので一旦撤退した。</t>
    </r>
    <rPh sb="0" eb="2">
      <t>ケサ</t>
    </rPh>
    <rPh sb="2" eb="4">
      <t>ジテン</t>
    </rPh>
    <rPh sb="5" eb="6">
      <t>ノコ</t>
    </rPh>
    <rPh sb="66" eb="68">
      <t>トウタツ</t>
    </rPh>
    <rPh sb="102" eb="104">
      <t>ネウゴ</t>
    </rPh>
    <rPh sb="117" eb="119">
      <t>イッタン</t>
    </rPh>
    <rPh sb="119" eb="121">
      <t>テッタイ</t>
    </rPh>
    <phoneticPr fontId="17"/>
  </si>
  <si>
    <t>15.7.23 - 15.8.24</t>
    <phoneticPr fontId="14"/>
  </si>
  <si>
    <t>L</t>
    <phoneticPr fontId="13"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</si>
</sst>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24" formatCode="\$#,##0_);[Red]\(\$#,##0\)"/>
    <numFmt numFmtId="176" formatCode="_-* #,##0.00_-;\-* #,##0.00_-;_-* &quot;-&quot;??_-;_-@_-"/>
    <numFmt numFmtId="177" formatCode="0.00_ ;[Red]\-0.00\ "/>
    <numFmt numFmtId="178" formatCode="0.00_ "/>
    <numFmt numFmtId="179" formatCode="0.0_);[Red]\(0.0\)"/>
    <numFmt numFmtId="180" formatCode="m/d;@"/>
    <numFmt numFmtId="181" formatCode="&quot;¥&quot;#,##0_);[Red]\(&quot;¥&quot;#,##0\)"/>
    <numFmt numFmtId="182" formatCode="0_);[Red]\(0\)"/>
    <numFmt numFmtId="183" formatCode="#,##0_ ;[Red]\-#,##0\ "/>
    <numFmt numFmtId="184" formatCode="0.0%"/>
    <numFmt numFmtId="185" formatCode="yyyy/m/d;@"/>
    <numFmt numFmtId="186" formatCode="_-* #,##0_-;\-* #,##0_-;_-* &quot;-&quot;??_-;_-@_-"/>
    <numFmt numFmtId="187" formatCode="_ * #,##0_ ;_ * \-#,##0_ ;_ * &quot;-&quot;??_ ;_ @_ "/>
    <numFmt numFmtId="188" formatCode="0.00000_ "/>
  </numFmts>
  <fonts count="18">
    <font>
      <sz val="11"/>
      <color indexed="8"/>
      <name val="ＭＳ Ｐゴシック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2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7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178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7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4" applyNumberFormat="1" applyFont="1" applyFill="1" applyBorder="1" applyAlignment="1" applyProtection="1">
      <alignment vertical="center"/>
    </xf>
    <xf numFmtId="0" fontId="6" fillId="4" borderId="29" xfId="4" applyNumberFormat="1" applyFont="1" applyFill="1" applyBorder="1" applyAlignment="1" applyProtection="1">
      <alignment vertical="center"/>
    </xf>
    <xf numFmtId="179" fontId="6" fillId="4" borderId="27" xfId="4" applyNumberFormat="1" applyFont="1" applyFill="1" applyBorder="1" applyAlignment="1" applyProtection="1">
      <alignment vertical="center"/>
    </xf>
    <xf numFmtId="9" fontId="6" fillId="0" borderId="30" xfId="4" applyNumberFormat="1" applyFont="1" applyFill="1" applyBorder="1" applyAlignment="1" applyProtection="1">
      <alignment horizontal="center" vertical="center"/>
    </xf>
    <xf numFmtId="5" fontId="6" fillId="0" borderId="22" xfId="4" applyNumberFormat="1" applyFont="1" applyFill="1" applyBorder="1" applyAlignment="1" applyProtection="1">
      <alignment horizontal="center" vertical="center"/>
    </xf>
    <xf numFmtId="5" fontId="6" fillId="0" borderId="0" xfId="4" applyNumberFormat="1" applyFont="1" applyFill="1" applyBorder="1" applyAlignment="1" applyProtection="1">
      <alignment horizontal="center" vertical="center"/>
    </xf>
    <xf numFmtId="6" fontId="6" fillId="4" borderId="27" xfId="4" applyNumberFormat="1" applyFont="1" applyFill="1" applyBorder="1" applyAlignment="1" applyProtection="1">
      <alignment vertical="center"/>
    </xf>
    <xf numFmtId="6" fontId="6" fillId="0" borderId="31" xfId="4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4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4" applyNumberFormat="1" applyFont="1" applyFill="1" applyBorder="1" applyAlignment="1" applyProtection="1">
      <alignment horizontal="center" vertical="center"/>
    </xf>
    <xf numFmtId="0" fontId="6" fillId="4" borderId="33" xfId="4" applyNumberFormat="1" applyFont="1" applyFill="1" applyBorder="1" applyAlignment="1" applyProtection="1">
      <alignment horizontal="center" vertical="center"/>
    </xf>
    <xf numFmtId="0" fontId="6" fillId="4" borderId="34" xfId="4" applyNumberFormat="1" applyFont="1" applyFill="1" applyBorder="1" applyAlignment="1" applyProtection="1">
      <alignment horizontal="center" vertical="center" wrapText="1"/>
    </xf>
    <xf numFmtId="0" fontId="6" fillId="4" borderId="35" xfId="4" applyNumberFormat="1" applyFont="1" applyFill="1" applyBorder="1" applyAlignment="1" applyProtection="1">
      <alignment horizontal="center" vertical="center"/>
    </xf>
    <xf numFmtId="179" fontId="6" fillId="4" borderId="34" xfId="4" applyNumberFormat="1" applyFont="1" applyFill="1" applyBorder="1" applyAlignment="1" applyProtection="1">
      <alignment horizontal="center" vertical="center" wrapText="1"/>
    </xf>
    <xf numFmtId="180" fontId="6" fillId="4" borderId="34" xfId="4" applyNumberFormat="1" applyFont="1" applyFill="1" applyBorder="1" applyAlignment="1" applyProtection="1">
      <alignment horizontal="center" vertical="center"/>
    </xf>
    <xf numFmtId="0" fontId="6" fillId="4" borderId="36" xfId="4" applyNumberFormat="1" applyFont="1" applyFill="1" applyBorder="1" applyAlignment="1" applyProtection="1">
      <alignment horizontal="center" vertical="center" wrapText="1"/>
    </xf>
    <xf numFmtId="179" fontId="6" fillId="4" borderId="37" xfId="4" applyNumberFormat="1" applyFont="1" applyFill="1" applyBorder="1" applyAlignment="1" applyProtection="1">
      <alignment vertical="center"/>
    </xf>
    <xf numFmtId="181" fontId="6" fillId="4" borderId="38" xfId="4" applyNumberFormat="1" applyFont="1" applyFill="1" applyBorder="1" applyAlignment="1" applyProtection="1">
      <alignment horizontal="center" vertical="center"/>
    </xf>
    <xf numFmtId="181" fontId="7" fillId="0" borderId="39" xfId="4" applyNumberFormat="1" applyFont="1" applyFill="1" applyBorder="1" applyAlignment="1" applyProtection="1">
      <alignment horizontal="right" vertical="center"/>
    </xf>
    <xf numFmtId="181" fontId="7" fillId="0" borderId="40" xfId="4" applyNumberFormat="1" applyFont="1" applyFill="1" applyBorder="1" applyAlignment="1" applyProtection="1">
      <alignment horizontal="right" vertical="center"/>
    </xf>
    <xf numFmtId="182" fontId="7" fillId="0" borderId="40" xfId="4" applyNumberFormat="1" applyFont="1" applyFill="1" applyBorder="1" applyAlignment="1" applyProtection="1">
      <alignment horizontal="right" vertical="center"/>
    </xf>
    <xf numFmtId="183" fontId="7" fillId="0" borderId="40" xfId="4" applyNumberFormat="1" applyFont="1" applyFill="1" applyBorder="1" applyAlignment="1" applyProtection="1">
      <alignment horizontal="right" vertical="center"/>
    </xf>
    <xf numFmtId="184" fontId="7" fillId="0" borderId="40" xfId="4" applyNumberFormat="1" applyFont="1" applyFill="1" applyBorder="1" applyAlignment="1" applyProtection="1">
      <alignment vertical="center"/>
    </xf>
    <xf numFmtId="181" fontId="7" fillId="0" borderId="40" xfId="4" applyNumberFormat="1" applyFont="1" applyFill="1" applyBorder="1" applyAlignment="1" applyProtection="1">
      <alignment vertical="center"/>
    </xf>
    <xf numFmtId="178" fontId="7" fillId="0" borderId="40" xfId="4" applyNumberFormat="1" applyFont="1" applyFill="1" applyBorder="1" applyAlignment="1" applyProtection="1">
      <alignment vertical="center"/>
    </xf>
    <xf numFmtId="178" fontId="7" fillId="0" borderId="41" xfId="4" applyNumberFormat="1" applyFont="1" applyFill="1" applyBorder="1" applyAlignment="1" applyProtection="1">
      <alignment vertical="center"/>
    </xf>
    <xf numFmtId="181" fontId="0" fillId="0" borderId="39" xfId="0" applyNumberFormat="1" applyFont="1" applyFill="1" applyBorder="1" applyAlignment="1" applyProtection="1">
      <alignment vertical="center"/>
    </xf>
    <xf numFmtId="181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1" fontId="0" fillId="0" borderId="42" xfId="0" applyNumberFormat="1" applyFont="1" applyFill="1" applyBorder="1" applyAlignment="1" applyProtection="1">
      <alignment vertical="center"/>
    </xf>
    <xf numFmtId="181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2" fontId="7" fillId="0" borderId="43" xfId="4" applyNumberFormat="1" applyFont="1" applyFill="1" applyBorder="1" applyAlignment="1" applyProtection="1">
      <alignment horizontal="right" vertical="center"/>
    </xf>
    <xf numFmtId="184" fontId="7" fillId="0" borderId="43" xfId="4" applyNumberFormat="1" applyFont="1" applyFill="1" applyBorder="1" applyAlignment="1" applyProtection="1">
      <alignment vertical="center"/>
    </xf>
    <xf numFmtId="181" fontId="7" fillId="0" borderId="43" xfId="4" applyNumberFormat="1" applyFont="1" applyFill="1" applyBorder="1" applyAlignment="1" applyProtection="1">
      <alignment vertical="center"/>
    </xf>
    <xf numFmtId="178" fontId="7" fillId="0" borderId="43" xfId="4" applyNumberFormat="1" applyFont="1" applyFill="1" applyBorder="1" applyAlignment="1" applyProtection="1">
      <alignment vertical="center"/>
    </xf>
    <xf numFmtId="178" fontId="7" fillId="0" borderId="44" xfId="4" applyNumberFormat="1" applyFont="1" applyFill="1" applyBorder="1" applyAlignment="1" applyProtection="1">
      <alignment vertical="center"/>
    </xf>
    <xf numFmtId="6" fontId="7" fillId="0" borderId="40" xfId="4" applyNumberFormat="1" applyFont="1" applyFill="1" applyBorder="1" applyAlignment="1" applyProtection="1">
      <alignment horizontal="right" vertical="center"/>
    </xf>
    <xf numFmtId="6" fontId="7" fillId="0" borderId="43" xfId="4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3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4" fontId="8" fillId="0" borderId="46" xfId="0" applyNumberFormat="1" applyFont="1" applyFill="1" applyBorder="1" applyAlignment="1" applyProtection="1">
      <alignment vertical="center"/>
    </xf>
    <xf numFmtId="178" fontId="1" fillId="0" borderId="47" xfId="0" applyNumberFormat="1" applyFont="1" applyFill="1" applyBorder="1" applyAlignment="1" applyProtection="1">
      <alignment vertical="center"/>
    </xf>
    <xf numFmtId="178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4" applyNumberFormat="1" applyFont="1" applyFill="1" applyBorder="1" applyAlignment="1" applyProtection="1">
      <alignment vertical="center"/>
    </xf>
    <xf numFmtId="5" fontId="6" fillId="5" borderId="0" xfId="4" applyNumberFormat="1" applyFont="1" applyFill="1" applyBorder="1" applyAlignment="1" applyProtection="1">
      <alignment horizontal="center" vertical="center"/>
    </xf>
    <xf numFmtId="179" fontId="6" fillId="5" borderId="0" xfId="4" applyNumberFormat="1" applyFont="1" applyFill="1" applyBorder="1" applyAlignment="1" applyProtection="1">
      <alignment vertical="center"/>
    </xf>
    <xf numFmtId="6" fontId="6" fillId="5" borderId="0" xfId="4" applyNumberFormat="1" applyFont="1" applyFill="1" applyBorder="1" applyAlignment="1" applyProtection="1">
      <alignment vertical="center"/>
    </xf>
    <xf numFmtId="6" fontId="6" fillId="5" borderId="0" xfId="4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3" xfId="4" applyNumberFormat="1" applyFont="1" applyFill="1" applyBorder="1" applyAlignment="1" applyProtection="1">
      <alignment vertical="center"/>
    </xf>
    <xf numFmtId="5" fontId="6" fillId="5" borderId="53" xfId="4" applyNumberFormat="1" applyFont="1" applyFill="1" applyBorder="1" applyAlignment="1" applyProtection="1">
      <alignment horizontal="center" vertical="center"/>
    </xf>
    <xf numFmtId="179" fontId="6" fillId="5" borderId="53" xfId="4" applyNumberFormat="1" applyFont="1" applyFill="1" applyBorder="1" applyAlignment="1" applyProtection="1">
      <alignment vertical="center"/>
    </xf>
    <xf numFmtId="6" fontId="6" fillId="5" borderId="53" xfId="4" applyNumberFormat="1" applyFont="1" applyFill="1" applyBorder="1" applyAlignment="1" applyProtection="1">
      <alignment vertical="center"/>
    </xf>
    <xf numFmtId="6" fontId="6" fillId="5" borderId="53" xfId="4" applyNumberFormat="1" applyFont="1" applyFill="1" applyBorder="1" applyAlignment="1" applyProtection="1">
      <alignment horizontal="center" vertical="center"/>
    </xf>
    <xf numFmtId="0" fontId="0" fillId="5" borderId="53" xfId="0" applyNumberFormat="1" applyFont="1" applyFill="1" applyBorder="1" applyAlignment="1" applyProtection="1">
      <alignment vertical="center"/>
    </xf>
    <xf numFmtId="0" fontId="0" fillId="0" borderId="53" xfId="0" applyNumberFormat="1" applyFont="1" applyFill="1" applyBorder="1" applyAlignment="1" applyProtection="1">
      <alignment vertical="center"/>
    </xf>
    <xf numFmtId="0" fontId="0" fillId="0" borderId="54" xfId="0" applyNumberFormat="1" applyFont="1" applyFill="1" applyBorder="1" applyAlignment="1" applyProtection="1">
      <alignment vertical="center"/>
    </xf>
    <xf numFmtId="5" fontId="7" fillId="6" borderId="54" xfId="4" applyNumberFormat="1" applyFont="1" applyFill="1" applyBorder="1" applyAlignment="1" applyProtection="1">
      <alignment horizontal="center"/>
    </xf>
    <xf numFmtId="5" fontId="6" fillId="0" borderId="54" xfId="4" applyNumberFormat="1" applyFont="1" applyFill="1" applyBorder="1" applyAlignment="1" applyProtection="1">
      <alignment horizontal="center" vertical="center"/>
    </xf>
    <xf numFmtId="0" fontId="6" fillId="0" borderId="54" xfId="4" applyNumberFormat="1" applyFont="1" applyFill="1" applyBorder="1" applyAlignment="1" applyProtection="1"/>
    <xf numFmtId="5" fontId="7" fillId="6" borderId="11" xfId="4" applyNumberFormat="1" applyFont="1" applyFill="1" applyBorder="1" applyAlignment="1" applyProtection="1">
      <alignment horizontal="center"/>
    </xf>
    <xf numFmtId="0" fontId="10" fillId="4" borderId="55" xfId="4" applyNumberFormat="1" applyFont="1" applyFill="1" applyBorder="1" applyAlignment="1" applyProtection="1">
      <alignment horizontal="center" vertical="center"/>
    </xf>
    <xf numFmtId="5" fontId="10" fillId="5" borderId="53" xfId="4" applyNumberFormat="1" applyFont="1" applyFill="1" applyBorder="1" applyAlignment="1" applyProtection="1">
      <alignment horizontal="center" vertical="center"/>
    </xf>
    <xf numFmtId="9" fontId="6" fillId="5" borderId="56" xfId="4" applyNumberFormat="1" applyFont="1" applyFill="1" applyBorder="1" applyAlignment="1" applyProtection="1">
      <alignment horizontal="center" vertical="center"/>
    </xf>
    <xf numFmtId="5" fontId="7" fillId="6" borderId="57" xfId="4" applyNumberFormat="1" applyFont="1" applyFill="1" applyBorder="1" applyAlignment="1" applyProtection="1">
      <alignment horizont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0" borderId="59" xfId="0" applyNumberFormat="1" applyFont="1" applyFill="1" applyBorder="1" applyAlignment="1" applyProtection="1">
      <alignment vertical="center"/>
    </xf>
    <xf numFmtId="0" fontId="0" fillId="0" borderId="60" xfId="0" applyNumberFormat="1" applyFont="1" applyFill="1" applyBorder="1" applyAlignment="1" applyProtection="1">
      <alignment vertical="center"/>
    </xf>
    <xf numFmtId="0" fontId="6" fillId="4" borderId="27" xfId="4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61" xfId="0" applyNumberFormat="1" applyFont="1" applyFill="1" applyBorder="1" applyAlignment="1" applyProtection="1">
      <alignment vertical="center"/>
    </xf>
    <xf numFmtId="0" fontId="1" fillId="0" borderId="0" xfId="2">
      <alignment vertical="center"/>
    </xf>
    <xf numFmtId="0" fontId="1" fillId="0" borderId="62" xfId="2" applyBorder="1">
      <alignment vertical="center"/>
    </xf>
    <xf numFmtId="0" fontId="1" fillId="0" borderId="63" xfId="2" applyBorder="1">
      <alignment vertical="center"/>
    </xf>
    <xf numFmtId="0" fontId="1" fillId="0" borderId="64" xfId="2" applyBorder="1">
      <alignment vertical="center"/>
    </xf>
    <xf numFmtId="0" fontId="1" fillId="0" borderId="28" xfId="2" applyBorder="1">
      <alignment vertical="center"/>
    </xf>
    <xf numFmtId="0" fontId="1" fillId="0" borderId="0" xfId="2" applyBorder="1">
      <alignment vertical="center"/>
    </xf>
    <xf numFmtId="0" fontId="12" fillId="0" borderId="0" xfId="0" applyFont="1">
      <alignment vertical="center"/>
    </xf>
    <xf numFmtId="186" fontId="0" fillId="0" borderId="0" xfId="1" applyNumberFormat="1" applyFont="1">
      <alignment vertical="center"/>
    </xf>
    <xf numFmtId="187" fontId="0" fillId="0" borderId="0" xfId="0" applyNumberFormat="1">
      <alignment vertical="center"/>
    </xf>
    <xf numFmtId="186" fontId="0" fillId="0" borderId="28" xfId="1" applyNumberFormat="1" applyFont="1" applyFill="1" applyBorder="1" applyAlignment="1" applyProtection="1">
      <alignment vertical="center"/>
    </xf>
    <xf numFmtId="0" fontId="12" fillId="0" borderId="0" xfId="0" applyFont="1" applyFill="1" applyBorder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3" borderId="19" xfId="0" applyNumberFormat="1" applyFill="1" applyBorder="1" applyAlignment="1" applyProtection="1">
      <alignment vertical="center"/>
    </xf>
    <xf numFmtId="0" fontId="0" fillId="3" borderId="0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 wrapText="1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5" xfId="0" applyNumberFormat="1" applyFont="1" applyFill="1" applyBorder="1" applyAlignment="1" applyProtection="1">
      <alignment vertical="center"/>
    </xf>
    <xf numFmtId="185" fontId="0" fillId="0" borderId="0" xfId="0" applyNumberFormat="1">
      <alignment vertical="center"/>
    </xf>
    <xf numFmtId="0" fontId="0" fillId="7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3" borderId="21" xfId="0" applyNumberFormat="1" applyFont="1" applyFill="1" applyBorder="1" applyAlignment="1" applyProtection="1">
      <alignment vertical="center"/>
    </xf>
    <xf numFmtId="186" fontId="0" fillId="0" borderId="1" xfId="1" applyNumberFormat="1" applyFont="1" applyFill="1" applyBorder="1" applyAlignment="1" applyProtection="1">
      <alignment vertical="center"/>
    </xf>
    <xf numFmtId="186" fontId="0" fillId="0" borderId="1" xfId="0" applyNumberFormat="1" applyFont="1" applyFill="1" applyBorder="1" applyAlignment="1" applyProtection="1">
      <alignment vertical="center"/>
    </xf>
    <xf numFmtId="186" fontId="0" fillId="7" borderId="0" xfId="1" applyNumberFormat="1" applyFont="1" applyFill="1">
      <alignment vertical="center"/>
    </xf>
    <xf numFmtId="24" fontId="1" fillId="0" borderId="0" xfId="0" applyNumberFormat="1" applyFont="1" applyFill="1" applyBorder="1" applyAlignment="1" applyProtection="1">
      <alignment vertical="center"/>
    </xf>
    <xf numFmtId="186" fontId="0" fillId="0" borderId="0" xfId="0" applyNumberFormat="1">
      <alignment vertical="center"/>
    </xf>
    <xf numFmtId="0" fontId="4" fillId="2" borderId="30" xfId="0" applyNumberFormat="1" applyFont="1" applyFill="1" applyBorder="1" applyAlignment="1" applyProtection="1">
      <alignment horizontal="center" vertical="center"/>
    </xf>
    <xf numFmtId="0" fontId="0" fillId="0" borderId="65" xfId="0" applyNumberFormat="1" applyFont="1" applyFill="1" applyBorder="1" applyAlignment="1" applyProtection="1">
      <alignment horizontal="center" vertical="center"/>
    </xf>
    <xf numFmtId="0" fontId="0" fillId="0" borderId="56" xfId="0" applyNumberFormat="1" applyFont="1" applyFill="1" applyBorder="1" applyAlignment="1" applyProtection="1">
      <alignment horizontal="center" vertical="center"/>
    </xf>
    <xf numFmtId="0" fontId="0" fillId="0" borderId="63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3" fillId="0" borderId="0" xfId="0" applyFont="1">
      <alignment vertical="center"/>
    </xf>
    <xf numFmtId="179" fontId="0" fillId="0" borderId="0" xfId="0" applyNumberFormat="1">
      <alignment vertical="center"/>
    </xf>
    <xf numFmtId="0" fontId="12" fillId="3" borderId="19" xfId="0" applyNumberFormat="1" applyFont="1" applyFill="1" applyBorder="1" applyAlignment="1" applyProtection="1">
      <alignment vertical="center" wrapText="1"/>
    </xf>
    <xf numFmtId="0" fontId="12" fillId="7" borderId="0" xfId="0" applyFont="1" applyFill="1" applyAlignment="1">
      <alignment vertical="center" wrapText="1"/>
    </xf>
    <xf numFmtId="0" fontId="12" fillId="8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0" fillId="3" borderId="37" xfId="0" applyNumberFormat="1" applyFill="1" applyBorder="1" applyAlignment="1" applyProtection="1">
      <alignment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20" fontId="12" fillId="0" borderId="0" xfId="0" applyNumberFormat="1" applyFont="1" applyFill="1" applyBorder="1">
      <alignment vertical="center"/>
    </xf>
    <xf numFmtId="188" fontId="0" fillId="0" borderId="0" xfId="0" applyNumberFormat="1">
      <alignment vertical="center"/>
    </xf>
    <xf numFmtId="0" fontId="12" fillId="3" borderId="19" xfId="0" applyNumberFormat="1" applyFont="1" applyFill="1" applyBorder="1" applyAlignment="1" applyProtection="1">
      <alignment horizontal="center" vertical="center" wrapText="1"/>
    </xf>
    <xf numFmtId="0" fontId="12" fillId="3" borderId="0" xfId="0" applyNumberFormat="1" applyFont="1" applyFill="1" applyBorder="1" applyAlignment="1" applyProtection="1">
      <alignment vertical="center"/>
    </xf>
    <xf numFmtId="0" fontId="12" fillId="9" borderId="0" xfId="0" applyFont="1" applyFill="1">
      <alignment vertical="center"/>
    </xf>
    <xf numFmtId="0" fontId="12" fillId="9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86" fontId="0" fillId="0" borderId="0" xfId="1" applyNumberFormat="1" applyFont="1" applyFill="1" applyBorder="1" applyAlignment="1" applyProtection="1">
      <alignment vertical="center"/>
    </xf>
    <xf numFmtId="14" fontId="12" fillId="0" borderId="0" xfId="0" applyNumberFormat="1" applyFont="1">
      <alignment vertical="center"/>
    </xf>
    <xf numFmtId="0" fontId="0" fillId="9" borderId="0" xfId="0" applyFill="1">
      <alignment vertical="center"/>
    </xf>
    <xf numFmtId="5" fontId="7" fillId="6" borderId="13" xfId="4" applyNumberFormat="1" applyFont="1" applyFill="1" applyBorder="1" applyAlignment="1" applyProtection="1">
      <alignment horizontal="center"/>
    </xf>
    <xf numFmtId="5" fontId="7" fillId="6" borderId="56" xfId="4" applyNumberFormat="1" applyFont="1" applyFill="1" applyBorder="1" applyAlignment="1" applyProtection="1">
      <alignment horizontal="center"/>
    </xf>
    <xf numFmtId="5" fontId="7" fillId="6" borderId="41" xfId="4" applyNumberFormat="1" applyFont="1" applyFill="1" applyBorder="1" applyAlignment="1" applyProtection="1">
      <alignment horizontal="center"/>
    </xf>
    <xf numFmtId="5" fontId="7" fillId="6" borderId="58" xfId="4" applyNumberFormat="1" applyFont="1" applyFill="1" applyBorder="1" applyAlignment="1" applyProtection="1">
      <alignment horizontal="center"/>
    </xf>
    <xf numFmtId="5" fontId="7" fillId="6" borderId="50" xfId="4" applyNumberFormat="1" applyFont="1" applyFill="1" applyBorder="1" applyAlignment="1" applyProtection="1">
      <alignment horizontal="center"/>
    </xf>
    <xf numFmtId="5" fontId="11" fillId="0" borderId="11" xfId="4" applyNumberFormat="1" applyFont="1" applyFill="1" applyBorder="1" applyAlignment="1" applyProtection="1">
      <alignment horizontal="center" vertical="center"/>
    </xf>
    <xf numFmtId="185" fontId="6" fillId="0" borderId="20" xfId="4" applyNumberFormat="1" applyFont="1" applyFill="1" applyBorder="1" applyAlignment="1" applyProtection="1">
      <alignment horizontal="center" vertical="center"/>
    </xf>
    <xf numFmtId="185" fontId="6" fillId="0" borderId="31" xfId="4" applyNumberFormat="1" applyFont="1" applyFill="1" applyBorder="1" applyAlignment="1" applyProtection="1">
      <alignment horizontal="center" vertical="center"/>
    </xf>
    <xf numFmtId="5" fontId="6" fillId="0" borderId="50" xfId="4" applyNumberFormat="1" applyFont="1" applyFill="1" applyBorder="1" applyAlignment="1" applyProtection="1">
      <alignment horizontal="center" vertical="center"/>
    </xf>
    <xf numFmtId="5" fontId="6" fillId="0" borderId="51" xfId="4" applyNumberFormat="1" applyFont="1" applyFill="1" applyBorder="1" applyAlignment="1" applyProtection="1">
      <alignment horizontal="center" vertical="center"/>
    </xf>
    <xf numFmtId="0" fontId="4" fillId="2" borderId="52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気づき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666750</xdr:colOff>
      <xdr:row>42</xdr:row>
      <xdr:rowOff>114300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011150" cy="7315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15</xdr:col>
      <xdr:colOff>625452</xdr:colOff>
      <xdr:row>13</xdr:row>
      <xdr:rowOff>89418</xdr:rowOff>
    </xdr:from>
    <xdr:to>
      <xdr:col>16</xdr:col>
      <xdr:colOff>552450</xdr:colOff>
      <xdr:row>15</xdr:row>
      <xdr:rowOff>142875</xdr:rowOff>
    </xdr:to>
    <xdr:cxnSp macro="">
      <xdr:nvCxnSpPr>
        <xdr:cNvPr id="6" name="直線矢印コネクタ 5"/>
        <xdr:cNvCxnSpPr>
          <a:stCxn id="7" idx="3"/>
        </xdr:cNvCxnSpPr>
      </xdr:nvCxnSpPr>
      <xdr:spPr>
        <a:xfrm>
          <a:off x="10912452" y="2318268"/>
          <a:ext cx="612798" cy="396357"/>
        </a:xfrm>
        <a:prstGeom prst="straightConnector1">
          <a:avLst/>
        </a:prstGeom>
        <a:ln w="1905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485775</xdr:colOff>
      <xdr:row>11</xdr:row>
      <xdr:rowOff>85725</xdr:rowOff>
    </xdr:from>
    <xdr:ext cx="825477" cy="693185"/>
    <xdr:sp macro="" textlink="">
      <xdr:nvSpPr>
        <xdr:cNvPr id="7" name="テキスト ボックス 6"/>
        <xdr:cNvSpPr txBox="1"/>
      </xdr:nvSpPr>
      <xdr:spPr>
        <a:xfrm>
          <a:off x="10086975" y="1971675"/>
          <a:ext cx="825477" cy="693185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>
              <a:solidFill>
                <a:schemeClr val="bg1"/>
              </a:solidFill>
            </a:rPr>
            <a:t>Entry price</a:t>
          </a:r>
        </a:p>
        <a:p>
          <a:r>
            <a:rPr kumimoji="1" lang="en-US" altLang="ja-JP" sz="1100">
              <a:solidFill>
                <a:schemeClr val="bg1"/>
              </a:solidFill>
            </a:rPr>
            <a:t>       H+1</a:t>
          </a:r>
        </a:p>
        <a:p>
          <a:r>
            <a:rPr kumimoji="1" lang="en-US" altLang="ja-JP" sz="1100">
              <a:solidFill>
                <a:schemeClr val="bg1"/>
              </a:solidFill>
            </a:rPr>
            <a:t>Entry point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1</xdr:colOff>
      <xdr:row>2</xdr:row>
      <xdr:rowOff>95250</xdr:rowOff>
    </xdr:to>
    <xdr:cxnSp macro="">
      <xdr:nvCxnSpPr>
        <xdr:cNvPr id="9" name="直線矢印コネクタ 8"/>
        <xdr:cNvCxnSpPr/>
      </xdr:nvCxnSpPr>
      <xdr:spPr>
        <a:xfrm>
          <a:off x="0" y="0"/>
          <a:ext cx="1" cy="438150"/>
        </a:xfrm>
        <a:prstGeom prst="straightConnector1">
          <a:avLst/>
        </a:prstGeom>
        <a:ln w="1905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390525</xdr:colOff>
      <xdr:row>17</xdr:row>
      <xdr:rowOff>19050</xdr:rowOff>
    </xdr:from>
    <xdr:to>
      <xdr:col>16</xdr:col>
      <xdr:colOff>666750</xdr:colOff>
      <xdr:row>20</xdr:row>
      <xdr:rowOff>9525</xdr:rowOff>
    </xdr:to>
    <xdr:cxnSp macro="">
      <xdr:nvCxnSpPr>
        <xdr:cNvPr id="10" name="直線矢印コネクタ 9"/>
        <xdr:cNvCxnSpPr/>
      </xdr:nvCxnSpPr>
      <xdr:spPr>
        <a:xfrm flipV="1">
          <a:off x="11363325" y="2933700"/>
          <a:ext cx="276225" cy="504825"/>
        </a:xfrm>
        <a:prstGeom prst="straightConnector1">
          <a:avLst/>
        </a:prstGeom>
        <a:ln w="1905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38100</xdr:colOff>
      <xdr:row>20</xdr:row>
      <xdr:rowOff>57150</xdr:rowOff>
    </xdr:from>
    <xdr:ext cx="672685" cy="264560"/>
    <xdr:sp macro="" textlink="">
      <xdr:nvSpPr>
        <xdr:cNvPr id="16" name="テキスト ボックス 15"/>
        <xdr:cNvSpPr txBox="1"/>
      </xdr:nvSpPr>
      <xdr:spPr>
        <a:xfrm>
          <a:off x="11010900" y="3486150"/>
          <a:ext cx="6726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>
              <a:solidFill>
                <a:schemeClr val="bg1"/>
              </a:solidFill>
            </a:rPr>
            <a:t>Initial LC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oneCellAnchor>
  <xdr:oneCellAnchor>
    <xdr:from>
      <xdr:col>17</xdr:col>
      <xdr:colOff>257175</xdr:colOff>
      <xdr:row>20</xdr:row>
      <xdr:rowOff>28575</xdr:rowOff>
    </xdr:from>
    <xdr:ext cx="394275" cy="264560"/>
    <xdr:sp macro="" textlink="">
      <xdr:nvSpPr>
        <xdr:cNvPr id="17" name="テキスト ボックス 16"/>
        <xdr:cNvSpPr txBox="1"/>
      </xdr:nvSpPr>
      <xdr:spPr>
        <a:xfrm>
          <a:off x="11915775" y="3457575"/>
          <a:ext cx="3942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>
              <a:solidFill>
                <a:schemeClr val="bg1"/>
              </a:solidFill>
            </a:rPr>
            <a:t>Exit</a:t>
          </a:r>
          <a:endParaRPr kumimoji="1" lang="ja-JP" altLang="en-US" sz="1100">
            <a:solidFill>
              <a:schemeClr val="bg1"/>
            </a:solidFill>
          </a:endParaRPr>
        </a:p>
      </xdr:txBody>
    </xdr:sp>
    <xdr:clientData/>
  </xdr:oneCellAnchor>
  <xdr:twoCellAnchor>
    <xdr:from>
      <xdr:col>17</xdr:col>
      <xdr:colOff>428625</xdr:colOff>
      <xdr:row>17</xdr:row>
      <xdr:rowOff>9525</xdr:rowOff>
    </xdr:from>
    <xdr:to>
      <xdr:col>18</xdr:col>
      <xdr:colOff>19050</xdr:colOff>
      <xdr:row>20</xdr:row>
      <xdr:rowOff>0</xdr:rowOff>
    </xdr:to>
    <xdr:cxnSp macro="">
      <xdr:nvCxnSpPr>
        <xdr:cNvPr id="18" name="直線矢印コネクタ 17"/>
        <xdr:cNvCxnSpPr/>
      </xdr:nvCxnSpPr>
      <xdr:spPr>
        <a:xfrm flipV="1">
          <a:off x="12087225" y="2924175"/>
          <a:ext cx="276225" cy="504825"/>
        </a:xfrm>
        <a:prstGeom prst="straightConnector1">
          <a:avLst/>
        </a:prstGeom>
        <a:ln w="1905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647700</xdr:colOff>
      <xdr:row>14</xdr:row>
      <xdr:rowOff>57150</xdr:rowOff>
    </xdr:from>
    <xdr:to>
      <xdr:col>17</xdr:col>
      <xdr:colOff>95250</xdr:colOff>
      <xdr:row>14</xdr:row>
      <xdr:rowOff>133350</xdr:rowOff>
    </xdr:to>
    <xdr:cxnSp macro="">
      <xdr:nvCxnSpPr>
        <xdr:cNvPr id="27" name="直線矢印コネクタ 26"/>
        <xdr:cNvCxnSpPr/>
      </xdr:nvCxnSpPr>
      <xdr:spPr>
        <a:xfrm>
          <a:off x="10934700" y="2457450"/>
          <a:ext cx="819150" cy="76200"/>
        </a:xfrm>
        <a:prstGeom prst="straightConnector1">
          <a:avLst/>
        </a:prstGeom>
        <a:ln w="1905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46</xdr:row>
      <xdr:rowOff>0</xdr:rowOff>
    </xdr:from>
    <xdr:to>
      <xdr:col>18</xdr:col>
      <xdr:colOff>666750</xdr:colOff>
      <xdr:row>88</xdr:row>
      <xdr:rowOff>114300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886700"/>
          <a:ext cx="13011150" cy="7315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11</xdr:col>
      <xdr:colOff>666749</xdr:colOff>
      <xdr:row>63</xdr:row>
      <xdr:rowOff>16667</xdr:rowOff>
    </xdr:from>
    <xdr:ext cx="1940719" cy="1102519"/>
    <xdr:sp macro="" textlink="">
      <xdr:nvSpPr>
        <xdr:cNvPr id="12" name="テキスト ボックス 11"/>
        <xdr:cNvSpPr txBox="1"/>
      </xdr:nvSpPr>
      <xdr:spPr>
        <a:xfrm>
          <a:off x="8262937" y="10517980"/>
          <a:ext cx="1940719" cy="1102519"/>
        </a:xfrm>
        <a:prstGeom prst="rect">
          <a:avLst/>
        </a:prstGeom>
        <a:noFill/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>
              <a:solidFill>
                <a:schemeClr val="bg1"/>
              </a:solidFill>
            </a:rPr>
            <a:t>Day</a:t>
          </a:r>
          <a:r>
            <a:rPr kumimoji="1" lang="ja-JP" altLang="en-US" sz="1100">
              <a:solidFill>
                <a:schemeClr val="bg1"/>
              </a:solidFill>
            </a:rPr>
            <a:t>で見ると</a:t>
          </a:r>
          <a:r>
            <a:rPr kumimoji="1" lang="en-US" altLang="ja-JP" sz="1100">
              <a:solidFill>
                <a:schemeClr val="bg1"/>
              </a:solidFill>
            </a:rPr>
            <a:t>UpChannel</a:t>
          </a:r>
          <a:r>
            <a:rPr kumimoji="1" lang="ja-JP" altLang="en-US" sz="1100">
              <a:solidFill>
                <a:schemeClr val="bg1"/>
              </a:solidFill>
            </a:rPr>
            <a:t>内での値動き。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直近、</a:t>
          </a:r>
          <a:r>
            <a:rPr kumimoji="1" lang="en-US" altLang="ja-JP" sz="1100">
              <a:solidFill>
                <a:schemeClr val="bg1"/>
              </a:solidFill>
            </a:rPr>
            <a:t>MiddleLine</a:t>
          </a:r>
          <a:r>
            <a:rPr kumimoji="1" lang="ja-JP" altLang="en-US" sz="1100">
              <a:solidFill>
                <a:schemeClr val="bg1"/>
              </a:solidFill>
            </a:rPr>
            <a:t>からの</a:t>
          </a:r>
          <a:r>
            <a:rPr kumimoji="1" lang="en-US" altLang="ja-JP" sz="1100">
              <a:solidFill>
                <a:schemeClr val="bg1"/>
              </a:solidFill>
            </a:rPr>
            <a:t>Channel</a:t>
          </a:r>
          <a:r>
            <a:rPr kumimoji="1" lang="ja-JP" altLang="en-US" sz="1100">
              <a:solidFill>
                <a:schemeClr val="bg1"/>
              </a:solidFill>
            </a:rPr>
            <a:t>下辺付近までの</a:t>
          </a:r>
          <a:r>
            <a:rPr kumimoji="1" lang="en-US" altLang="ja-JP" sz="1100">
              <a:solidFill>
                <a:schemeClr val="bg1"/>
              </a:solidFill>
            </a:rPr>
            <a:t>down</a:t>
          </a:r>
          <a:r>
            <a:rPr kumimoji="1" lang="ja-JP" altLang="en-US" sz="1100">
              <a:solidFill>
                <a:schemeClr val="bg1"/>
              </a:solidFill>
            </a:rPr>
            <a:t>を想定。</a:t>
          </a:r>
        </a:p>
      </xdr:txBody>
    </xdr:sp>
    <xdr:clientData/>
  </xdr:oneCellAnchor>
  <xdr:twoCellAnchor>
    <xdr:from>
      <xdr:col>13</xdr:col>
      <xdr:colOff>476249</xdr:colOff>
      <xdr:row>55</xdr:row>
      <xdr:rowOff>119062</xdr:rowOff>
    </xdr:from>
    <xdr:to>
      <xdr:col>14</xdr:col>
      <xdr:colOff>619125</xdr:colOff>
      <xdr:row>63</xdr:row>
      <xdr:rowOff>7143</xdr:rowOff>
    </xdr:to>
    <xdr:cxnSp macro="">
      <xdr:nvCxnSpPr>
        <xdr:cNvPr id="13" name="直線矢印コネクタ 12"/>
        <xdr:cNvCxnSpPr/>
      </xdr:nvCxnSpPr>
      <xdr:spPr>
        <a:xfrm flipV="1">
          <a:off x="9453562" y="9286875"/>
          <a:ext cx="833438" cy="1221581"/>
        </a:xfrm>
        <a:prstGeom prst="straightConnector1">
          <a:avLst/>
        </a:prstGeom>
        <a:ln w="1905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104774</xdr:colOff>
      <xdr:row>64</xdr:row>
      <xdr:rowOff>0</xdr:rowOff>
    </xdr:from>
    <xdr:to>
      <xdr:col>20</xdr:col>
      <xdr:colOff>285750</xdr:colOff>
      <xdr:row>64</xdr:row>
      <xdr:rowOff>4762</xdr:rowOff>
    </xdr:to>
    <xdr:cxnSp macro="">
      <xdr:nvCxnSpPr>
        <xdr:cNvPr id="15" name="直線矢印コネクタ 14"/>
        <xdr:cNvCxnSpPr/>
      </xdr:nvCxnSpPr>
      <xdr:spPr>
        <a:xfrm flipV="1">
          <a:off x="13225462" y="10668000"/>
          <a:ext cx="871538" cy="4762"/>
        </a:xfrm>
        <a:prstGeom prst="straightConnector1">
          <a:avLst/>
        </a:prstGeom>
        <a:ln w="63500">
          <a:solidFill>
            <a:srgbClr val="00206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21</xdr:col>
      <xdr:colOff>11906</xdr:colOff>
      <xdr:row>46</xdr:row>
      <xdr:rowOff>0</xdr:rowOff>
    </xdr:from>
    <xdr:to>
      <xdr:col>39</xdr:col>
      <xdr:colOff>678656</xdr:colOff>
      <xdr:row>88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513719" y="7667625"/>
          <a:ext cx="13096875" cy="7115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34</xdr:col>
      <xdr:colOff>257176</xdr:colOff>
      <xdr:row>46</xdr:row>
      <xdr:rowOff>85725</xdr:rowOff>
    </xdr:from>
    <xdr:ext cx="3733800" cy="1600200"/>
    <xdr:sp macro="" textlink="">
      <xdr:nvSpPr>
        <xdr:cNvPr id="20" name="テキスト ボックス 19"/>
        <xdr:cNvSpPr txBox="1"/>
      </xdr:nvSpPr>
      <xdr:spPr>
        <a:xfrm>
          <a:off x="23574376" y="7972425"/>
          <a:ext cx="3733800" cy="1600200"/>
        </a:xfrm>
        <a:prstGeom prst="rect">
          <a:avLst/>
        </a:prstGeom>
        <a:solidFill>
          <a:schemeClr val="accent1"/>
        </a:solidFill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100" b="1" u="sng">
              <a:solidFill>
                <a:schemeClr val="bg1"/>
              </a:solidFill>
            </a:rPr>
            <a:t>H4</a:t>
          </a:r>
          <a:r>
            <a:rPr kumimoji="1" lang="ja-JP" altLang="en-US" sz="1100" b="1" u="sng">
              <a:solidFill>
                <a:schemeClr val="bg1"/>
              </a:solidFill>
            </a:rPr>
            <a:t>の</a:t>
          </a:r>
          <a:r>
            <a:rPr kumimoji="1" lang="en-US" altLang="ja-JP" sz="1100" b="1" u="sng">
              <a:solidFill>
                <a:schemeClr val="bg1"/>
              </a:solidFill>
            </a:rPr>
            <a:t>chart</a:t>
          </a:r>
        </a:p>
        <a:p>
          <a:r>
            <a:rPr kumimoji="1" lang="en-US" altLang="ja-JP" sz="1100">
              <a:solidFill>
                <a:schemeClr val="bg1"/>
              </a:solidFill>
            </a:rPr>
            <a:t>PB2</a:t>
          </a:r>
          <a:r>
            <a:rPr kumimoji="1" lang="ja-JP" altLang="en-US" sz="1100">
              <a:solidFill>
                <a:schemeClr val="bg1"/>
              </a:solidFill>
            </a:rPr>
            <a:t>本連続している。</a:t>
          </a:r>
          <a:r>
            <a:rPr kumimoji="1" lang="en-US" altLang="ja-JP" sz="1100">
              <a:solidFill>
                <a:schemeClr val="bg1"/>
              </a:solidFill>
            </a:rPr>
            <a:t>2</a:t>
          </a:r>
          <a:r>
            <a:rPr kumimoji="1" lang="ja-JP" altLang="en-US" sz="1100">
              <a:solidFill>
                <a:schemeClr val="bg1"/>
              </a:solidFill>
            </a:rPr>
            <a:t>本目の</a:t>
          </a:r>
          <a:r>
            <a:rPr kumimoji="1" lang="en-US" altLang="ja-JP" sz="1100">
              <a:solidFill>
                <a:schemeClr val="bg1"/>
              </a:solidFill>
            </a:rPr>
            <a:t>PB</a:t>
          </a:r>
          <a:r>
            <a:rPr kumimoji="1" lang="ja-JP" altLang="en-US" sz="1100">
              <a:solidFill>
                <a:schemeClr val="bg1"/>
              </a:solidFill>
            </a:rPr>
            <a:t>の</a:t>
          </a:r>
          <a:r>
            <a:rPr kumimoji="1" lang="en-US" altLang="ja-JP" sz="1100">
              <a:solidFill>
                <a:schemeClr val="bg1"/>
              </a:solidFill>
            </a:rPr>
            <a:t>L</a:t>
          </a:r>
          <a:r>
            <a:rPr kumimoji="1" lang="ja-JP" altLang="en-US" sz="1100">
              <a:solidFill>
                <a:schemeClr val="bg1"/>
              </a:solidFill>
            </a:rPr>
            <a:t>割れで</a:t>
          </a:r>
          <a:r>
            <a:rPr kumimoji="1" lang="en-US" altLang="ja-JP" sz="1100">
              <a:solidFill>
                <a:schemeClr val="bg1"/>
              </a:solidFill>
            </a:rPr>
            <a:t>entry</a:t>
          </a:r>
          <a:r>
            <a:rPr kumimoji="1" lang="ja-JP" altLang="en-US" sz="1100">
              <a:solidFill>
                <a:schemeClr val="bg1"/>
              </a:solidFill>
            </a:rPr>
            <a:t>。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en-US" altLang="ja-JP" sz="1100" u="sng">
              <a:solidFill>
                <a:schemeClr val="bg1"/>
              </a:solidFill>
            </a:rPr>
            <a:t>8.20/17:17</a:t>
          </a:r>
          <a:r>
            <a:rPr kumimoji="1" lang="ja-JP" altLang="en-US" sz="1100" u="sng">
              <a:solidFill>
                <a:schemeClr val="bg1"/>
              </a:solidFill>
            </a:rPr>
            <a:t>（</a:t>
          </a:r>
          <a:r>
            <a:rPr kumimoji="1" lang="en-US" altLang="ja-JP" sz="1100" u="sng">
              <a:solidFill>
                <a:schemeClr val="bg1"/>
              </a:solidFill>
            </a:rPr>
            <a:t>GMT)</a:t>
          </a:r>
          <a:r>
            <a:rPr kumimoji="1" lang="ja-JP" altLang="en-US" sz="1100" u="sng">
              <a:solidFill>
                <a:schemeClr val="bg1"/>
              </a:solidFill>
            </a:rPr>
            <a:t>　</a:t>
          </a:r>
          <a:r>
            <a:rPr kumimoji="1" lang="en-US" altLang="ja-JP" sz="1100" u="sng">
              <a:solidFill>
                <a:schemeClr val="bg1"/>
              </a:solidFill>
            </a:rPr>
            <a:t>123.778</a:t>
          </a:r>
          <a:r>
            <a:rPr kumimoji="1" lang="ja-JP" altLang="en-US" sz="1100" u="sng">
              <a:solidFill>
                <a:schemeClr val="bg1"/>
              </a:solidFill>
            </a:rPr>
            <a:t>　（</a:t>
          </a:r>
          <a:r>
            <a:rPr kumimoji="1" lang="en-US" altLang="ja-JP" sz="1100" u="sng">
              <a:solidFill>
                <a:schemeClr val="bg1"/>
              </a:solidFill>
            </a:rPr>
            <a:t>SP</a:t>
          </a:r>
          <a:r>
            <a:rPr kumimoji="1" lang="ja-JP" altLang="en-US" sz="1100" u="sng">
              <a:solidFill>
                <a:schemeClr val="bg1"/>
              </a:solidFill>
            </a:rPr>
            <a:t>考慮）</a:t>
          </a:r>
          <a:endParaRPr kumimoji="1" lang="en-US" altLang="ja-JP" sz="1100" u="sng">
            <a:solidFill>
              <a:schemeClr val="bg1"/>
            </a:solidFill>
          </a:endParaRPr>
        </a:p>
        <a:p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en-US" altLang="ja-JP" sz="1100">
              <a:solidFill>
                <a:schemeClr val="bg1"/>
              </a:solidFill>
            </a:rPr>
            <a:t>Target</a:t>
          </a:r>
          <a:r>
            <a:rPr kumimoji="1" lang="ja-JP" altLang="en-US" sz="1100">
              <a:solidFill>
                <a:schemeClr val="bg1"/>
              </a:solidFill>
            </a:rPr>
            <a:t>：</a:t>
          </a:r>
          <a:r>
            <a:rPr kumimoji="1" lang="en-US" altLang="ja-JP" sz="1100">
              <a:solidFill>
                <a:schemeClr val="bg1"/>
              </a:solidFill>
            </a:rPr>
            <a:t>UpChannel</a:t>
          </a:r>
          <a:r>
            <a:rPr kumimoji="1" lang="ja-JP" altLang="en-US" sz="1100">
              <a:solidFill>
                <a:schemeClr val="bg1"/>
              </a:solidFill>
            </a:rPr>
            <a:t>下辺付近。順行した場合は、</a:t>
          </a:r>
          <a:r>
            <a:rPr kumimoji="1" lang="en-US" altLang="ja-JP" sz="1100">
              <a:solidFill>
                <a:schemeClr val="bg1"/>
              </a:solidFill>
            </a:rPr>
            <a:t>Major</a:t>
          </a:r>
          <a:r>
            <a:rPr kumimoji="1" lang="ja-JP" altLang="en-US" sz="1100">
              <a:solidFill>
                <a:schemeClr val="bg1"/>
              </a:solidFill>
            </a:rPr>
            <a:t>な</a:t>
          </a:r>
          <a:r>
            <a:rPr kumimoji="1" lang="en-US" altLang="ja-JP" sz="1100">
              <a:solidFill>
                <a:schemeClr val="bg1"/>
              </a:solidFill>
            </a:rPr>
            <a:t>support</a:t>
          </a:r>
          <a:r>
            <a:rPr kumimoji="1" lang="ja-JP" altLang="en-US" sz="1100">
              <a:solidFill>
                <a:schemeClr val="bg1"/>
              </a:solidFill>
            </a:rPr>
            <a:t>→</a:t>
          </a:r>
          <a:r>
            <a:rPr kumimoji="1" lang="en-US" altLang="ja-JP" sz="1100">
              <a:solidFill>
                <a:schemeClr val="bg1"/>
              </a:solidFill>
            </a:rPr>
            <a:t>122.055</a:t>
          </a:r>
          <a:r>
            <a:rPr kumimoji="1" lang="ja-JP" altLang="en-US" sz="1100">
              <a:solidFill>
                <a:schemeClr val="bg1"/>
              </a:solidFill>
            </a:rPr>
            <a:t>で</a:t>
          </a:r>
          <a:r>
            <a:rPr kumimoji="1" lang="en-US" altLang="ja-JP" sz="1100">
              <a:solidFill>
                <a:schemeClr val="bg1"/>
              </a:solidFill>
            </a:rPr>
            <a:t>Limit</a:t>
          </a:r>
          <a:r>
            <a:rPr kumimoji="1" lang="ja-JP" altLang="en-US" sz="1100">
              <a:solidFill>
                <a:schemeClr val="bg1"/>
              </a:solidFill>
            </a:rPr>
            <a:t>に設定するつもりで</a:t>
          </a:r>
          <a:r>
            <a:rPr kumimoji="1" lang="en-US" altLang="ja-JP" sz="1100">
              <a:solidFill>
                <a:schemeClr val="bg1"/>
              </a:solidFill>
            </a:rPr>
            <a:t>LC</a:t>
          </a:r>
          <a:r>
            <a:rPr kumimoji="1" lang="ja-JP" altLang="en-US" sz="1100">
              <a:solidFill>
                <a:schemeClr val="bg1"/>
              </a:solidFill>
            </a:rPr>
            <a:t>を</a:t>
          </a:r>
          <a:r>
            <a:rPr kumimoji="1" lang="en-US" altLang="ja-JP" sz="1100">
              <a:solidFill>
                <a:schemeClr val="bg1"/>
              </a:solidFill>
            </a:rPr>
            <a:t>Trail</a:t>
          </a:r>
          <a:r>
            <a:rPr kumimoji="1" lang="ja-JP" altLang="en-US" sz="1100">
              <a:solidFill>
                <a:schemeClr val="bg1"/>
              </a:solidFill>
            </a:rPr>
            <a:t>の予定。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en-US" altLang="ja-JP" sz="1100">
              <a:solidFill>
                <a:schemeClr val="bg1"/>
              </a:solidFill>
            </a:rPr>
            <a:t>entry</a:t>
          </a:r>
          <a:r>
            <a:rPr kumimoji="1" lang="ja-JP" altLang="en-US" sz="1100">
              <a:solidFill>
                <a:schemeClr val="bg1"/>
              </a:solidFill>
            </a:rPr>
            <a:t>の</a:t>
          </a:r>
          <a:r>
            <a:rPr kumimoji="1" lang="en-US" altLang="ja-JP" sz="1100">
              <a:solidFill>
                <a:schemeClr val="bg1"/>
              </a:solidFill>
            </a:rPr>
            <a:t>5</a:t>
          </a:r>
          <a:r>
            <a:rPr kumimoji="1" lang="ja-JP" altLang="en-US" sz="1100">
              <a:solidFill>
                <a:schemeClr val="bg1"/>
              </a:solidFill>
            </a:rPr>
            <a:t>本前の</a:t>
          </a:r>
          <a:r>
            <a:rPr kumimoji="1" lang="en-US" altLang="ja-JP" sz="1100">
              <a:solidFill>
                <a:schemeClr val="bg1"/>
              </a:solidFill>
            </a:rPr>
            <a:t>candle</a:t>
          </a:r>
          <a:r>
            <a:rPr kumimoji="1" lang="ja-JP" altLang="en-US" sz="1100">
              <a:solidFill>
                <a:schemeClr val="bg1"/>
              </a:solidFill>
            </a:rPr>
            <a:t>が</a:t>
          </a:r>
          <a:r>
            <a:rPr kumimoji="1" lang="en-US" altLang="ja-JP" sz="1100">
              <a:solidFill>
                <a:schemeClr val="bg1"/>
              </a:solidFill>
            </a:rPr>
            <a:t>EB</a:t>
          </a:r>
          <a:r>
            <a:rPr kumimoji="1" lang="ja-JP" altLang="en-US" sz="1100">
              <a:solidFill>
                <a:schemeClr val="bg1"/>
              </a:solidFill>
            </a:rPr>
            <a:t>になっているが、これは見逃した。</a:t>
          </a:r>
        </a:p>
      </xdr:txBody>
    </xdr:sp>
    <xdr:clientData/>
  </xdr:oneCellAnchor>
  <xdr:twoCellAnchor>
    <xdr:from>
      <xdr:col>35</xdr:col>
      <xdr:colOff>619125</xdr:colOff>
      <xdr:row>55</xdr:row>
      <xdr:rowOff>104775</xdr:rowOff>
    </xdr:from>
    <xdr:to>
      <xdr:col>36</xdr:col>
      <xdr:colOff>400050</xdr:colOff>
      <xdr:row>58</xdr:row>
      <xdr:rowOff>38100</xdr:rowOff>
    </xdr:to>
    <xdr:cxnSp macro="">
      <xdr:nvCxnSpPr>
        <xdr:cNvPr id="21" name="直線矢印コネクタ 20"/>
        <xdr:cNvCxnSpPr/>
      </xdr:nvCxnSpPr>
      <xdr:spPr>
        <a:xfrm flipH="1">
          <a:off x="24622125" y="9534525"/>
          <a:ext cx="466725" cy="447675"/>
        </a:xfrm>
        <a:prstGeom prst="straightConnector1">
          <a:avLst/>
        </a:prstGeom>
        <a:ln w="1905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34</xdr:col>
      <xdr:colOff>457201</xdr:colOff>
      <xdr:row>69</xdr:row>
      <xdr:rowOff>114300</xdr:rowOff>
    </xdr:from>
    <xdr:ext cx="2959894" cy="2209799"/>
    <xdr:sp macro="" textlink="">
      <xdr:nvSpPr>
        <xdr:cNvPr id="25" name="テキスト ボックス 24"/>
        <xdr:cNvSpPr txBox="1"/>
      </xdr:nvSpPr>
      <xdr:spPr>
        <a:xfrm>
          <a:off x="23774401" y="11944350"/>
          <a:ext cx="2959894" cy="2209799"/>
        </a:xfrm>
        <a:prstGeom prst="rect">
          <a:avLst/>
        </a:prstGeom>
        <a:solidFill>
          <a:schemeClr val="accent1"/>
        </a:solidFill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>
              <a:solidFill>
                <a:schemeClr val="bg1"/>
              </a:solidFill>
            </a:rPr>
            <a:t>途中</a:t>
          </a:r>
          <a:r>
            <a:rPr kumimoji="1" lang="en-US" altLang="ja-JP" sz="1100">
              <a:solidFill>
                <a:schemeClr val="bg1"/>
              </a:solidFill>
            </a:rPr>
            <a:t>H4</a:t>
          </a:r>
          <a:r>
            <a:rPr kumimoji="1" lang="ja-JP" altLang="en-US" sz="1100">
              <a:solidFill>
                <a:schemeClr val="bg1"/>
              </a:solidFill>
            </a:rPr>
            <a:t>も見ながら主に</a:t>
          </a:r>
          <a:r>
            <a:rPr kumimoji="1" lang="en-US" altLang="ja-JP" sz="1100">
              <a:solidFill>
                <a:schemeClr val="bg1"/>
              </a:solidFill>
            </a:rPr>
            <a:t>H1 </a:t>
          </a:r>
          <a:r>
            <a:rPr kumimoji="1" lang="ja-JP" altLang="en-US" sz="1100">
              <a:solidFill>
                <a:schemeClr val="bg1"/>
              </a:solidFill>
            </a:rPr>
            <a:t>の節目（</a:t>
          </a:r>
          <a:r>
            <a:rPr kumimoji="1" lang="en-US" altLang="ja-JP" sz="1100">
              <a:solidFill>
                <a:schemeClr val="bg1"/>
              </a:solidFill>
            </a:rPr>
            <a:t>EB</a:t>
          </a:r>
          <a:r>
            <a:rPr kumimoji="1" lang="ja-JP" altLang="en-US" sz="1100">
              <a:solidFill>
                <a:schemeClr val="bg1"/>
              </a:solidFill>
            </a:rPr>
            <a:t>、</a:t>
          </a:r>
          <a:r>
            <a:rPr kumimoji="1" lang="en-US" altLang="ja-JP" sz="1100">
              <a:solidFill>
                <a:schemeClr val="bg1"/>
              </a:solidFill>
            </a:rPr>
            <a:t>Dow</a:t>
          </a:r>
          <a:r>
            <a:rPr kumimoji="1" lang="ja-JP" altLang="en-US" sz="1100">
              <a:solidFill>
                <a:schemeClr val="bg1"/>
              </a:solidFill>
            </a:rPr>
            <a:t>等を使って）</a:t>
          </a:r>
          <a:r>
            <a:rPr kumimoji="1" lang="en-US" altLang="ja-JP" sz="1100">
              <a:solidFill>
                <a:schemeClr val="bg1"/>
              </a:solidFill>
            </a:rPr>
            <a:t>LC</a:t>
          </a:r>
          <a:r>
            <a:rPr kumimoji="1" lang="ja-JP" altLang="en-US" sz="1100">
              <a:solidFill>
                <a:schemeClr val="bg1"/>
              </a:solidFill>
            </a:rPr>
            <a:t>を</a:t>
          </a:r>
          <a:r>
            <a:rPr kumimoji="1" lang="en-US" altLang="ja-JP" sz="1100">
              <a:solidFill>
                <a:schemeClr val="bg1"/>
              </a:solidFill>
            </a:rPr>
            <a:t>trail</a:t>
          </a:r>
          <a:r>
            <a:rPr kumimoji="1" lang="ja-JP" altLang="en-US" sz="1100">
              <a:solidFill>
                <a:schemeClr val="bg1"/>
              </a:solidFill>
            </a:rPr>
            <a:t>していき、</a:t>
          </a:r>
          <a:r>
            <a:rPr kumimoji="1" lang="en-US" altLang="ja-JP" sz="1100">
              <a:solidFill>
                <a:schemeClr val="bg1"/>
              </a:solidFill>
            </a:rPr>
            <a:t>8.21</a:t>
          </a:r>
          <a:r>
            <a:rPr kumimoji="1" lang="ja-JP" altLang="en-US" sz="1100">
              <a:solidFill>
                <a:schemeClr val="bg1"/>
              </a:solidFill>
            </a:rPr>
            <a:t>夜寝る前（</a:t>
          </a:r>
          <a:r>
            <a:rPr kumimoji="1" lang="en-US" altLang="ja-JP" sz="1100">
              <a:solidFill>
                <a:schemeClr val="bg1"/>
              </a:solidFill>
            </a:rPr>
            <a:t>JST)</a:t>
          </a:r>
          <a:r>
            <a:rPr kumimoji="1" lang="ja-JP" altLang="en-US" sz="1100">
              <a:solidFill>
                <a:schemeClr val="bg1"/>
              </a:solidFill>
            </a:rPr>
            <a:t>に</a:t>
          </a:r>
          <a:r>
            <a:rPr kumimoji="1" lang="en-US" altLang="ja-JP" sz="1100">
              <a:solidFill>
                <a:schemeClr val="bg1"/>
              </a:solidFill>
            </a:rPr>
            <a:t>Limit</a:t>
          </a:r>
          <a:r>
            <a:rPr kumimoji="1" lang="ja-JP" altLang="en-US" sz="1100">
              <a:solidFill>
                <a:schemeClr val="bg1"/>
              </a:solidFill>
            </a:rPr>
            <a:t>を</a:t>
          </a:r>
          <a:r>
            <a:rPr kumimoji="1" lang="en-US" altLang="ja-JP" sz="1100">
              <a:solidFill>
                <a:schemeClr val="bg1"/>
              </a:solidFill>
            </a:rPr>
            <a:t>Target</a:t>
          </a:r>
          <a:r>
            <a:rPr kumimoji="1" lang="ja-JP" altLang="en-US" sz="1100">
              <a:solidFill>
                <a:schemeClr val="bg1"/>
              </a:solidFill>
            </a:rPr>
            <a:t>→</a:t>
          </a:r>
          <a:r>
            <a:rPr kumimoji="1" lang="en-US" altLang="ja-JP" sz="1100">
              <a:solidFill>
                <a:schemeClr val="bg1"/>
              </a:solidFill>
            </a:rPr>
            <a:t>122.055</a:t>
          </a:r>
          <a:r>
            <a:rPr kumimoji="1" lang="ja-JP" altLang="en-US" sz="1100">
              <a:solidFill>
                <a:schemeClr val="bg1"/>
              </a:solidFill>
            </a:rPr>
            <a:t>に設定。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ja-JP" altLang="en-US" sz="1100">
              <a:solidFill>
                <a:schemeClr val="bg1"/>
              </a:solidFill>
            </a:rPr>
            <a:t>寝ている間に</a:t>
          </a:r>
          <a:r>
            <a:rPr kumimoji="1" lang="en-US" altLang="ja-JP" sz="1100">
              <a:solidFill>
                <a:schemeClr val="bg1"/>
              </a:solidFill>
            </a:rPr>
            <a:t>Target</a:t>
          </a:r>
          <a:r>
            <a:rPr kumimoji="1" lang="ja-JP" altLang="en-US" sz="1100">
              <a:solidFill>
                <a:schemeClr val="bg1"/>
              </a:solidFill>
            </a:rPr>
            <a:t>に</a:t>
          </a:r>
          <a:r>
            <a:rPr kumimoji="1" lang="en-US" altLang="ja-JP" sz="1100">
              <a:solidFill>
                <a:schemeClr val="bg1"/>
              </a:solidFill>
            </a:rPr>
            <a:t>touch</a:t>
          </a:r>
          <a:r>
            <a:rPr kumimoji="1" lang="ja-JP" altLang="en-US" sz="1100">
              <a:solidFill>
                <a:schemeClr val="bg1"/>
              </a:solidFill>
            </a:rPr>
            <a:t>で</a:t>
          </a:r>
          <a:r>
            <a:rPr kumimoji="1" lang="en-US" altLang="ja-JP" sz="1100">
              <a:solidFill>
                <a:schemeClr val="bg1"/>
              </a:solidFill>
            </a:rPr>
            <a:t>exit</a:t>
          </a:r>
        </a:p>
        <a:p>
          <a:r>
            <a:rPr kumimoji="1" lang="en-US" altLang="ja-JP" sz="1100" u="sng">
              <a:solidFill>
                <a:schemeClr val="bg1"/>
              </a:solidFill>
            </a:rPr>
            <a:t>8.22/0:35</a:t>
          </a:r>
          <a:r>
            <a:rPr kumimoji="1" lang="ja-JP" altLang="en-US" sz="1100" u="sng">
              <a:solidFill>
                <a:schemeClr val="bg1"/>
              </a:solidFill>
            </a:rPr>
            <a:t>（</a:t>
          </a:r>
          <a:r>
            <a:rPr kumimoji="1" lang="en-US" altLang="ja-JP" sz="1100" u="sng">
              <a:solidFill>
                <a:schemeClr val="bg1"/>
              </a:solidFill>
            </a:rPr>
            <a:t>GMT)</a:t>
          </a:r>
          <a:r>
            <a:rPr kumimoji="1" lang="ja-JP" altLang="en-US" sz="1100" u="sng">
              <a:solidFill>
                <a:schemeClr val="bg1"/>
              </a:solidFill>
            </a:rPr>
            <a:t>　</a:t>
          </a:r>
          <a:r>
            <a:rPr kumimoji="1" lang="en-US" altLang="ja-JP" sz="1100" u="sng">
              <a:solidFill>
                <a:schemeClr val="bg1"/>
              </a:solidFill>
            </a:rPr>
            <a:t>122.054</a:t>
          </a:r>
          <a:r>
            <a:rPr kumimoji="1" lang="ja-JP" altLang="en-US" sz="1100" u="sng">
              <a:solidFill>
                <a:schemeClr val="bg1"/>
              </a:solidFill>
            </a:rPr>
            <a:t>　</a:t>
          </a:r>
          <a:r>
            <a:rPr kumimoji="1" lang="en-US" altLang="ja-JP" sz="1100" u="sng">
              <a:solidFill>
                <a:schemeClr val="bg1"/>
              </a:solidFill>
            </a:rPr>
            <a:t>+172.4pips</a:t>
          </a:r>
        </a:p>
        <a:p>
          <a:endParaRPr kumimoji="1" lang="en-US" altLang="ja-JP" sz="1100" u="none">
            <a:solidFill>
              <a:schemeClr val="bg1"/>
            </a:solidFill>
          </a:endParaRPr>
        </a:p>
        <a:p>
          <a:r>
            <a:rPr kumimoji="1" lang="ja-JP" altLang="en-US" sz="1100" u="none">
              <a:solidFill>
                <a:schemeClr val="bg1"/>
              </a:solidFill>
            </a:rPr>
            <a:t>直近の下落幅の</a:t>
          </a:r>
          <a:r>
            <a:rPr kumimoji="1" lang="en-US" altLang="ja-JP" sz="1100" u="none">
              <a:solidFill>
                <a:schemeClr val="bg1"/>
              </a:solidFill>
            </a:rPr>
            <a:t>FIB</a:t>
          </a:r>
          <a:r>
            <a:rPr kumimoji="1" lang="ja-JP" altLang="en-US" sz="1100" u="none">
              <a:solidFill>
                <a:schemeClr val="bg1"/>
              </a:solidFill>
            </a:rPr>
            <a:t>利用（</a:t>
          </a:r>
          <a:r>
            <a:rPr kumimoji="1" lang="en-US" altLang="ja-JP" sz="1100" u="none">
              <a:solidFill>
                <a:schemeClr val="bg1"/>
              </a:solidFill>
            </a:rPr>
            <a:t>H4)</a:t>
          </a:r>
          <a:r>
            <a:rPr kumimoji="1" lang="ja-JP" altLang="en-US" sz="1100" u="none">
              <a:solidFill>
                <a:schemeClr val="bg1"/>
              </a:solidFill>
            </a:rPr>
            <a:t>で、</a:t>
          </a:r>
          <a:r>
            <a:rPr kumimoji="1" lang="en-US" altLang="ja-JP" sz="1100" u="none">
              <a:solidFill>
                <a:schemeClr val="bg1"/>
              </a:solidFill>
            </a:rPr>
            <a:t>Channel</a:t>
          </a:r>
          <a:r>
            <a:rPr kumimoji="1" lang="ja-JP" altLang="en-US" sz="1100" u="none">
              <a:solidFill>
                <a:schemeClr val="bg1"/>
              </a:solidFill>
            </a:rPr>
            <a:t>内の動き</a:t>
          </a:r>
          <a:r>
            <a:rPr kumimoji="1" lang="en-US" altLang="ja-JP" sz="1100" u="none">
              <a:solidFill>
                <a:schemeClr val="bg1"/>
              </a:solidFill>
            </a:rPr>
            <a:t>or</a:t>
          </a:r>
          <a:r>
            <a:rPr kumimoji="1" lang="ja-JP" altLang="en-US" sz="1100" u="none">
              <a:solidFill>
                <a:schemeClr val="bg1"/>
              </a:solidFill>
            </a:rPr>
            <a:t>再度の</a:t>
          </a:r>
          <a:r>
            <a:rPr kumimoji="1" lang="en-US" altLang="ja-JP" sz="1100" u="none">
              <a:solidFill>
                <a:schemeClr val="bg1"/>
              </a:solidFill>
            </a:rPr>
            <a:t>down</a:t>
          </a:r>
          <a:r>
            <a:rPr kumimoji="1" lang="ja-JP" altLang="en-US" sz="1100" u="none">
              <a:solidFill>
                <a:schemeClr val="bg1"/>
              </a:solidFill>
            </a:rPr>
            <a:t>を見極めて</a:t>
          </a:r>
          <a:r>
            <a:rPr kumimoji="1" lang="en-US" altLang="ja-JP" sz="1100" u="none">
              <a:solidFill>
                <a:schemeClr val="bg1"/>
              </a:solidFill>
            </a:rPr>
            <a:t>Trade</a:t>
          </a:r>
          <a:r>
            <a:rPr kumimoji="1" lang="ja-JP" altLang="en-US" sz="1100" u="none">
              <a:solidFill>
                <a:schemeClr val="bg1"/>
              </a:solidFill>
            </a:rPr>
            <a:t>する。</a:t>
          </a:r>
          <a:endParaRPr kumimoji="1" lang="en-US" altLang="ja-JP" sz="1100" u="none">
            <a:solidFill>
              <a:schemeClr val="bg1"/>
            </a:solidFill>
          </a:endParaRPr>
        </a:p>
        <a:p>
          <a:r>
            <a:rPr kumimoji="1" lang="en-US" altLang="ja-JP" sz="1100" u="none">
              <a:solidFill>
                <a:schemeClr val="bg1"/>
              </a:solidFill>
            </a:rPr>
            <a:t>down</a:t>
          </a:r>
          <a:r>
            <a:rPr kumimoji="1" lang="ja-JP" altLang="en-US" sz="1100" u="none">
              <a:solidFill>
                <a:schemeClr val="bg1"/>
              </a:solidFill>
            </a:rPr>
            <a:t>の場合は</a:t>
          </a:r>
          <a:endParaRPr kumimoji="1" lang="en-US" altLang="ja-JP" sz="1100" u="none">
            <a:solidFill>
              <a:schemeClr val="bg1"/>
            </a:solidFill>
          </a:endParaRPr>
        </a:p>
        <a:p>
          <a:r>
            <a:rPr kumimoji="1" lang="ja-JP" altLang="en-US" sz="1100" u="none">
              <a:solidFill>
                <a:schemeClr val="bg1"/>
              </a:solidFill>
            </a:rPr>
            <a:t>　</a:t>
          </a:r>
          <a:r>
            <a:rPr kumimoji="1" lang="en-US" altLang="ja-JP" sz="1100" u="none">
              <a:solidFill>
                <a:schemeClr val="bg1"/>
              </a:solidFill>
            </a:rPr>
            <a:t>Target</a:t>
          </a:r>
          <a:r>
            <a:rPr kumimoji="1" lang="ja-JP" altLang="en-US" sz="1100" u="none">
              <a:solidFill>
                <a:schemeClr val="bg1"/>
              </a:solidFill>
            </a:rPr>
            <a:t>：</a:t>
          </a:r>
          <a:r>
            <a:rPr kumimoji="1" lang="en-US" altLang="ja-JP" sz="1100" u="none">
              <a:solidFill>
                <a:schemeClr val="bg1"/>
              </a:solidFill>
            </a:rPr>
            <a:t>FIB-61.8-&gt;119.657</a:t>
          </a:r>
          <a:r>
            <a:rPr kumimoji="1" lang="ja-JP" altLang="en-US" sz="1100" u="none">
              <a:solidFill>
                <a:schemeClr val="bg1"/>
              </a:solidFill>
            </a:rPr>
            <a:t>　若しくは</a:t>
          </a:r>
          <a:endParaRPr kumimoji="1" lang="en-US" altLang="ja-JP" sz="1100" u="none">
            <a:solidFill>
              <a:schemeClr val="bg1"/>
            </a:solidFill>
          </a:endParaRPr>
        </a:p>
        <a:p>
          <a:r>
            <a:rPr kumimoji="1" lang="ja-JP" altLang="en-US" sz="1100" u="none">
              <a:solidFill>
                <a:schemeClr val="bg1"/>
              </a:solidFill>
            </a:rPr>
            <a:t>　　　　　　</a:t>
          </a:r>
          <a:r>
            <a:rPr kumimoji="1" lang="en-US" altLang="ja-JP" sz="1100" u="none">
              <a:solidFill>
                <a:schemeClr val="bg1"/>
              </a:solidFill>
            </a:rPr>
            <a:t>Supp</a:t>
          </a:r>
          <a:r>
            <a:rPr kumimoji="1" lang="ja-JP" altLang="en-US" sz="1100" u="none">
              <a:solidFill>
                <a:schemeClr val="bg1"/>
              </a:solidFill>
            </a:rPr>
            <a:t>→</a:t>
          </a:r>
          <a:r>
            <a:rPr kumimoji="1" lang="en-US" altLang="ja-JP" sz="1100" u="none">
              <a:solidFill>
                <a:schemeClr val="bg1"/>
              </a:solidFill>
            </a:rPr>
            <a:t>120.299</a:t>
          </a:r>
          <a:endParaRPr kumimoji="1" lang="ja-JP" altLang="en-US" sz="1100" u="none">
            <a:solidFill>
              <a:schemeClr val="bg1"/>
            </a:solidFill>
          </a:endParaRPr>
        </a:p>
      </xdr:txBody>
    </xdr:sp>
    <xdr:clientData/>
  </xdr:oneCellAnchor>
  <xdr:oneCellAnchor>
    <xdr:from>
      <xdr:col>17</xdr:col>
      <xdr:colOff>214313</xdr:colOff>
      <xdr:row>47</xdr:row>
      <xdr:rowOff>59531</xdr:rowOff>
    </xdr:from>
    <xdr:ext cx="4024312" cy="1035844"/>
    <xdr:sp macro="" textlink="">
      <xdr:nvSpPr>
        <xdr:cNvPr id="26" name="テキスト ボックス 25"/>
        <xdr:cNvSpPr txBox="1"/>
      </xdr:nvSpPr>
      <xdr:spPr>
        <a:xfrm>
          <a:off x="11953876" y="7893844"/>
          <a:ext cx="4024312" cy="1035844"/>
        </a:xfrm>
        <a:prstGeom prst="rect">
          <a:avLst/>
        </a:prstGeom>
        <a:solidFill>
          <a:schemeClr val="accent1"/>
        </a:solidFill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400" b="1" u="sng">
              <a:solidFill>
                <a:schemeClr val="bg1"/>
              </a:solidFill>
            </a:rPr>
            <a:t>TradeNumber : 35</a:t>
          </a:r>
        </a:p>
        <a:p>
          <a:r>
            <a:rPr kumimoji="1" lang="en-US" altLang="ja-JP" sz="1400">
              <a:solidFill>
                <a:schemeClr val="bg1"/>
              </a:solidFill>
            </a:rPr>
            <a:t>JPYUSD</a:t>
          </a:r>
          <a:r>
            <a:rPr kumimoji="1" lang="ja-JP" altLang="en-US" sz="1400">
              <a:solidFill>
                <a:schemeClr val="bg1"/>
              </a:solidFill>
            </a:rPr>
            <a:t>　　</a:t>
          </a:r>
          <a:r>
            <a:rPr kumimoji="1" lang="en-US" altLang="ja-JP" sz="1400">
              <a:solidFill>
                <a:schemeClr val="bg1"/>
              </a:solidFill>
            </a:rPr>
            <a:t>SHORT</a:t>
          </a:r>
        </a:p>
        <a:p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entry</a:t>
          </a:r>
          <a:r>
            <a:rPr kumimoji="1" lang="ja-JP" altLang="en-US" sz="1400">
              <a:solidFill>
                <a:schemeClr val="bg1"/>
              </a:solidFill>
            </a:rPr>
            <a:t>：</a:t>
          </a:r>
          <a:r>
            <a:rPr kumimoji="1" lang="en-US" altLang="ja-JP" sz="1400">
              <a:solidFill>
                <a:schemeClr val="bg1"/>
              </a:solidFill>
            </a:rPr>
            <a:t>15.8.20</a:t>
          </a:r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17:17</a:t>
          </a:r>
          <a:r>
            <a:rPr kumimoji="1" lang="ja-JP" altLang="en-US" sz="1400">
              <a:solidFill>
                <a:schemeClr val="bg1"/>
              </a:solidFill>
            </a:rPr>
            <a:t>　～　</a:t>
          </a:r>
          <a:r>
            <a:rPr kumimoji="1" lang="en-US" altLang="ja-JP" sz="1400">
              <a:solidFill>
                <a:schemeClr val="bg1"/>
              </a:solidFill>
            </a:rPr>
            <a:t>15.8.22</a:t>
          </a:r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0:35</a:t>
          </a:r>
          <a:r>
            <a:rPr kumimoji="1" lang="ja-JP" altLang="en-US" sz="1400">
              <a:solidFill>
                <a:schemeClr val="bg1"/>
              </a:solidFill>
            </a:rPr>
            <a:t>　（</a:t>
          </a:r>
          <a:r>
            <a:rPr kumimoji="1" lang="en-US" altLang="ja-JP" sz="1400">
              <a:solidFill>
                <a:schemeClr val="bg1"/>
              </a:solidFill>
            </a:rPr>
            <a:t>GMT)</a:t>
          </a:r>
          <a:endParaRPr kumimoji="1" lang="ja-JP" altLang="en-US" sz="1400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92</xdr:row>
      <xdr:rowOff>0</xdr:rowOff>
    </xdr:from>
    <xdr:to>
      <xdr:col>18</xdr:col>
      <xdr:colOff>666750</xdr:colOff>
      <xdr:row>134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5773400"/>
          <a:ext cx="13011150" cy="7315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357188</xdr:colOff>
      <xdr:row>97</xdr:row>
      <xdr:rowOff>142875</xdr:rowOff>
    </xdr:from>
    <xdr:ext cx="4345780" cy="1845468"/>
    <xdr:sp macro="" textlink="">
      <xdr:nvSpPr>
        <xdr:cNvPr id="22" name="テキスト ボックス 21"/>
        <xdr:cNvSpPr txBox="1"/>
      </xdr:nvSpPr>
      <xdr:spPr>
        <a:xfrm>
          <a:off x="3119438" y="16311563"/>
          <a:ext cx="4345780" cy="1845468"/>
        </a:xfrm>
        <a:prstGeom prst="rect">
          <a:avLst/>
        </a:prstGeom>
        <a:solidFill>
          <a:schemeClr val="accent1"/>
        </a:solidFill>
        <a:ln w="19050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en-US" altLang="ja-JP" sz="1400" b="1" u="sng">
              <a:solidFill>
                <a:schemeClr val="bg1"/>
              </a:solidFill>
            </a:rPr>
            <a:t>TradeNumber : 36</a:t>
          </a:r>
        </a:p>
        <a:p>
          <a:r>
            <a:rPr kumimoji="1" lang="en-US" altLang="ja-JP" sz="1400">
              <a:solidFill>
                <a:schemeClr val="bg1"/>
              </a:solidFill>
            </a:rPr>
            <a:t>EURAUD</a:t>
          </a:r>
          <a:r>
            <a:rPr kumimoji="1" lang="ja-JP" altLang="en-US" sz="1400">
              <a:solidFill>
                <a:schemeClr val="bg1"/>
              </a:solidFill>
            </a:rPr>
            <a:t>　　</a:t>
          </a:r>
          <a:r>
            <a:rPr kumimoji="1" lang="en-US" altLang="ja-JP" sz="1400">
              <a:solidFill>
                <a:schemeClr val="bg1"/>
              </a:solidFill>
            </a:rPr>
            <a:t>LONG     H4</a:t>
          </a:r>
          <a:r>
            <a:rPr kumimoji="1" lang="ja-JP" altLang="en-US" sz="1400">
              <a:solidFill>
                <a:schemeClr val="bg1"/>
              </a:solidFill>
            </a:rPr>
            <a:t>の</a:t>
          </a:r>
          <a:r>
            <a:rPr kumimoji="1" lang="en-US" altLang="ja-JP" sz="1400">
              <a:solidFill>
                <a:schemeClr val="bg1"/>
              </a:solidFill>
            </a:rPr>
            <a:t>chart</a:t>
          </a:r>
        </a:p>
        <a:p>
          <a:r>
            <a:rPr kumimoji="1" lang="ja-JP" altLang="en-US" sz="1400">
              <a:solidFill>
                <a:schemeClr val="bg1"/>
              </a:solidFill>
            </a:rPr>
            <a:t>*</a:t>
          </a:r>
          <a:r>
            <a:rPr kumimoji="1" lang="en-US" altLang="ja-JP" sz="1400">
              <a:solidFill>
                <a:schemeClr val="bg1"/>
              </a:solidFill>
            </a:rPr>
            <a:t>15.8.20</a:t>
          </a:r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20:00 candle</a:t>
          </a:r>
          <a:r>
            <a:rPr kumimoji="1" lang="ja-JP" altLang="en-US" sz="1400">
              <a:solidFill>
                <a:schemeClr val="bg1"/>
              </a:solidFill>
            </a:rPr>
            <a:t>で</a:t>
          </a:r>
          <a:r>
            <a:rPr kumimoji="1" lang="en-US" altLang="ja-JP" sz="1400">
              <a:solidFill>
                <a:schemeClr val="bg1"/>
              </a:solidFill>
            </a:rPr>
            <a:t>EB</a:t>
          </a:r>
          <a:r>
            <a:rPr kumimoji="1" lang="ja-JP" altLang="en-US" sz="1400">
              <a:solidFill>
                <a:schemeClr val="bg1"/>
              </a:solidFill>
            </a:rPr>
            <a:t>成立→次の足で</a:t>
          </a:r>
          <a:r>
            <a:rPr kumimoji="1" lang="en-US" altLang="ja-JP" sz="1400">
              <a:solidFill>
                <a:schemeClr val="bg1"/>
              </a:solidFill>
            </a:rPr>
            <a:t>entry</a:t>
          </a:r>
          <a:r>
            <a:rPr kumimoji="1" lang="ja-JP" altLang="en-US" sz="1400">
              <a:solidFill>
                <a:schemeClr val="bg1"/>
              </a:solidFill>
            </a:rPr>
            <a:t>　</a:t>
          </a:r>
          <a:endParaRPr kumimoji="1" lang="en-US" altLang="ja-JP" sz="1400">
            <a:solidFill>
              <a:schemeClr val="bg1"/>
            </a:solidFill>
          </a:endParaRPr>
        </a:p>
        <a:p>
          <a:r>
            <a:rPr kumimoji="1" lang="ja-JP" altLang="en-US" sz="1400">
              <a:solidFill>
                <a:schemeClr val="bg1"/>
              </a:solidFill>
            </a:rPr>
            <a:t>　　　　　：</a:t>
          </a:r>
          <a:r>
            <a:rPr kumimoji="1" lang="en-US" altLang="ja-JP" sz="1400">
              <a:solidFill>
                <a:schemeClr val="bg1"/>
              </a:solidFill>
            </a:rPr>
            <a:t>1.53138</a:t>
          </a:r>
        </a:p>
        <a:p>
          <a:r>
            <a:rPr kumimoji="1" lang="ja-JP" altLang="en-US" sz="1400">
              <a:solidFill>
                <a:schemeClr val="bg1"/>
              </a:solidFill>
            </a:rPr>
            <a:t>*</a:t>
          </a:r>
          <a:r>
            <a:rPr kumimoji="1" lang="en-US" altLang="ja-JP" sz="1400">
              <a:solidFill>
                <a:schemeClr val="bg1"/>
              </a:solidFill>
            </a:rPr>
            <a:t>15.8.8.24 11:42  wk</a:t>
          </a:r>
          <a:r>
            <a:rPr kumimoji="1" lang="ja-JP" altLang="en-US" sz="1400">
              <a:solidFill>
                <a:schemeClr val="bg1"/>
              </a:solidFill>
            </a:rPr>
            <a:t>での直近</a:t>
          </a:r>
          <a:r>
            <a:rPr kumimoji="1" lang="en-US" altLang="ja-JP" sz="1400">
              <a:solidFill>
                <a:schemeClr val="bg1"/>
              </a:solidFill>
            </a:rPr>
            <a:t>H</a:t>
          </a:r>
          <a:r>
            <a:rPr kumimoji="1" lang="ja-JP" altLang="en-US" sz="1400">
              <a:solidFill>
                <a:schemeClr val="bg1"/>
              </a:solidFill>
            </a:rPr>
            <a:t>である</a:t>
          </a:r>
          <a:r>
            <a:rPr kumimoji="1" lang="en-US" altLang="ja-JP" sz="1400">
              <a:solidFill>
                <a:schemeClr val="bg1"/>
              </a:solidFill>
            </a:rPr>
            <a:t>1.58300</a:t>
          </a:r>
          <a:r>
            <a:rPr kumimoji="1" lang="ja-JP" altLang="en-US" sz="1400">
              <a:solidFill>
                <a:schemeClr val="bg1"/>
              </a:solidFill>
            </a:rPr>
            <a:t>で指値</a:t>
          </a:r>
          <a:endParaRPr kumimoji="1" lang="en-US" altLang="ja-JP" sz="1400">
            <a:solidFill>
              <a:schemeClr val="bg1"/>
            </a:solidFill>
          </a:endParaRPr>
        </a:p>
        <a:p>
          <a:r>
            <a:rPr kumimoji="1" lang="ja-JP" altLang="en-US" sz="1400">
              <a:solidFill>
                <a:schemeClr val="bg1"/>
              </a:solidFill>
            </a:rPr>
            <a:t>　　　　　</a:t>
          </a:r>
          <a:r>
            <a:rPr kumimoji="1" lang="en-US" altLang="ja-JP" sz="1400">
              <a:solidFill>
                <a:schemeClr val="bg1"/>
              </a:solidFill>
            </a:rPr>
            <a:t>:1.58312</a:t>
          </a:r>
          <a:r>
            <a:rPr kumimoji="1" lang="ja-JP" altLang="en-US" sz="1400">
              <a:solidFill>
                <a:schemeClr val="bg1"/>
              </a:solidFill>
            </a:rPr>
            <a:t>　（</a:t>
          </a:r>
          <a:r>
            <a:rPr kumimoji="1" lang="en-US" altLang="ja-JP" sz="1400">
              <a:solidFill>
                <a:schemeClr val="bg1"/>
              </a:solidFill>
            </a:rPr>
            <a:t>LC</a:t>
          </a:r>
          <a:r>
            <a:rPr kumimoji="1" lang="ja-JP" altLang="en-US" sz="1400">
              <a:solidFill>
                <a:schemeClr val="bg1"/>
              </a:solidFill>
            </a:rPr>
            <a:t>の</a:t>
          </a:r>
          <a:r>
            <a:rPr kumimoji="1" lang="en-US" altLang="ja-JP" sz="1400">
              <a:solidFill>
                <a:schemeClr val="bg1"/>
              </a:solidFill>
            </a:rPr>
            <a:t>trail</a:t>
          </a:r>
          <a:r>
            <a:rPr kumimoji="1" lang="ja-JP" altLang="en-US" sz="1400">
              <a:solidFill>
                <a:schemeClr val="bg1"/>
              </a:solidFill>
            </a:rPr>
            <a:t>に関しては</a:t>
          </a:r>
          <a:r>
            <a:rPr kumimoji="1" lang="en-US" altLang="ja-JP" sz="1400">
              <a:solidFill>
                <a:schemeClr val="bg1"/>
              </a:solidFill>
            </a:rPr>
            <a:t>H1</a:t>
          </a:r>
          <a:r>
            <a:rPr kumimoji="1" lang="ja-JP" altLang="en-US" sz="1400">
              <a:solidFill>
                <a:schemeClr val="bg1"/>
              </a:solidFill>
            </a:rPr>
            <a:t>も利用した）</a:t>
          </a:r>
          <a:endParaRPr kumimoji="1" lang="en-US" altLang="ja-JP" sz="1400">
            <a:solidFill>
              <a:schemeClr val="bg1"/>
            </a:solidFill>
          </a:endParaRPr>
        </a:p>
        <a:p>
          <a:r>
            <a:rPr kumimoji="1" lang="ja-JP" altLang="en-US" sz="1400">
              <a:solidFill>
                <a:schemeClr val="bg1"/>
              </a:solidFill>
            </a:rPr>
            <a:t>*</a:t>
          </a:r>
          <a:r>
            <a:rPr kumimoji="1" lang="en-US" altLang="ja-JP" sz="1400">
              <a:solidFill>
                <a:schemeClr val="bg1"/>
              </a:solidFill>
            </a:rPr>
            <a:t>+517.4pips</a:t>
          </a:r>
          <a:r>
            <a:rPr kumimoji="1" lang="ja-JP" altLang="en-US" sz="1400">
              <a:solidFill>
                <a:schemeClr val="bg1"/>
              </a:solidFill>
            </a:rPr>
            <a:t>　</a:t>
          </a:r>
          <a:r>
            <a:rPr kumimoji="1" lang="en-US" altLang="ja-JP" sz="1400">
              <a:solidFill>
                <a:schemeClr val="bg1"/>
              </a:solidFill>
            </a:rPr>
            <a:t>Trade31,32</a:t>
          </a:r>
          <a:r>
            <a:rPr kumimoji="1" lang="ja-JP" altLang="en-US" sz="1400">
              <a:solidFill>
                <a:schemeClr val="bg1"/>
              </a:solidFill>
            </a:rPr>
            <a:t>に続いて同通貨・同方向で</a:t>
          </a:r>
          <a:r>
            <a:rPr kumimoji="1" lang="en-US" altLang="ja-JP" sz="1400">
              <a:solidFill>
                <a:schemeClr val="bg1"/>
              </a:solidFill>
            </a:rPr>
            <a:t>WIn</a:t>
          </a:r>
          <a:endParaRPr kumimoji="1" lang="ja-JP" altLang="en-US" sz="1400">
            <a:solidFill>
              <a:schemeClr val="bg1"/>
            </a:solidFill>
          </a:endParaRPr>
        </a:p>
      </xdr:txBody>
    </xdr:sp>
    <xdr:clientData/>
  </xdr:oneCellAnchor>
  <xdr:twoCellAnchor>
    <xdr:from>
      <xdr:col>13</xdr:col>
      <xdr:colOff>476250</xdr:colOff>
      <xdr:row>109</xdr:row>
      <xdr:rowOff>-1</xdr:rowOff>
    </xdr:from>
    <xdr:to>
      <xdr:col>14</xdr:col>
      <xdr:colOff>59532</xdr:colOff>
      <xdr:row>111</xdr:row>
      <xdr:rowOff>59531</xdr:rowOff>
    </xdr:to>
    <xdr:sp macro="" textlink="">
      <xdr:nvSpPr>
        <xdr:cNvPr id="23" name="円/楕円 22"/>
        <xdr:cNvSpPr/>
      </xdr:nvSpPr>
      <xdr:spPr>
        <a:xfrm>
          <a:off x="9453563" y="18168937"/>
          <a:ext cx="273844" cy="392907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559594</xdr:colOff>
      <xdr:row>105</xdr:row>
      <xdr:rowOff>119062</xdr:rowOff>
    </xdr:from>
    <xdr:to>
      <xdr:col>13</xdr:col>
      <xdr:colOff>440531</xdr:colOff>
      <xdr:row>109</xdr:row>
      <xdr:rowOff>23812</xdr:rowOff>
    </xdr:to>
    <xdr:cxnSp macro="">
      <xdr:nvCxnSpPr>
        <xdr:cNvPr id="24" name="直線矢印コネクタ 23"/>
        <xdr:cNvCxnSpPr/>
      </xdr:nvCxnSpPr>
      <xdr:spPr>
        <a:xfrm>
          <a:off x="7465219" y="17621250"/>
          <a:ext cx="1952625" cy="571500"/>
        </a:xfrm>
        <a:prstGeom prst="straightConnector1">
          <a:avLst/>
        </a:prstGeom>
        <a:ln w="1905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521494</xdr:colOff>
      <xdr:row>100</xdr:row>
      <xdr:rowOff>130969</xdr:rowOff>
    </xdr:from>
    <xdr:to>
      <xdr:col>14</xdr:col>
      <xdr:colOff>476250</xdr:colOff>
      <xdr:row>102</xdr:row>
      <xdr:rowOff>116681</xdr:rowOff>
    </xdr:to>
    <xdr:cxnSp macro="">
      <xdr:nvCxnSpPr>
        <xdr:cNvPr id="30" name="直線矢印コネクタ 29"/>
        <xdr:cNvCxnSpPr/>
      </xdr:nvCxnSpPr>
      <xdr:spPr>
        <a:xfrm flipV="1">
          <a:off x="7427119" y="16799719"/>
          <a:ext cx="2717006" cy="319087"/>
        </a:xfrm>
        <a:prstGeom prst="straightConnector1">
          <a:avLst/>
        </a:prstGeom>
        <a:ln w="19050">
          <a:solidFill>
            <a:schemeClr val="bg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>
      <selection activeCell="A17" sqref="A17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17"/>
      <c r="B1" s="175" t="s">
        <v>0</v>
      </c>
      <c r="C1" s="176"/>
      <c r="D1" s="177"/>
      <c r="E1" s="116"/>
      <c r="F1" s="178" t="s">
        <v>0</v>
      </c>
      <c r="G1" s="179"/>
      <c r="H1" s="118"/>
    </row>
    <row r="2" spans="1:12" ht="25.5" customHeight="1">
      <c r="A2" s="119" t="s">
        <v>1</v>
      </c>
      <c r="B2" s="180">
        <v>3000000</v>
      </c>
      <c r="C2" s="180"/>
      <c r="D2" s="180"/>
      <c r="E2" s="60" t="s">
        <v>2</v>
      </c>
      <c r="F2" s="181">
        <v>41609</v>
      </c>
      <c r="G2" s="182"/>
      <c r="H2" s="42"/>
      <c r="I2" s="42"/>
    </row>
    <row r="3" spans="1:12" ht="27" customHeight="1">
      <c r="A3" s="43" t="s">
        <v>3</v>
      </c>
      <c r="B3" s="183">
        <f>SUM(B2+D17)</f>
        <v>3020000</v>
      </c>
      <c r="C3" s="183"/>
      <c r="D3" s="184"/>
      <c r="E3" s="44" t="s">
        <v>4</v>
      </c>
      <c r="F3" s="45">
        <v>0.02</v>
      </c>
      <c r="G3" s="46">
        <f>(B2-D17)*F3</f>
        <v>59600</v>
      </c>
      <c r="H3" s="48" t="s">
        <v>5</v>
      </c>
      <c r="I3" s="49">
        <f>(B3-B2)</f>
        <v>20000</v>
      </c>
      <c r="K3" s="120"/>
    </row>
    <row r="4" spans="1:12" s="99" customFormat="1" ht="17.25" customHeight="1">
      <c r="A4" s="94"/>
      <c r="B4" s="95"/>
      <c r="C4" s="95"/>
      <c r="D4" s="95"/>
      <c r="E4" s="96"/>
      <c r="F4" s="115" t="s">
        <v>0</v>
      </c>
      <c r="G4" s="95"/>
      <c r="H4" s="97"/>
      <c r="I4" s="98"/>
    </row>
    <row r="5" spans="1:12" ht="39" customHeight="1">
      <c r="A5" s="100"/>
      <c r="B5" s="101"/>
      <c r="C5" s="101"/>
      <c r="D5" s="113"/>
      <c r="E5" s="102"/>
      <c r="F5" s="114"/>
      <c r="G5" s="101"/>
      <c r="H5" s="103"/>
      <c r="I5" s="104"/>
      <c r="J5" s="105"/>
      <c r="K5" s="106"/>
      <c r="L5" s="106"/>
    </row>
    <row r="6" spans="1:12" ht="21" customHeight="1">
      <c r="A6" s="110" t="s">
        <v>6</v>
      </c>
      <c r="B6" s="108" t="s">
        <v>0</v>
      </c>
      <c r="C6" s="108" t="s">
        <v>0</v>
      </c>
      <c r="D6" s="109"/>
      <c r="E6" s="108" t="s">
        <v>0</v>
      </c>
      <c r="F6" s="111" t="s">
        <v>0</v>
      </c>
      <c r="G6" s="47"/>
      <c r="H6" s="42"/>
      <c r="I6" s="42"/>
      <c r="L6" s="107"/>
    </row>
    <row r="7" spans="1:12" ht="28.5">
      <c r="A7" s="112" t="s">
        <v>7</v>
      </c>
      <c r="B7" s="54" t="s">
        <v>8</v>
      </c>
      <c r="C7" s="55" t="s">
        <v>9</v>
      </c>
      <c r="D7" s="56" t="s">
        <v>10</v>
      </c>
      <c r="E7" s="57" t="s">
        <v>11</v>
      </c>
      <c r="F7" s="55" t="s">
        <v>12</v>
      </c>
      <c r="G7" s="57" t="s">
        <v>13</v>
      </c>
      <c r="H7" s="56" t="s">
        <v>14</v>
      </c>
      <c r="I7" s="58" t="s">
        <v>15</v>
      </c>
      <c r="J7" s="61" t="s">
        <v>16</v>
      </c>
      <c r="K7" s="55" t="s">
        <v>17</v>
      </c>
      <c r="L7" s="59" t="s">
        <v>18</v>
      </c>
    </row>
    <row r="8" spans="1:12" ht="24.95" customHeight="1">
      <c r="A8" s="51">
        <v>42095</v>
      </c>
      <c r="B8" s="62">
        <v>20000</v>
      </c>
      <c r="C8" s="63"/>
      <c r="D8" s="81">
        <f t="shared" ref="D8:D16" si="0">SUM(B8-C8)</f>
        <v>20000</v>
      </c>
      <c r="E8" s="64"/>
      <c r="F8" s="65"/>
      <c r="G8" s="64">
        <f t="shared" ref="G8:G16" si="1">SUM(E8+F8)</f>
        <v>0</v>
      </c>
      <c r="H8" s="66" t="e">
        <f t="shared" ref="H8:H16" si="2">E8/G8</f>
        <v>#DIV/0!</v>
      </c>
      <c r="I8" s="67" t="e">
        <f t="shared" ref="I8:I16" si="3">B8/E8</f>
        <v>#DIV/0!</v>
      </c>
      <c r="J8" s="67" t="e">
        <f t="shared" ref="J8:J16" si="4">C8/F8</f>
        <v>#DIV/0!</v>
      </c>
      <c r="K8" s="68" t="e">
        <f t="shared" ref="K8:K16" si="5">I8/J8</f>
        <v>#DIV/0!</v>
      </c>
      <c r="L8" s="69" t="e">
        <f t="shared" ref="L8:L16" si="6">B8/C8</f>
        <v>#DIV/0!</v>
      </c>
    </row>
    <row r="9" spans="1:12" ht="24.95" customHeight="1">
      <c r="A9" s="52">
        <v>42125</v>
      </c>
      <c r="B9" s="70"/>
      <c r="C9" s="71"/>
      <c r="D9" s="81">
        <f t="shared" si="0"/>
        <v>0</v>
      </c>
      <c r="E9" s="72"/>
      <c r="F9" s="72"/>
      <c r="G9" s="64">
        <f t="shared" si="1"/>
        <v>0</v>
      </c>
      <c r="H9" s="66" t="e">
        <f t="shared" si="2"/>
        <v>#DIV/0!</v>
      </c>
      <c r="I9" s="67" t="e">
        <f t="shared" si="3"/>
        <v>#DIV/0!</v>
      </c>
      <c r="J9" s="67" t="e">
        <f t="shared" si="4"/>
        <v>#DIV/0!</v>
      </c>
      <c r="K9" s="68" t="e">
        <f t="shared" si="5"/>
        <v>#DIV/0!</v>
      </c>
      <c r="L9" s="69" t="e">
        <f t="shared" si="6"/>
        <v>#DIV/0!</v>
      </c>
    </row>
    <row r="10" spans="1:12" ht="24.95" customHeight="1">
      <c r="A10" s="51">
        <v>42156</v>
      </c>
      <c r="B10" s="70"/>
      <c r="C10" s="71"/>
      <c r="D10" s="81">
        <f t="shared" si="0"/>
        <v>0</v>
      </c>
      <c r="E10" s="72"/>
      <c r="F10" s="72"/>
      <c r="G10" s="64">
        <f t="shared" si="1"/>
        <v>0</v>
      </c>
      <c r="H10" s="66" t="e">
        <f t="shared" si="2"/>
        <v>#DIV/0!</v>
      </c>
      <c r="I10" s="67" t="e">
        <f t="shared" si="3"/>
        <v>#DIV/0!</v>
      </c>
      <c r="J10" s="67" t="e">
        <f t="shared" si="4"/>
        <v>#DIV/0!</v>
      </c>
      <c r="K10" s="68" t="e">
        <f t="shared" si="5"/>
        <v>#DIV/0!</v>
      </c>
      <c r="L10" s="69" t="e">
        <f t="shared" si="6"/>
        <v>#DIV/0!</v>
      </c>
    </row>
    <row r="11" spans="1:12" ht="24.95" customHeight="1">
      <c r="A11" s="52">
        <v>42186</v>
      </c>
      <c r="B11" s="70"/>
      <c r="C11" s="71"/>
      <c r="D11" s="81">
        <f t="shared" si="0"/>
        <v>0</v>
      </c>
      <c r="E11" s="72"/>
      <c r="F11" s="72"/>
      <c r="G11" s="64">
        <f t="shared" si="1"/>
        <v>0</v>
      </c>
      <c r="H11" s="66" t="e">
        <f t="shared" si="2"/>
        <v>#DIV/0!</v>
      </c>
      <c r="I11" s="67" t="e">
        <f t="shared" si="3"/>
        <v>#DIV/0!</v>
      </c>
      <c r="J11" s="67" t="e">
        <f t="shared" si="4"/>
        <v>#DIV/0!</v>
      </c>
      <c r="K11" s="68" t="e">
        <f t="shared" si="5"/>
        <v>#DIV/0!</v>
      </c>
      <c r="L11" s="69" t="e">
        <f t="shared" si="6"/>
        <v>#DIV/0!</v>
      </c>
    </row>
    <row r="12" spans="1:12" ht="24.95" customHeight="1">
      <c r="A12" s="51">
        <v>42217</v>
      </c>
      <c r="B12" s="70"/>
      <c r="C12" s="63"/>
      <c r="D12" s="81">
        <f t="shared" si="0"/>
        <v>0</v>
      </c>
      <c r="E12" s="72"/>
      <c r="F12" s="72"/>
      <c r="G12" s="64">
        <f t="shared" si="1"/>
        <v>0</v>
      </c>
      <c r="H12" s="66" t="e">
        <f t="shared" si="2"/>
        <v>#DIV/0!</v>
      </c>
      <c r="I12" s="67" t="e">
        <f t="shared" si="3"/>
        <v>#DIV/0!</v>
      </c>
      <c r="J12" s="67" t="e">
        <f t="shared" si="4"/>
        <v>#DIV/0!</v>
      </c>
      <c r="K12" s="68" t="e">
        <f t="shared" si="5"/>
        <v>#DIV/0!</v>
      </c>
      <c r="L12" s="69" t="e">
        <f t="shared" si="6"/>
        <v>#DIV/0!</v>
      </c>
    </row>
    <row r="13" spans="1:12" ht="24.95" customHeight="1">
      <c r="A13" s="52">
        <v>42248</v>
      </c>
      <c r="B13" s="70"/>
      <c r="C13" s="71"/>
      <c r="D13" s="81">
        <f t="shared" si="0"/>
        <v>0</v>
      </c>
      <c r="E13" s="72"/>
      <c r="F13" s="72"/>
      <c r="G13" s="64">
        <f t="shared" si="1"/>
        <v>0</v>
      </c>
      <c r="H13" s="66" t="e">
        <f t="shared" si="2"/>
        <v>#DIV/0!</v>
      </c>
      <c r="I13" s="67" t="e">
        <f t="shared" si="3"/>
        <v>#DIV/0!</v>
      </c>
      <c r="J13" s="67" t="e">
        <f t="shared" si="4"/>
        <v>#DIV/0!</v>
      </c>
      <c r="K13" s="68" t="e">
        <f t="shared" si="5"/>
        <v>#DIV/0!</v>
      </c>
      <c r="L13" s="69" t="e">
        <f t="shared" si="6"/>
        <v>#DIV/0!</v>
      </c>
    </row>
    <row r="14" spans="1:12" ht="24.95" customHeight="1">
      <c r="A14" s="51">
        <v>42278</v>
      </c>
      <c r="B14" s="70"/>
      <c r="C14" s="63"/>
      <c r="D14" s="81">
        <f t="shared" si="0"/>
        <v>0</v>
      </c>
      <c r="E14" s="72"/>
      <c r="F14" s="72"/>
      <c r="G14" s="64">
        <f t="shared" si="1"/>
        <v>0</v>
      </c>
      <c r="H14" s="66" t="e">
        <f t="shared" si="2"/>
        <v>#DIV/0!</v>
      </c>
      <c r="I14" s="67" t="e">
        <f t="shared" si="3"/>
        <v>#DIV/0!</v>
      </c>
      <c r="J14" s="67" t="e">
        <f t="shared" si="4"/>
        <v>#DIV/0!</v>
      </c>
      <c r="K14" s="68" t="e">
        <f t="shared" si="5"/>
        <v>#DIV/0!</v>
      </c>
      <c r="L14" s="69" t="e">
        <f t="shared" si="6"/>
        <v>#DIV/0!</v>
      </c>
    </row>
    <row r="15" spans="1:12" ht="24.95" customHeight="1">
      <c r="A15" s="52">
        <v>42309</v>
      </c>
      <c r="B15" s="70"/>
      <c r="C15" s="63"/>
      <c r="D15" s="81">
        <f t="shared" si="0"/>
        <v>0</v>
      </c>
      <c r="E15" s="72"/>
      <c r="F15" s="72"/>
      <c r="G15" s="64">
        <f t="shared" si="1"/>
        <v>0</v>
      </c>
      <c r="H15" s="66" t="e">
        <f t="shared" si="2"/>
        <v>#DIV/0!</v>
      </c>
      <c r="I15" s="67" t="e">
        <f t="shared" si="3"/>
        <v>#DIV/0!</v>
      </c>
      <c r="J15" s="67" t="e">
        <f t="shared" si="4"/>
        <v>#DIV/0!</v>
      </c>
      <c r="K15" s="68" t="e">
        <f t="shared" si="5"/>
        <v>#DIV/0!</v>
      </c>
      <c r="L15" s="69" t="e">
        <f t="shared" si="6"/>
        <v>#DIV/0!</v>
      </c>
    </row>
    <row r="16" spans="1:12" ht="24.95" customHeight="1">
      <c r="A16" s="53">
        <v>42339</v>
      </c>
      <c r="B16" s="73"/>
      <c r="C16" s="74"/>
      <c r="D16" s="82">
        <f t="shared" si="0"/>
        <v>0</v>
      </c>
      <c r="E16" s="75"/>
      <c r="F16" s="75"/>
      <c r="G16" s="76">
        <f t="shared" si="1"/>
        <v>0</v>
      </c>
      <c r="H16" s="77" t="e">
        <f t="shared" si="2"/>
        <v>#DIV/0!</v>
      </c>
      <c r="I16" s="78" t="e">
        <f t="shared" si="3"/>
        <v>#DIV/0!</v>
      </c>
      <c r="J16" s="78" t="e">
        <f t="shared" si="4"/>
        <v>#DIV/0!</v>
      </c>
      <c r="K16" s="79" t="e">
        <f t="shared" si="5"/>
        <v>#DIV/0!</v>
      </c>
      <c r="L16" s="80" t="e">
        <f t="shared" si="6"/>
        <v>#DIV/0!</v>
      </c>
    </row>
    <row r="17" spans="1:12" ht="24.95" customHeight="1">
      <c r="A17" s="83" t="s">
        <v>19</v>
      </c>
      <c r="B17" s="84">
        <f t="shared" ref="B17:G17" si="7">SUM(B8:B16)</f>
        <v>20000</v>
      </c>
      <c r="C17" s="85">
        <f t="shared" si="7"/>
        <v>0</v>
      </c>
      <c r="D17" s="86">
        <f t="shared" si="7"/>
        <v>20000</v>
      </c>
      <c r="E17" s="87">
        <f t="shared" si="7"/>
        <v>0</v>
      </c>
      <c r="F17" s="88">
        <f t="shared" si="7"/>
        <v>0</v>
      </c>
      <c r="G17" s="87">
        <f t="shared" si="7"/>
        <v>0</v>
      </c>
      <c r="H17" s="89" t="e">
        <f>AVERAGE(H8:H16)</f>
        <v>#DIV/0!</v>
      </c>
      <c r="I17" s="85" t="e">
        <f>AVERAGE(I8:I16)</f>
        <v>#DIV/0!</v>
      </c>
      <c r="J17" s="85" t="e">
        <f>AVERAGE(J8:J16)</f>
        <v>#DIV/0!</v>
      </c>
      <c r="K17" s="90" t="e">
        <f>AVERAGE(K8:K16)</f>
        <v>#DIV/0!</v>
      </c>
      <c r="L17" s="91" t="e">
        <f>AVERAGE(L8:L16)</f>
        <v>#DIV/0!</v>
      </c>
    </row>
    <row r="18" spans="1:12">
      <c r="A18" s="50"/>
      <c r="J18" s="92"/>
      <c r="K18" s="93" t="s">
        <v>20</v>
      </c>
      <c r="L18" s="93" t="s">
        <v>21</v>
      </c>
    </row>
    <row r="19" spans="1:12">
      <c r="A19" s="50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99"/>
  <sheetViews>
    <sheetView tabSelected="1" workbookViewId="0">
      <pane xSplit="6" ySplit="3" topLeftCell="G69" activePane="bottomRight" state="frozen"/>
      <selection pane="topRight" activeCell="G1" sqref="G1"/>
      <selection pane="bottomLeft" activeCell="A4" sqref="A4"/>
      <selection pane="bottomRight" activeCell="G74" sqref="G74"/>
    </sheetView>
  </sheetViews>
  <sheetFormatPr defaultColWidth="10" defaultRowHeight="13.5"/>
  <cols>
    <col min="1" max="1" width="6.75" style="170" customWidth="1"/>
    <col min="2" max="3" width="9.625" customWidth="1"/>
    <col min="4" max="5" width="4.625" customWidth="1"/>
    <col min="6" max="6" width="7.125" customWidth="1"/>
    <col min="7" max="7" width="15.125" bestFit="1" customWidth="1"/>
    <col min="8" max="8" width="12.125" customWidth="1"/>
    <col min="9" max="9" width="24.5" customWidth="1"/>
    <col min="10" max="10" width="6.875" customWidth="1"/>
    <col min="11" max="11" width="15.625" bestFit="1" customWidth="1"/>
    <col min="12" max="13" width="13.125" customWidth="1"/>
    <col min="14" max="14" width="15" bestFit="1" customWidth="1"/>
    <col min="15" max="16" width="15" customWidth="1"/>
    <col min="17" max="17" width="6.25" customWidth="1"/>
    <col min="18" max="18" width="10.25" bestFit="1" customWidth="1"/>
    <col min="19" max="19" width="9" bestFit="1" customWidth="1"/>
    <col min="20" max="20" width="13.625" bestFit="1" customWidth="1"/>
    <col min="21" max="21" width="25.5" bestFit="1" customWidth="1"/>
    <col min="22" max="22" width="4.875" customWidth="1"/>
    <col min="25" max="27" width="15.875" customWidth="1"/>
    <col min="28" max="28" width="11.625" bestFit="1" customWidth="1"/>
    <col min="29" max="29" width="78.625" customWidth="1"/>
    <col min="30" max="30" width="45.125" customWidth="1"/>
    <col min="31" max="31" width="38.125" customWidth="1"/>
  </cols>
  <sheetData>
    <row r="2" spans="1:30" ht="14.25" thickBot="1">
      <c r="H2" s="141" t="s">
        <v>77</v>
      </c>
      <c r="I2" s="148">
        <v>1000000</v>
      </c>
      <c r="J2" s="141" t="s">
        <v>78</v>
      </c>
      <c r="K2" s="142"/>
      <c r="L2" s="142"/>
      <c r="M2" s="142"/>
      <c r="N2" s="142"/>
      <c r="O2" s="142"/>
      <c r="P2" s="142"/>
      <c r="Q2" s="142"/>
      <c r="R2" s="142"/>
      <c r="V2" s="156" t="s">
        <v>84</v>
      </c>
    </row>
    <row r="3" spans="1:30" ht="81.75" thickBot="1">
      <c r="A3" s="171" t="s">
        <v>343</v>
      </c>
      <c r="B3" s="36" t="s">
        <v>22</v>
      </c>
      <c r="C3" s="162" t="s">
        <v>145</v>
      </c>
      <c r="D3" s="158" t="s">
        <v>88</v>
      </c>
      <c r="E3" s="158" t="s">
        <v>89</v>
      </c>
      <c r="F3" s="158" t="s">
        <v>246</v>
      </c>
      <c r="G3" s="158" t="s">
        <v>188</v>
      </c>
      <c r="H3" s="158" t="s">
        <v>189</v>
      </c>
      <c r="I3" s="37" t="s">
        <v>23</v>
      </c>
      <c r="J3" s="137" t="s">
        <v>24</v>
      </c>
      <c r="K3" s="37" t="s">
        <v>25</v>
      </c>
      <c r="L3" s="37" t="s">
        <v>26</v>
      </c>
      <c r="M3" s="166" t="s">
        <v>250</v>
      </c>
      <c r="N3" s="135" t="s">
        <v>64</v>
      </c>
      <c r="O3" s="135" t="s">
        <v>74</v>
      </c>
      <c r="P3" s="135" t="s">
        <v>81</v>
      </c>
      <c r="Q3" s="137" t="s">
        <v>27</v>
      </c>
      <c r="R3" s="37" t="s">
        <v>28</v>
      </c>
      <c r="S3" s="37" t="s">
        <v>29</v>
      </c>
      <c r="T3" s="135" t="s">
        <v>63</v>
      </c>
      <c r="U3" s="37" t="s">
        <v>30</v>
      </c>
      <c r="V3" s="37" t="s">
        <v>31</v>
      </c>
      <c r="W3" s="158" t="s">
        <v>266</v>
      </c>
      <c r="X3" s="158" t="s">
        <v>90</v>
      </c>
      <c r="Y3" s="145" t="s">
        <v>75</v>
      </c>
      <c r="Z3" s="167" t="s">
        <v>298</v>
      </c>
      <c r="AA3" s="167" t="s">
        <v>299</v>
      </c>
      <c r="AB3" s="136" t="s">
        <v>66</v>
      </c>
      <c r="AC3" s="136" t="s">
        <v>67</v>
      </c>
      <c r="AD3" s="136" t="s">
        <v>184</v>
      </c>
    </row>
    <row r="4" spans="1:30" ht="81">
      <c r="A4" s="170">
        <v>1</v>
      </c>
      <c r="B4" s="168" t="s">
        <v>70</v>
      </c>
      <c r="C4" s="128"/>
      <c r="D4" s="128" t="s">
        <v>62</v>
      </c>
      <c r="E4" s="128">
        <v>2</v>
      </c>
      <c r="F4" s="128">
        <v>1</v>
      </c>
      <c r="G4" s="129">
        <f>($I$2*E4/100)/(ABS(L4-O4)*F4)</f>
        <v>188679.24528300329</v>
      </c>
      <c r="H4" s="129">
        <v>100000</v>
      </c>
      <c r="I4" s="144" t="s">
        <v>85</v>
      </c>
      <c r="J4" s="128" t="s">
        <v>92</v>
      </c>
      <c r="K4" s="128" t="s">
        <v>95</v>
      </c>
      <c r="L4">
        <v>124.01</v>
      </c>
      <c r="N4" s="128" t="s">
        <v>93</v>
      </c>
      <c r="O4">
        <v>123.904</v>
      </c>
      <c r="P4" s="128" t="s">
        <v>94</v>
      </c>
      <c r="Q4" s="128" t="s">
        <v>96</v>
      </c>
      <c r="R4" s="128" t="s">
        <v>97</v>
      </c>
      <c r="S4">
        <v>123.904</v>
      </c>
      <c r="T4" s="128" t="s">
        <v>94</v>
      </c>
      <c r="U4" s="143" t="s">
        <v>79</v>
      </c>
      <c r="V4" s="128">
        <v>-1</v>
      </c>
      <c r="W4" s="157"/>
      <c r="X4" s="157">
        <f>ABS(L4-S4)*100*V4</f>
        <v>-10.600000000000875</v>
      </c>
      <c r="Y4" s="130">
        <f>ABS(L4-S4)*H4*V4*F4</f>
        <v>-10600.000000000875</v>
      </c>
      <c r="Z4" s="130">
        <f>-400</f>
        <v>-400</v>
      </c>
      <c r="AA4" s="130">
        <f>Y4+Z4</f>
        <v>-11000.000000000875</v>
      </c>
      <c r="AB4" s="150">
        <f>I2+AA4</f>
        <v>988999.99999999907</v>
      </c>
      <c r="AC4" s="144" t="s">
        <v>98</v>
      </c>
    </row>
    <row r="5" spans="1:30" ht="54">
      <c r="A5" s="170">
        <f>A4+1</f>
        <v>2</v>
      </c>
      <c r="B5" s="168" t="s">
        <v>70</v>
      </c>
      <c r="C5" s="128"/>
      <c r="D5" s="128" t="s">
        <v>62</v>
      </c>
      <c r="E5" s="128">
        <v>2</v>
      </c>
      <c r="F5" s="128">
        <v>1</v>
      </c>
      <c r="G5" s="129">
        <f>(AB4*E5/100)/(ABS(L5-O5)*F5)</f>
        <v>37462.121212121776</v>
      </c>
      <c r="H5" s="129">
        <v>30000</v>
      </c>
      <c r="I5" s="144" t="s">
        <v>80</v>
      </c>
      <c r="J5" s="128" t="s">
        <v>99</v>
      </c>
      <c r="K5" s="128"/>
      <c r="L5">
        <v>124.19</v>
      </c>
      <c r="N5" s="128" t="s">
        <v>100</v>
      </c>
      <c r="O5">
        <v>123.66200000000001</v>
      </c>
      <c r="P5" t="s">
        <v>101</v>
      </c>
      <c r="Q5" s="128"/>
      <c r="R5" s="128"/>
      <c r="S5">
        <v>123.66200000000001</v>
      </c>
      <c r="T5" s="128"/>
      <c r="U5" s="143" t="s">
        <v>79</v>
      </c>
      <c r="V5" s="128">
        <v>-1</v>
      </c>
      <c r="W5" s="157"/>
      <c r="X5" s="157">
        <f t="shared" ref="X5:X38" si="0">ABS(L5-S5)*100*V5</f>
        <v>-52.799999999999159</v>
      </c>
      <c r="Y5" s="130">
        <f>ABS(L5-S5)*H5*V5*F5</f>
        <v>-15839.999999999747</v>
      </c>
      <c r="Z5" s="130">
        <f>-120+21</f>
        <v>-99</v>
      </c>
      <c r="AA5" s="130">
        <f>Y5+Z5</f>
        <v>-15938.999999999747</v>
      </c>
      <c r="AB5" s="150">
        <f>AB4+AA5</f>
        <v>973060.9999999993</v>
      </c>
      <c r="AC5" s="144" t="s">
        <v>102</v>
      </c>
    </row>
    <row r="6" spans="1:30" ht="54">
      <c r="A6" s="170">
        <f t="shared" ref="A6:A40" si="1">A5+1</f>
        <v>3</v>
      </c>
      <c r="B6" s="169" t="s">
        <v>127</v>
      </c>
      <c r="C6" s="132"/>
      <c r="D6" s="132" t="s">
        <v>128</v>
      </c>
      <c r="E6" s="132">
        <v>2</v>
      </c>
      <c r="F6" s="132">
        <v>1</v>
      </c>
      <c r="G6" s="129">
        <f t="shared" ref="G6:G13" si="2">(AB5*E6/100)/(ABS(L6-O6)*F6)</f>
        <v>28619.441176470282</v>
      </c>
      <c r="H6" s="129">
        <v>29000</v>
      </c>
      <c r="I6" s="144" t="s">
        <v>131</v>
      </c>
      <c r="J6" s="128" t="s">
        <v>69</v>
      </c>
      <c r="K6" s="132" t="s">
        <v>133</v>
      </c>
      <c r="L6">
        <v>191.63</v>
      </c>
      <c r="N6" s="132" t="s">
        <v>129</v>
      </c>
      <c r="O6">
        <v>192.31</v>
      </c>
      <c r="P6" s="132" t="s">
        <v>130</v>
      </c>
      <c r="Q6" s="128" t="s">
        <v>69</v>
      </c>
      <c r="R6" s="132" t="s">
        <v>134</v>
      </c>
      <c r="S6">
        <v>191.30699999999999</v>
      </c>
      <c r="T6" s="161" t="s">
        <v>135</v>
      </c>
      <c r="U6" s="143" t="s">
        <v>79</v>
      </c>
      <c r="V6" s="128">
        <v>1</v>
      </c>
      <c r="W6" s="157"/>
      <c r="X6" s="157">
        <f t="shared" si="0"/>
        <v>32.30000000000075</v>
      </c>
      <c r="Y6" s="130">
        <f t="shared" ref="Y6:Y39" si="3">ABS(L6-S6)*H6*V6*F6</f>
        <v>9367.0000000002183</v>
      </c>
      <c r="Z6" s="130">
        <v>-174</v>
      </c>
      <c r="AA6" s="130">
        <f t="shared" ref="AA6:AA39" si="4">Y6+Z6</f>
        <v>9193.0000000002183</v>
      </c>
      <c r="AB6" s="150">
        <f t="shared" ref="AB6:AB39" si="5">AB5+AA6</f>
        <v>982253.99999999953</v>
      </c>
      <c r="AC6" s="144" t="s">
        <v>132</v>
      </c>
    </row>
    <row r="7" spans="1:30" ht="27">
      <c r="A7" s="170">
        <f t="shared" si="1"/>
        <v>4</v>
      </c>
      <c r="B7" s="169" t="s">
        <v>127</v>
      </c>
      <c r="C7" s="132"/>
      <c r="D7" s="132" t="s">
        <v>65</v>
      </c>
      <c r="E7" s="132">
        <v>2</v>
      </c>
      <c r="F7" s="132">
        <v>1</v>
      </c>
      <c r="G7" s="129">
        <f t="shared" si="2"/>
        <v>77039.529411757452</v>
      </c>
      <c r="H7" s="129">
        <v>20000</v>
      </c>
      <c r="I7" s="144" t="s">
        <v>136</v>
      </c>
      <c r="J7" s="128" t="s">
        <v>69</v>
      </c>
      <c r="K7" s="132" t="s">
        <v>137</v>
      </c>
      <c r="L7">
        <v>191.49199999999999</v>
      </c>
      <c r="N7" s="132" t="s">
        <v>138</v>
      </c>
      <c r="O7">
        <v>191.74700000000001</v>
      </c>
      <c r="P7" s="132" t="s">
        <v>138</v>
      </c>
      <c r="Q7" s="128" t="s">
        <v>69</v>
      </c>
      <c r="R7" s="132" t="s">
        <v>139</v>
      </c>
      <c r="S7">
        <v>191.74799999999999</v>
      </c>
      <c r="T7" s="132" t="s">
        <v>138</v>
      </c>
      <c r="U7" s="143" t="s">
        <v>79</v>
      </c>
      <c r="V7" s="132">
        <v>-1</v>
      </c>
      <c r="W7" s="157"/>
      <c r="X7" s="157">
        <f t="shared" si="0"/>
        <v>-25.600000000000023</v>
      </c>
      <c r="Y7" s="130">
        <f t="shared" si="3"/>
        <v>-5120.0000000000045</v>
      </c>
      <c r="Z7" s="130">
        <v>-120</v>
      </c>
      <c r="AA7" s="130">
        <f t="shared" si="4"/>
        <v>-5240.0000000000045</v>
      </c>
      <c r="AB7" s="150">
        <f t="shared" si="5"/>
        <v>977013.99999999953</v>
      </c>
      <c r="AC7" s="144" t="s">
        <v>144</v>
      </c>
    </row>
    <row r="8" spans="1:30" ht="94.5">
      <c r="A8" s="170">
        <f t="shared" si="1"/>
        <v>5</v>
      </c>
      <c r="B8" s="169" t="s">
        <v>140</v>
      </c>
      <c r="C8" s="132">
        <v>4.2000000000000002E-4</v>
      </c>
      <c r="D8" s="132" t="s">
        <v>141</v>
      </c>
      <c r="E8" s="132">
        <v>2</v>
      </c>
      <c r="F8" s="132">
        <v>129.15</v>
      </c>
      <c r="G8" s="129">
        <f t="shared" si="2"/>
        <v>14087.440368950141</v>
      </c>
      <c r="H8" s="129">
        <v>15000</v>
      </c>
      <c r="I8" s="144" t="s">
        <v>87</v>
      </c>
      <c r="J8" s="132" t="s">
        <v>142</v>
      </c>
      <c r="K8" s="132" t="s">
        <v>154</v>
      </c>
      <c r="L8">
        <f>0.9632+C8</f>
        <v>0.96361999999999992</v>
      </c>
      <c r="N8" s="132" t="s">
        <v>143</v>
      </c>
      <c r="O8">
        <v>0.95287999999999995</v>
      </c>
      <c r="P8" s="132" t="s">
        <v>130</v>
      </c>
      <c r="Q8" s="132" t="s">
        <v>142</v>
      </c>
      <c r="R8" s="132" t="s">
        <v>182</v>
      </c>
      <c r="S8">
        <v>0.95965</v>
      </c>
      <c r="T8" s="161" t="s">
        <v>183</v>
      </c>
      <c r="U8" s="143" t="s">
        <v>79</v>
      </c>
      <c r="V8" s="132">
        <v>-1</v>
      </c>
      <c r="W8" s="157">
        <f>ABS(S8-L8)*10000*V8</f>
        <v>-39.699999999999179</v>
      </c>
      <c r="X8" s="157"/>
      <c r="Y8" s="130">
        <f t="shared" si="3"/>
        <v>-7690.8824999998415</v>
      </c>
      <c r="Z8" s="130">
        <f>-150+144</f>
        <v>-6</v>
      </c>
      <c r="AA8" s="130">
        <f t="shared" si="4"/>
        <v>-7696.8824999998415</v>
      </c>
      <c r="AB8" s="150">
        <f t="shared" si="5"/>
        <v>969317.1174999997</v>
      </c>
      <c r="AC8" s="144" t="s">
        <v>354</v>
      </c>
    </row>
    <row r="9" spans="1:30" ht="54">
      <c r="A9" s="170">
        <f t="shared" si="1"/>
        <v>6</v>
      </c>
      <c r="B9" s="169" t="s">
        <v>146</v>
      </c>
      <c r="C9" s="128">
        <v>6.0000000000000001E-3</v>
      </c>
      <c r="D9" s="132" t="s">
        <v>147</v>
      </c>
      <c r="E9" s="132">
        <v>2</v>
      </c>
      <c r="F9" s="132">
        <v>1</v>
      </c>
      <c r="G9" s="129">
        <f t="shared" si="2"/>
        <v>125073.17645161196</v>
      </c>
      <c r="H9" s="129">
        <v>126000</v>
      </c>
      <c r="I9" s="144" t="s">
        <v>82</v>
      </c>
      <c r="J9" s="132" t="s">
        <v>148</v>
      </c>
      <c r="K9" s="132" t="s">
        <v>300</v>
      </c>
      <c r="L9">
        <f>123.064-C9</f>
        <v>123.05799999999999</v>
      </c>
      <c r="N9" s="132" t="s">
        <v>149</v>
      </c>
      <c r="O9">
        <v>123.21299999999999</v>
      </c>
      <c r="P9" s="132" t="s">
        <v>130</v>
      </c>
      <c r="Q9" s="128"/>
      <c r="R9" s="132"/>
      <c r="T9" s="161" t="s">
        <v>153</v>
      </c>
      <c r="U9" s="143" t="s">
        <v>79</v>
      </c>
      <c r="V9" s="128">
        <v>0</v>
      </c>
      <c r="W9" s="157"/>
      <c r="X9" s="157">
        <f t="shared" si="0"/>
        <v>0</v>
      </c>
      <c r="Y9" s="130">
        <f t="shared" si="3"/>
        <v>0</v>
      </c>
      <c r="Z9" s="130"/>
      <c r="AA9" s="130">
        <f t="shared" si="4"/>
        <v>0</v>
      </c>
      <c r="AB9" s="150">
        <f t="shared" si="5"/>
        <v>969317.1174999997</v>
      </c>
      <c r="AC9" s="144" t="s">
        <v>152</v>
      </c>
    </row>
    <row r="10" spans="1:30" ht="67.5">
      <c r="A10" s="170">
        <f t="shared" si="1"/>
        <v>7</v>
      </c>
      <c r="B10" s="169" t="s">
        <v>150</v>
      </c>
      <c r="C10" s="128">
        <v>6.0000000000000002E-5</v>
      </c>
      <c r="D10" s="132" t="s">
        <v>147</v>
      </c>
      <c r="E10" s="132">
        <v>2</v>
      </c>
      <c r="F10" s="132">
        <v>94.71</v>
      </c>
      <c r="G10" s="129">
        <f t="shared" si="2"/>
        <v>86004.878004415063</v>
      </c>
      <c r="H10" s="129">
        <v>66000</v>
      </c>
      <c r="I10" s="144" t="s">
        <v>80</v>
      </c>
      <c r="J10" s="132" t="s">
        <v>151</v>
      </c>
      <c r="K10" s="132" t="s">
        <v>155</v>
      </c>
      <c r="L10">
        <f>1.30188-C10</f>
        <v>1.30182</v>
      </c>
      <c r="N10" s="132" t="s">
        <v>149</v>
      </c>
      <c r="O10">
        <v>1.3042</v>
      </c>
      <c r="P10" s="132" t="s">
        <v>130</v>
      </c>
      <c r="Q10" s="132" t="s">
        <v>161</v>
      </c>
      <c r="R10" s="132" t="s">
        <v>162</v>
      </c>
      <c r="S10">
        <v>1.2964899999999999</v>
      </c>
      <c r="T10" s="132" t="s">
        <v>163</v>
      </c>
      <c r="U10" s="143" t="s">
        <v>79</v>
      </c>
      <c r="V10" s="128">
        <v>1</v>
      </c>
      <c r="W10" s="157">
        <f>ABS(S10-L10)*10000*V10</f>
        <v>53.300000000000566</v>
      </c>
      <c r="X10" s="157"/>
      <c r="Y10" s="130">
        <f t="shared" si="3"/>
        <v>33317.083800000357</v>
      </c>
      <c r="Z10" s="130">
        <f>-660+13</f>
        <v>-647</v>
      </c>
      <c r="AA10" s="130">
        <f t="shared" si="4"/>
        <v>32670.083800000357</v>
      </c>
      <c r="AB10" s="150">
        <f t="shared" si="5"/>
        <v>1001987.2013000001</v>
      </c>
      <c r="AC10" s="144" t="s">
        <v>355</v>
      </c>
    </row>
    <row r="11" spans="1:30" ht="81">
      <c r="A11" s="170">
        <f t="shared" si="1"/>
        <v>8</v>
      </c>
      <c r="B11" s="169" t="s">
        <v>156</v>
      </c>
      <c r="C11" s="128">
        <v>8.6999999999999994E-2</v>
      </c>
      <c r="D11" s="132" t="s">
        <v>157</v>
      </c>
      <c r="E11" s="132">
        <v>2</v>
      </c>
      <c r="F11" s="132">
        <v>1</v>
      </c>
      <c r="G11" s="129">
        <f t="shared" si="2"/>
        <v>32012.370648562057</v>
      </c>
      <c r="H11" s="129">
        <v>31000</v>
      </c>
      <c r="I11" s="144" t="s">
        <v>83</v>
      </c>
      <c r="J11" s="132" t="s">
        <v>158</v>
      </c>
      <c r="K11" s="132" t="s">
        <v>160</v>
      </c>
      <c r="L11">
        <v>90.796000000000006</v>
      </c>
      <c r="N11" s="132" t="s">
        <v>159</v>
      </c>
      <c r="O11">
        <v>90.17</v>
      </c>
      <c r="P11" s="132" t="s">
        <v>130</v>
      </c>
      <c r="Q11" s="132" t="s">
        <v>69</v>
      </c>
      <c r="R11" s="132" t="s">
        <v>179</v>
      </c>
      <c r="S11">
        <v>90.165999999999997</v>
      </c>
      <c r="T11" s="132" t="s">
        <v>130</v>
      </c>
      <c r="U11" s="143" t="s">
        <v>79</v>
      </c>
      <c r="V11" s="128">
        <v>-1</v>
      </c>
      <c r="W11" s="157"/>
      <c r="X11" s="157">
        <f t="shared" si="0"/>
        <v>-63.000000000000966</v>
      </c>
      <c r="Y11" s="130">
        <f t="shared" si="3"/>
        <v>-19530.000000000298</v>
      </c>
      <c r="Z11" s="130">
        <f>-186+527</f>
        <v>341</v>
      </c>
      <c r="AA11" s="130">
        <f t="shared" si="4"/>
        <v>-19189.000000000298</v>
      </c>
      <c r="AB11" s="150">
        <f t="shared" si="5"/>
        <v>982798.20129999972</v>
      </c>
      <c r="AC11" s="144" t="s">
        <v>356</v>
      </c>
    </row>
    <row r="12" spans="1:30" ht="54">
      <c r="A12" s="170">
        <f t="shared" si="1"/>
        <v>9</v>
      </c>
      <c r="B12" s="169" t="s">
        <v>164</v>
      </c>
      <c r="C12" s="128"/>
      <c r="D12" s="132" t="s">
        <v>165</v>
      </c>
      <c r="E12" s="132">
        <v>2</v>
      </c>
      <c r="F12" s="132">
        <v>129.15</v>
      </c>
      <c r="G12" s="129">
        <f t="shared" si="2"/>
        <v>38144.0710292945</v>
      </c>
      <c r="H12" s="129">
        <v>41000</v>
      </c>
      <c r="I12" s="144" t="s">
        <v>85</v>
      </c>
      <c r="J12" s="132" t="s">
        <v>69</v>
      </c>
      <c r="K12" s="132" t="s">
        <v>301</v>
      </c>
      <c r="L12">
        <v>1.2952999999999999</v>
      </c>
      <c r="N12" s="132" t="s">
        <v>166</v>
      </c>
      <c r="O12">
        <v>1.2992900000000001</v>
      </c>
      <c r="P12" s="132" t="s">
        <v>130</v>
      </c>
      <c r="Q12" s="128"/>
      <c r="R12" s="132"/>
      <c r="T12" s="161" t="s">
        <v>167</v>
      </c>
      <c r="U12" s="143" t="s">
        <v>79</v>
      </c>
      <c r="V12" s="128">
        <v>0</v>
      </c>
      <c r="W12" s="157"/>
      <c r="X12" s="157">
        <f t="shared" si="0"/>
        <v>0</v>
      </c>
      <c r="Y12" s="130">
        <f t="shared" si="3"/>
        <v>0</v>
      </c>
      <c r="Z12" s="130"/>
      <c r="AA12" s="130">
        <f t="shared" si="4"/>
        <v>0</v>
      </c>
      <c r="AB12" s="150">
        <f t="shared" si="5"/>
        <v>982798.20129999972</v>
      </c>
      <c r="AC12" s="144" t="s">
        <v>173</v>
      </c>
    </row>
    <row r="13" spans="1:30" ht="54">
      <c r="A13" s="170">
        <f t="shared" si="1"/>
        <v>10</v>
      </c>
      <c r="B13" s="169" t="s">
        <v>168</v>
      </c>
      <c r="C13" s="128"/>
      <c r="D13" s="132" t="s">
        <v>169</v>
      </c>
      <c r="E13" s="132">
        <v>2</v>
      </c>
      <c r="F13" s="132">
        <v>1</v>
      </c>
      <c r="G13" s="129">
        <f t="shared" si="2"/>
        <v>57982.194766961868</v>
      </c>
      <c r="H13" s="129">
        <v>62000</v>
      </c>
      <c r="I13" s="144" t="s">
        <v>80</v>
      </c>
      <c r="J13" s="132" t="s">
        <v>69</v>
      </c>
      <c r="K13" s="132" t="s">
        <v>301</v>
      </c>
      <c r="L13">
        <v>135.529</v>
      </c>
      <c r="N13" s="132" t="s">
        <v>170</v>
      </c>
      <c r="O13" s="128">
        <v>135.86799999999999</v>
      </c>
      <c r="P13" s="132" t="s">
        <v>171</v>
      </c>
      <c r="Q13" s="128"/>
      <c r="R13" s="132"/>
      <c r="T13" s="161" t="s">
        <v>180</v>
      </c>
      <c r="U13" s="143" t="s">
        <v>79</v>
      </c>
      <c r="V13" s="128">
        <v>0</v>
      </c>
      <c r="W13" s="157">
        <f t="shared" ref="W13:W20" si="6">ABS(S13-L13)*10000*V13</f>
        <v>0</v>
      </c>
      <c r="X13" s="157"/>
      <c r="Y13" s="130">
        <f t="shared" si="3"/>
        <v>0</v>
      </c>
      <c r="Z13" s="130"/>
      <c r="AA13" s="130">
        <f t="shared" si="4"/>
        <v>0</v>
      </c>
      <c r="AB13" s="150">
        <f t="shared" si="5"/>
        <v>982798.20129999972</v>
      </c>
      <c r="AC13" s="144" t="s">
        <v>172</v>
      </c>
    </row>
    <row r="14" spans="1:30" ht="67.5">
      <c r="A14" s="170">
        <f t="shared" si="1"/>
        <v>11</v>
      </c>
      <c r="B14" s="169" t="s">
        <v>174</v>
      </c>
      <c r="C14" s="128"/>
      <c r="D14" s="132" t="s">
        <v>175</v>
      </c>
      <c r="E14" s="132">
        <v>2</v>
      </c>
      <c r="F14" s="132">
        <v>123.824</v>
      </c>
      <c r="G14" s="129">
        <f>(AB13*E14/100)/(ABS(M14-O14)*F14)</f>
        <v>28448.234576559193</v>
      </c>
      <c r="H14" s="129">
        <v>29000</v>
      </c>
      <c r="I14" s="144" t="s">
        <v>80</v>
      </c>
      <c r="J14" s="132" t="s">
        <v>176</v>
      </c>
      <c r="K14" s="132" t="s">
        <v>357</v>
      </c>
      <c r="L14">
        <v>0.72506000000000004</v>
      </c>
      <c r="M14">
        <v>0.72531000000000001</v>
      </c>
      <c r="N14" s="132" t="s">
        <v>177</v>
      </c>
      <c r="O14" s="128">
        <v>0.73089000000000004</v>
      </c>
      <c r="P14" s="132" t="s">
        <v>178</v>
      </c>
      <c r="Q14" s="132" t="s">
        <v>69</v>
      </c>
      <c r="R14" s="164" t="s">
        <v>181</v>
      </c>
      <c r="S14" s="128">
        <v>0.73089000000000004</v>
      </c>
      <c r="T14" s="132" t="s">
        <v>130</v>
      </c>
      <c r="U14" s="143" t="s">
        <v>79</v>
      </c>
      <c r="V14" s="128">
        <v>-1</v>
      </c>
      <c r="W14" s="157">
        <f t="shared" si="6"/>
        <v>-58.300000000000018</v>
      </c>
      <c r="X14" s="157"/>
      <c r="Y14" s="130">
        <f t="shared" si="3"/>
        <v>-20934.923680000007</v>
      </c>
      <c r="Z14" s="130">
        <v>-290</v>
      </c>
      <c r="AA14" s="130">
        <f t="shared" si="4"/>
        <v>-21224.923680000007</v>
      </c>
      <c r="AB14" s="150">
        <f t="shared" si="5"/>
        <v>961573.27761999972</v>
      </c>
      <c r="AC14" s="144" t="s">
        <v>358</v>
      </c>
      <c r="AD14" s="143" t="s">
        <v>185</v>
      </c>
    </row>
    <row r="15" spans="1:30" ht="54">
      <c r="A15" s="170">
        <f t="shared" si="1"/>
        <v>12</v>
      </c>
      <c r="B15" s="169" t="s">
        <v>140</v>
      </c>
      <c r="C15" s="128"/>
      <c r="D15" s="132" t="s">
        <v>186</v>
      </c>
      <c r="E15" s="132">
        <v>2</v>
      </c>
      <c r="F15" s="132">
        <v>126.867</v>
      </c>
      <c r="G15" s="129">
        <f t="shared" ref="G15:G18" si="7">(AB14*E15/100)/(ABS(M15-O15)*F15)</f>
        <v>10432.73309350513</v>
      </c>
      <c r="H15" s="129">
        <v>10000</v>
      </c>
      <c r="I15" s="144" t="s">
        <v>86</v>
      </c>
      <c r="J15" s="132" t="s">
        <v>142</v>
      </c>
      <c r="K15" s="132" t="s">
        <v>191</v>
      </c>
      <c r="L15">
        <v>0.96921000000000002</v>
      </c>
      <c r="M15">
        <v>0.96919999999999995</v>
      </c>
      <c r="N15" s="132" t="s">
        <v>190</v>
      </c>
      <c r="O15" s="128">
        <v>0.95467000000000002</v>
      </c>
      <c r="P15" s="132" t="s">
        <v>187</v>
      </c>
      <c r="Q15" s="132" t="s">
        <v>219</v>
      </c>
      <c r="R15" s="132" t="s">
        <v>220</v>
      </c>
      <c r="S15" s="128">
        <v>0.98216999999999999</v>
      </c>
      <c r="T15" s="132" t="s">
        <v>221</v>
      </c>
      <c r="U15" s="143" t="s">
        <v>79</v>
      </c>
      <c r="V15" s="132">
        <v>1</v>
      </c>
      <c r="W15" s="157">
        <f>ABS(S15-M15)*10000*V15</f>
        <v>129.70000000000036</v>
      </c>
      <c r="X15" s="157"/>
      <c r="Y15" s="130">
        <f>ABS(M15-S15)*H15*V15*F15</f>
        <v>16454.649900000048</v>
      </c>
      <c r="Z15" s="130">
        <f>-100+152</f>
        <v>52</v>
      </c>
      <c r="AA15" s="130">
        <f t="shared" si="4"/>
        <v>16506.649900000048</v>
      </c>
      <c r="AB15" s="150">
        <f t="shared" si="5"/>
        <v>978079.92751999979</v>
      </c>
      <c r="AC15" s="144" t="s">
        <v>359</v>
      </c>
    </row>
    <row r="16" spans="1:30" ht="54">
      <c r="A16" s="170">
        <f t="shared" si="1"/>
        <v>13</v>
      </c>
      <c r="B16" s="169" t="s">
        <v>192</v>
      </c>
      <c r="C16" s="128"/>
      <c r="D16" s="132" t="s">
        <v>62</v>
      </c>
      <c r="E16" s="132">
        <v>2</v>
      </c>
      <c r="F16" s="132">
        <v>1</v>
      </c>
      <c r="G16" s="129">
        <f t="shared" si="7"/>
        <v>24636.77399294719</v>
      </c>
      <c r="H16" s="129">
        <v>24000</v>
      </c>
      <c r="I16" s="143" t="s">
        <v>194</v>
      </c>
      <c r="J16" s="132" t="s">
        <v>69</v>
      </c>
      <c r="K16" s="132" t="s">
        <v>300</v>
      </c>
      <c r="M16">
        <v>125.06</v>
      </c>
      <c r="N16" s="132" t="s">
        <v>193</v>
      </c>
      <c r="O16" s="128">
        <v>124.26600000000001</v>
      </c>
      <c r="P16" s="132" t="s">
        <v>130</v>
      </c>
      <c r="Q16" s="128"/>
      <c r="R16" s="132"/>
      <c r="S16" s="128"/>
      <c r="T16" s="132" t="s">
        <v>344</v>
      </c>
      <c r="U16" s="143" t="s">
        <v>79</v>
      </c>
      <c r="V16" s="132">
        <v>0</v>
      </c>
      <c r="W16" s="157"/>
      <c r="X16" s="157">
        <f t="shared" si="0"/>
        <v>0</v>
      </c>
      <c r="Y16" s="130">
        <f t="shared" si="3"/>
        <v>0</v>
      </c>
      <c r="Z16" s="130"/>
      <c r="AA16" s="130">
        <f t="shared" si="4"/>
        <v>0</v>
      </c>
      <c r="AB16" s="150">
        <f t="shared" si="5"/>
        <v>978079.92751999979</v>
      </c>
      <c r="AC16" s="144" t="s">
        <v>91</v>
      </c>
    </row>
    <row r="17" spans="1:29" ht="54">
      <c r="A17" s="170">
        <f t="shared" si="1"/>
        <v>14</v>
      </c>
      <c r="B17" s="169" t="s">
        <v>195</v>
      </c>
      <c r="C17" s="128"/>
      <c r="D17" s="132" t="s">
        <v>196</v>
      </c>
      <c r="E17" s="132">
        <v>2</v>
      </c>
      <c r="F17" s="132">
        <v>125.15</v>
      </c>
      <c r="G17" s="129">
        <f t="shared" si="7"/>
        <v>27326.087786125423</v>
      </c>
      <c r="H17" s="129">
        <v>27000</v>
      </c>
      <c r="I17" s="143" t="s">
        <v>199</v>
      </c>
      <c r="J17" s="132" t="s">
        <v>197</v>
      </c>
      <c r="K17" s="132" t="s">
        <v>360</v>
      </c>
      <c r="L17">
        <v>1.5513999999999999</v>
      </c>
      <c r="M17">
        <v>1.5513999999999999</v>
      </c>
      <c r="N17" s="132" t="s">
        <v>198</v>
      </c>
      <c r="O17" s="128">
        <v>1.5456799999999999</v>
      </c>
      <c r="P17" s="132" t="s">
        <v>130</v>
      </c>
      <c r="Q17" s="128" t="s">
        <v>303</v>
      </c>
      <c r="R17" s="132" t="s">
        <v>302</v>
      </c>
      <c r="S17" s="128">
        <v>1.55541</v>
      </c>
      <c r="T17" s="132"/>
      <c r="U17" s="143" t="s">
        <v>79</v>
      </c>
      <c r="V17" s="128">
        <v>1</v>
      </c>
      <c r="W17" s="157">
        <f t="shared" si="6"/>
        <v>40.100000000000691</v>
      </c>
      <c r="X17" s="157"/>
      <c r="Y17" s="130">
        <f t="shared" si="3"/>
        <v>13549.990500000233</v>
      </c>
      <c r="Z17" s="130">
        <f>-270+48</f>
        <v>-222</v>
      </c>
      <c r="AA17" s="130">
        <f t="shared" si="4"/>
        <v>13327.990500000233</v>
      </c>
      <c r="AB17" s="150">
        <f t="shared" si="5"/>
        <v>991407.91801999998</v>
      </c>
      <c r="AC17" s="144" t="s">
        <v>361</v>
      </c>
    </row>
    <row r="18" spans="1:29" ht="67.5">
      <c r="A18" s="170">
        <f t="shared" si="1"/>
        <v>15</v>
      </c>
      <c r="B18" s="169" t="s">
        <v>200</v>
      </c>
      <c r="C18" s="128"/>
      <c r="D18" s="132" t="s">
        <v>201</v>
      </c>
      <c r="E18" s="132">
        <v>2</v>
      </c>
      <c r="F18" s="132">
        <v>125.15600000000001</v>
      </c>
      <c r="G18" s="129">
        <f t="shared" si="7"/>
        <v>23859.570677962653</v>
      </c>
      <c r="H18" s="129">
        <v>23000</v>
      </c>
      <c r="I18" s="143" t="s">
        <v>211</v>
      </c>
      <c r="J18" s="132" t="s">
        <v>197</v>
      </c>
      <c r="K18" s="132" t="s">
        <v>212</v>
      </c>
      <c r="L18">
        <v>0.74222999999999995</v>
      </c>
      <c r="M18">
        <v>0.74219999999999997</v>
      </c>
      <c r="N18" s="132" t="s">
        <v>202</v>
      </c>
      <c r="O18" s="128">
        <v>0.73555999999999999</v>
      </c>
      <c r="P18" s="132" t="s">
        <v>130</v>
      </c>
      <c r="Q18" t="s">
        <v>214</v>
      </c>
      <c r="R18" s="128" t="s">
        <v>213</v>
      </c>
      <c r="S18" s="132">
        <f>O18</f>
        <v>0.73555999999999999</v>
      </c>
      <c r="T18" s="132" t="s">
        <v>130</v>
      </c>
      <c r="U18" s="143" t="s">
        <v>79</v>
      </c>
      <c r="V18" s="128">
        <v>-1</v>
      </c>
      <c r="W18" s="157">
        <f t="shared" si="6"/>
        <v>-66.699999999999534</v>
      </c>
      <c r="X18" s="157"/>
      <c r="Y18" s="130">
        <f t="shared" si="3"/>
        <v>-19200.181959999867</v>
      </c>
      <c r="Z18" s="130">
        <v>-230</v>
      </c>
      <c r="AA18" s="130">
        <f t="shared" si="4"/>
        <v>-19430.181959999867</v>
      </c>
      <c r="AB18" s="150">
        <f t="shared" si="5"/>
        <v>971977.73606000014</v>
      </c>
      <c r="AC18" s="144" t="s">
        <v>218</v>
      </c>
    </row>
    <row r="19" spans="1:29" ht="54">
      <c r="A19" s="170">
        <f t="shared" si="1"/>
        <v>16</v>
      </c>
      <c r="B19" s="169" t="s">
        <v>203</v>
      </c>
      <c r="C19" s="128"/>
      <c r="D19" s="132" t="s">
        <v>204</v>
      </c>
      <c r="E19" s="132">
        <v>2</v>
      </c>
      <c r="F19" s="132">
        <v>124</v>
      </c>
      <c r="G19" s="129">
        <f t="shared" ref="G19:G39" si="8">(AB18*E19/100)/(ABS(M19-O19)*F19)</f>
        <v>119672.21571780046</v>
      </c>
      <c r="H19" s="129">
        <v>120000</v>
      </c>
      <c r="I19" s="143" t="s">
        <v>206</v>
      </c>
      <c r="J19" s="132" t="s">
        <v>205</v>
      </c>
      <c r="K19" s="132" t="s">
        <v>208</v>
      </c>
      <c r="M19">
        <v>0.66210000000000002</v>
      </c>
      <c r="N19" s="132" t="s">
        <v>207</v>
      </c>
      <c r="O19" s="132">
        <v>0.66078999999999999</v>
      </c>
      <c r="P19" s="132" t="s">
        <v>130</v>
      </c>
      <c r="Q19" s="128"/>
      <c r="R19" s="132"/>
      <c r="S19" s="132"/>
      <c r="T19" s="132" t="s">
        <v>344</v>
      </c>
      <c r="U19" s="143" t="s">
        <v>79</v>
      </c>
      <c r="V19" s="128">
        <v>0</v>
      </c>
      <c r="W19" s="157">
        <f t="shared" si="6"/>
        <v>0</v>
      </c>
      <c r="X19" s="157"/>
      <c r="Y19" s="130">
        <f t="shared" si="3"/>
        <v>0</v>
      </c>
      <c r="Z19" s="130"/>
      <c r="AA19" s="130">
        <f t="shared" si="4"/>
        <v>0</v>
      </c>
      <c r="AB19" s="150">
        <f t="shared" si="5"/>
        <v>971977.73606000014</v>
      </c>
      <c r="AC19" s="144" t="s">
        <v>91</v>
      </c>
    </row>
    <row r="20" spans="1:29" ht="67.5">
      <c r="A20" s="170">
        <f t="shared" si="1"/>
        <v>17</v>
      </c>
      <c r="B20" s="169" t="s">
        <v>203</v>
      </c>
      <c r="C20" s="128"/>
      <c r="D20" s="132" t="s">
        <v>141</v>
      </c>
      <c r="E20" s="132">
        <v>2</v>
      </c>
      <c r="F20" s="132">
        <v>125.485</v>
      </c>
      <c r="G20" s="129">
        <f t="shared" si="8"/>
        <v>95040.101931865152</v>
      </c>
      <c r="H20" s="129">
        <v>96000</v>
      </c>
      <c r="I20" s="143" t="s">
        <v>210</v>
      </c>
      <c r="J20" s="132" t="s">
        <v>205</v>
      </c>
      <c r="K20" s="132" t="s">
        <v>216</v>
      </c>
      <c r="L20">
        <v>0.66180000000000005</v>
      </c>
      <c r="M20">
        <v>0.66180000000000005</v>
      </c>
      <c r="N20" s="132" t="s">
        <v>209</v>
      </c>
      <c r="O20" s="132">
        <v>0.66017000000000003</v>
      </c>
      <c r="P20" s="132" t="s">
        <v>130</v>
      </c>
      <c r="Q20" s="128" t="s">
        <v>215</v>
      </c>
      <c r="R20" s="132" t="s">
        <v>217</v>
      </c>
      <c r="S20" s="128">
        <f>O20</f>
        <v>0.66017000000000003</v>
      </c>
      <c r="T20" s="132" t="s">
        <v>130</v>
      </c>
      <c r="U20" s="143" t="s">
        <v>79</v>
      </c>
      <c r="V20" s="128">
        <v>-1</v>
      </c>
      <c r="W20" s="157">
        <f t="shared" si="6"/>
        <v>-16.300000000000203</v>
      </c>
      <c r="X20" s="157"/>
      <c r="Y20" s="130">
        <f t="shared" si="3"/>
        <v>-19635.892800000245</v>
      </c>
      <c r="Z20" s="130">
        <v>-960</v>
      </c>
      <c r="AA20" s="130">
        <f t="shared" si="4"/>
        <v>-20595.892800000245</v>
      </c>
      <c r="AB20" s="150">
        <f t="shared" si="5"/>
        <v>951381.84325999988</v>
      </c>
      <c r="AC20" s="144" t="s">
        <v>362</v>
      </c>
    </row>
    <row r="21" spans="1:29" ht="54">
      <c r="A21" s="170">
        <f t="shared" si="1"/>
        <v>18</v>
      </c>
      <c r="B21" s="169" t="s">
        <v>222</v>
      </c>
      <c r="C21" s="128"/>
      <c r="D21" s="132" t="s">
        <v>223</v>
      </c>
      <c r="E21" s="132">
        <v>2</v>
      </c>
      <c r="F21" s="132">
        <v>124.52</v>
      </c>
      <c r="G21" s="129">
        <f t="shared" si="8"/>
        <v>17073.505829042715</v>
      </c>
      <c r="H21" s="129">
        <v>17000</v>
      </c>
      <c r="I21" s="143" t="s">
        <v>226</v>
      </c>
      <c r="J21" s="132" t="s">
        <v>224</v>
      </c>
      <c r="K21" s="132" t="s">
        <v>232</v>
      </c>
      <c r="L21">
        <v>1.1049</v>
      </c>
      <c r="M21">
        <v>1.1049</v>
      </c>
      <c r="N21" s="132" t="s">
        <v>225</v>
      </c>
      <c r="O21" s="132">
        <v>1.09595</v>
      </c>
      <c r="P21" s="132" t="s">
        <v>130</v>
      </c>
      <c r="Q21" s="128" t="s">
        <v>205</v>
      </c>
      <c r="R21" s="132" t="s">
        <v>233</v>
      </c>
      <c r="S21">
        <v>1.1122799999999999</v>
      </c>
      <c r="T21" t="s">
        <v>234</v>
      </c>
      <c r="U21" s="143" t="s">
        <v>79</v>
      </c>
      <c r="V21" s="128">
        <v>1</v>
      </c>
      <c r="W21" s="157">
        <f t="shared" ref="W21" si="9">ABS(S21-L21)*10000*V21</f>
        <v>73.799999999999415</v>
      </c>
      <c r="X21" s="157"/>
      <c r="Y21" s="130">
        <f t="shared" ref="Y21" si="10">ABS(L21-S21)*H21*V21*F21</f>
        <v>15622.279199999877</v>
      </c>
      <c r="Z21" s="130">
        <f>-102-129</f>
        <v>-231</v>
      </c>
      <c r="AA21" s="130">
        <f t="shared" si="4"/>
        <v>15391.279199999877</v>
      </c>
      <c r="AB21" s="150">
        <f t="shared" si="5"/>
        <v>966773.12245999975</v>
      </c>
      <c r="AC21" s="144" t="s">
        <v>363</v>
      </c>
    </row>
    <row r="22" spans="1:29" ht="54">
      <c r="A22" s="170">
        <f t="shared" si="1"/>
        <v>19</v>
      </c>
      <c r="B22" s="169" t="s">
        <v>227</v>
      </c>
      <c r="C22" s="128"/>
      <c r="D22" s="132" t="s">
        <v>228</v>
      </c>
      <c r="E22" s="132">
        <v>2</v>
      </c>
      <c r="F22" s="132">
        <v>1</v>
      </c>
      <c r="G22" s="129">
        <f t="shared" si="8"/>
        <v>31136.010385185426</v>
      </c>
      <c r="H22" s="129">
        <v>30000</v>
      </c>
      <c r="I22" s="143" t="s">
        <v>230</v>
      </c>
      <c r="J22" s="132" t="s">
        <v>224</v>
      </c>
      <c r="K22" s="132" t="s">
        <v>231</v>
      </c>
      <c r="L22">
        <v>95.781000000000006</v>
      </c>
      <c r="M22">
        <v>95.78</v>
      </c>
      <c r="N22" s="132" t="s">
        <v>229</v>
      </c>
      <c r="O22" s="132">
        <v>95.159000000000006</v>
      </c>
      <c r="P22" s="132" t="s">
        <v>130</v>
      </c>
      <c r="Q22" s="128" t="s">
        <v>205</v>
      </c>
      <c r="R22" s="132" t="s">
        <v>236</v>
      </c>
      <c r="S22">
        <v>95.554000000000002</v>
      </c>
      <c r="T22" s="128" t="s">
        <v>235</v>
      </c>
      <c r="U22" s="143" t="s">
        <v>79</v>
      </c>
      <c r="V22" s="128">
        <v>-1</v>
      </c>
      <c r="W22" s="157"/>
      <c r="X22" s="157">
        <f t="shared" si="0"/>
        <v>-22.700000000000387</v>
      </c>
      <c r="Y22" s="130">
        <f t="shared" si="3"/>
        <v>-6810.0000000001164</v>
      </c>
      <c r="Z22" s="130">
        <v>-300</v>
      </c>
      <c r="AA22" s="130">
        <f t="shared" si="4"/>
        <v>-7110.0000000001164</v>
      </c>
      <c r="AB22" s="150">
        <f t="shared" si="5"/>
        <v>959663.12245999963</v>
      </c>
      <c r="AC22" s="144" t="s">
        <v>364</v>
      </c>
    </row>
    <row r="23" spans="1:29" ht="67.5">
      <c r="A23" s="170">
        <f t="shared" si="1"/>
        <v>20</v>
      </c>
      <c r="B23" s="169" t="s">
        <v>237</v>
      </c>
      <c r="C23" s="128"/>
      <c r="D23" s="132" t="s">
        <v>238</v>
      </c>
      <c r="E23" s="132">
        <v>2</v>
      </c>
      <c r="F23" s="132">
        <v>128.31100000000001</v>
      </c>
      <c r="G23" s="129">
        <f t="shared" ref="G23" si="11">(AB22*E23/100)/(ABS(M23-O23)*F23)</f>
        <v>51938.861354876564</v>
      </c>
      <c r="H23" s="129">
        <v>52000</v>
      </c>
      <c r="I23" s="143" t="s">
        <v>241</v>
      </c>
      <c r="J23" s="132" t="s">
        <v>197</v>
      </c>
      <c r="K23" s="132" t="s">
        <v>240</v>
      </c>
      <c r="L23">
        <v>1.0861700000000001</v>
      </c>
      <c r="M23">
        <v>1.0861700000000001</v>
      </c>
      <c r="N23" s="132" t="s">
        <v>239</v>
      </c>
      <c r="O23" s="132">
        <v>1.0890500000000001</v>
      </c>
      <c r="P23" s="132" t="s">
        <v>130</v>
      </c>
      <c r="Q23" s="132" t="s">
        <v>197</v>
      </c>
      <c r="R23" s="132" t="s">
        <v>242</v>
      </c>
      <c r="S23" s="132">
        <v>1.0890500000000001</v>
      </c>
      <c r="T23" s="132" t="s">
        <v>130</v>
      </c>
      <c r="U23" s="143" t="s">
        <v>79</v>
      </c>
      <c r="V23" s="128">
        <v>-1</v>
      </c>
      <c r="W23" s="157">
        <f>ABS(S23-M23)*10000*V23</f>
        <v>-28.799999999999937</v>
      </c>
      <c r="X23" s="157"/>
      <c r="Y23" s="130">
        <f>ABS(M23-S23)*H23*V23*F23</f>
        <v>-19215.855359999961</v>
      </c>
      <c r="Z23" s="130">
        <v>-520</v>
      </c>
      <c r="AA23" s="130">
        <f t="shared" si="4"/>
        <v>-19735.855359999961</v>
      </c>
      <c r="AB23" s="150">
        <f t="shared" si="5"/>
        <v>939927.26709999971</v>
      </c>
      <c r="AC23" s="144" t="s">
        <v>365</v>
      </c>
    </row>
    <row r="24" spans="1:29" ht="81">
      <c r="A24" s="170">
        <f t="shared" si="1"/>
        <v>21</v>
      </c>
      <c r="B24" s="169" t="s">
        <v>243</v>
      </c>
      <c r="C24" s="128"/>
      <c r="D24" s="132" t="s">
        <v>244</v>
      </c>
      <c r="E24" s="132">
        <v>2</v>
      </c>
      <c r="F24" s="132">
        <v>124.37</v>
      </c>
      <c r="G24" s="129">
        <f t="shared" si="8"/>
        <v>24697.738486940991</v>
      </c>
      <c r="H24" s="129">
        <v>25000</v>
      </c>
      <c r="I24" s="144" t="s">
        <v>248</v>
      </c>
      <c r="J24" s="132" t="s">
        <v>197</v>
      </c>
      <c r="K24" s="132" t="s">
        <v>256</v>
      </c>
      <c r="L24">
        <v>1.56603</v>
      </c>
      <c r="M24">
        <v>1.5660000000000001</v>
      </c>
      <c r="N24" s="132" t="s">
        <v>245</v>
      </c>
      <c r="O24" s="132">
        <v>1.5598799999999999</v>
      </c>
      <c r="P24" s="132" t="s">
        <v>130</v>
      </c>
      <c r="Q24" s="132" t="s">
        <v>197</v>
      </c>
      <c r="R24" s="132" t="s">
        <v>259</v>
      </c>
      <c r="S24" s="132">
        <v>1.5598799999999999</v>
      </c>
      <c r="T24" s="132" t="s">
        <v>130</v>
      </c>
      <c r="U24" s="143" t="s">
        <v>79</v>
      </c>
      <c r="V24" s="128">
        <v>-1</v>
      </c>
      <c r="W24" s="157">
        <f t="shared" ref="W24:W39" si="12">ABS(S24-L24)*10000*V24</f>
        <v>-61.500000000000995</v>
      </c>
      <c r="X24" s="157"/>
      <c r="Y24" s="130">
        <f t="shared" si="3"/>
        <v>-19121.88750000031</v>
      </c>
      <c r="Z24" s="130">
        <v>-250</v>
      </c>
      <c r="AA24" s="130">
        <f t="shared" si="4"/>
        <v>-19371.88750000031</v>
      </c>
      <c r="AB24" s="150">
        <f t="shared" si="5"/>
        <v>920555.3795999994</v>
      </c>
      <c r="AC24" s="144" t="s">
        <v>265</v>
      </c>
    </row>
    <row r="25" spans="1:29" ht="81">
      <c r="A25" s="170">
        <f t="shared" si="1"/>
        <v>22</v>
      </c>
      <c r="B25" s="169" t="s">
        <v>247</v>
      </c>
      <c r="C25" s="128">
        <v>6.7</v>
      </c>
      <c r="D25" s="132" t="s">
        <v>244</v>
      </c>
      <c r="E25" s="132">
        <v>2</v>
      </c>
      <c r="F25" s="132">
        <v>94.71</v>
      </c>
      <c r="G25" s="129">
        <f t="shared" si="8"/>
        <v>43055.270760085135</v>
      </c>
      <c r="H25" s="129">
        <v>44000</v>
      </c>
      <c r="I25" s="144" t="s">
        <v>249</v>
      </c>
      <c r="J25" s="132" t="s">
        <v>197</v>
      </c>
      <c r="K25" s="132" t="s">
        <v>257</v>
      </c>
      <c r="L25">
        <v>1.3099400000000001</v>
      </c>
      <c r="M25" s="165">
        <f>1.3096+(C25/10000)/2</f>
        <v>1.3099350000000001</v>
      </c>
      <c r="N25" s="132" t="s">
        <v>251</v>
      </c>
      <c r="O25" s="132">
        <v>1.30542</v>
      </c>
      <c r="P25" s="132" t="s">
        <v>130</v>
      </c>
      <c r="Q25" s="132"/>
      <c r="R25" s="132" t="s">
        <v>304</v>
      </c>
      <c r="S25" s="132">
        <v>1.30541</v>
      </c>
      <c r="T25" s="132" t="s">
        <v>130</v>
      </c>
      <c r="U25" s="143" t="s">
        <v>79</v>
      </c>
      <c r="V25" s="128">
        <v>-1</v>
      </c>
      <c r="W25" s="157">
        <f t="shared" si="12"/>
        <v>-45.300000000001447</v>
      </c>
      <c r="X25" s="157"/>
      <c r="Y25" s="130">
        <f t="shared" si="3"/>
        <v>-18877.597200000604</v>
      </c>
      <c r="Z25" s="130"/>
      <c r="AA25" s="130">
        <f t="shared" si="4"/>
        <v>-18877.597200000604</v>
      </c>
      <c r="AB25" s="150">
        <f t="shared" si="5"/>
        <v>901677.78239999874</v>
      </c>
      <c r="AC25" s="144" t="s">
        <v>366</v>
      </c>
    </row>
    <row r="26" spans="1:29" ht="54">
      <c r="A26" s="170">
        <f t="shared" si="1"/>
        <v>23</v>
      </c>
      <c r="B26" s="169" t="s">
        <v>255</v>
      </c>
      <c r="C26" s="128">
        <v>5.6</v>
      </c>
      <c r="D26" s="132" t="s">
        <v>252</v>
      </c>
      <c r="E26" s="132">
        <v>2</v>
      </c>
      <c r="F26" s="132">
        <v>1</v>
      </c>
      <c r="G26" s="129">
        <f t="shared" si="8"/>
        <v>69094.082942526031</v>
      </c>
      <c r="H26" s="129">
        <v>72000</v>
      </c>
      <c r="I26" s="144" t="s">
        <v>253</v>
      </c>
      <c r="J26" s="132" t="s">
        <v>197</v>
      </c>
      <c r="K26" s="132" t="s">
        <v>258</v>
      </c>
      <c r="L26">
        <v>94.846999999999994</v>
      </c>
      <c r="M26">
        <f>94.875-(C26/100)/2</f>
        <v>94.846999999999994</v>
      </c>
      <c r="N26" s="132" t="s">
        <v>254</v>
      </c>
      <c r="O26" s="132">
        <v>95.108000000000004</v>
      </c>
      <c r="P26" s="132" t="s">
        <v>130</v>
      </c>
      <c r="Q26" s="132" t="s">
        <v>197</v>
      </c>
      <c r="R26" s="132" t="s">
        <v>260</v>
      </c>
      <c r="S26">
        <f>O26</f>
        <v>95.108000000000004</v>
      </c>
      <c r="T26" s="132" t="s">
        <v>130</v>
      </c>
      <c r="U26" s="143" t="s">
        <v>79</v>
      </c>
      <c r="V26" s="132">
        <v>-1</v>
      </c>
      <c r="W26" s="157"/>
      <c r="X26" s="157">
        <f t="shared" si="0"/>
        <v>-26.100000000000989</v>
      </c>
      <c r="Y26" s="130">
        <f t="shared" si="3"/>
        <v>-18792.000000000713</v>
      </c>
      <c r="Z26" s="130"/>
      <c r="AA26" s="130">
        <f t="shared" si="4"/>
        <v>-18792.000000000713</v>
      </c>
      <c r="AB26" s="150">
        <f t="shared" si="5"/>
        <v>882885.78239999805</v>
      </c>
      <c r="AC26" s="144" t="s">
        <v>267</v>
      </c>
    </row>
    <row r="27" spans="1:29" ht="54">
      <c r="A27" s="170">
        <f t="shared" si="1"/>
        <v>24</v>
      </c>
      <c r="B27" s="169" t="s">
        <v>261</v>
      </c>
      <c r="C27" s="128">
        <v>3.4</v>
      </c>
      <c r="D27" s="132" t="s">
        <v>305</v>
      </c>
      <c r="E27" s="132">
        <v>2</v>
      </c>
      <c r="F27" s="132">
        <v>1</v>
      </c>
      <c r="G27" s="129">
        <f t="shared" si="8"/>
        <v>113920.74611614883</v>
      </c>
      <c r="H27" s="129">
        <v>116000</v>
      </c>
      <c r="I27" s="143" t="s">
        <v>262</v>
      </c>
      <c r="J27" s="132" t="s">
        <v>263</v>
      </c>
      <c r="K27" s="132" t="s">
        <v>306</v>
      </c>
      <c r="M27">
        <f>137.74-C27/100</f>
        <v>137.70600000000002</v>
      </c>
      <c r="N27" s="132" t="s">
        <v>264</v>
      </c>
      <c r="O27" s="132">
        <v>137.86099999999999</v>
      </c>
      <c r="P27" s="132" t="s">
        <v>130</v>
      </c>
      <c r="Q27" s="128"/>
      <c r="R27" s="128"/>
      <c r="T27" s="132" t="s">
        <v>306</v>
      </c>
      <c r="U27" s="143" t="s">
        <v>79</v>
      </c>
      <c r="V27" s="132">
        <v>0</v>
      </c>
      <c r="W27" s="157"/>
      <c r="X27" s="157">
        <f t="shared" si="0"/>
        <v>0</v>
      </c>
      <c r="Y27" s="130">
        <f t="shared" si="3"/>
        <v>0</v>
      </c>
      <c r="Z27" s="130"/>
      <c r="AA27" s="130">
        <f t="shared" si="4"/>
        <v>0</v>
      </c>
      <c r="AB27" s="150">
        <f t="shared" si="5"/>
        <v>882885.78239999805</v>
      </c>
      <c r="AC27" s="144" t="s">
        <v>91</v>
      </c>
    </row>
    <row r="28" spans="1:29" ht="54">
      <c r="A28" s="170">
        <f t="shared" si="1"/>
        <v>25</v>
      </c>
      <c r="B28" s="169" t="s">
        <v>268</v>
      </c>
      <c r="C28" s="128">
        <v>0.7</v>
      </c>
      <c r="D28" s="132" t="s">
        <v>335</v>
      </c>
      <c r="E28" s="132">
        <v>2</v>
      </c>
      <c r="F28" s="132">
        <v>94.757000000000005</v>
      </c>
      <c r="G28" s="129">
        <f t="shared" si="8"/>
        <v>71397.451314972568</v>
      </c>
      <c r="H28" s="129">
        <v>72000</v>
      </c>
      <c r="I28" s="144" t="s">
        <v>269</v>
      </c>
      <c r="J28" s="132" t="s">
        <v>197</v>
      </c>
      <c r="K28" s="132" t="s">
        <v>307</v>
      </c>
      <c r="L28">
        <v>1.31029</v>
      </c>
      <c r="M28">
        <f>1.31022+C28/10000</f>
        <v>1.31029</v>
      </c>
      <c r="N28" s="132" t="s">
        <v>270</v>
      </c>
      <c r="O28" s="132">
        <v>1.30768</v>
      </c>
      <c r="P28" s="132" t="s">
        <v>130</v>
      </c>
      <c r="Q28" s="128" t="s">
        <v>308</v>
      </c>
      <c r="R28" s="128" t="s">
        <v>309</v>
      </c>
      <c r="S28">
        <v>1.3117799999999999</v>
      </c>
      <c r="T28" s="128"/>
      <c r="U28" s="143" t="s">
        <v>79</v>
      </c>
      <c r="V28" s="132">
        <v>1</v>
      </c>
      <c r="W28" s="157">
        <f t="shared" si="12"/>
        <v>14.899999999999913</v>
      </c>
      <c r="X28" s="157"/>
      <c r="Y28" s="130">
        <f t="shared" si="3"/>
        <v>10165.530959999942</v>
      </c>
      <c r="Z28" s="130">
        <v>-720</v>
      </c>
      <c r="AA28" s="130">
        <f t="shared" si="4"/>
        <v>9445.5309599999418</v>
      </c>
      <c r="AB28" s="150">
        <f t="shared" si="5"/>
        <v>892331.31335999793</v>
      </c>
      <c r="AC28" s="144" t="s">
        <v>91</v>
      </c>
    </row>
    <row r="29" spans="1:29" ht="67.5">
      <c r="A29" s="170">
        <f t="shared" si="1"/>
        <v>26</v>
      </c>
      <c r="B29" s="169" t="s">
        <v>274</v>
      </c>
      <c r="C29" s="128">
        <v>0.6</v>
      </c>
      <c r="D29" s="132" t="s">
        <v>337</v>
      </c>
      <c r="E29" s="132">
        <v>2</v>
      </c>
      <c r="F29" s="132">
        <v>127</v>
      </c>
      <c r="G29" s="129">
        <f>(AB28*E29/100)/(ABS(M29-O29)*F29)</f>
        <v>24653.441452134048</v>
      </c>
      <c r="H29" s="129">
        <v>25000</v>
      </c>
      <c r="I29" s="143" t="s">
        <v>275</v>
      </c>
      <c r="J29" s="132" t="s">
        <v>197</v>
      </c>
      <c r="K29" s="161" t="s">
        <v>288</v>
      </c>
      <c r="M29">
        <f>0.97974+C29/10000</f>
        <v>0.9798</v>
      </c>
      <c r="N29" s="132" t="s">
        <v>276</v>
      </c>
      <c r="O29" s="132">
        <v>0.97409999999999997</v>
      </c>
      <c r="P29" s="132" t="s">
        <v>277</v>
      </c>
      <c r="Q29" s="128"/>
      <c r="R29" s="128"/>
      <c r="T29" s="128" t="s">
        <v>345</v>
      </c>
      <c r="U29" s="143" t="s">
        <v>79</v>
      </c>
      <c r="V29" s="132">
        <v>0</v>
      </c>
      <c r="W29" s="157">
        <f t="shared" si="12"/>
        <v>0</v>
      </c>
      <c r="X29" s="157">
        <f t="shared" si="0"/>
        <v>0</v>
      </c>
      <c r="Y29" s="130">
        <f t="shared" si="3"/>
        <v>0</v>
      </c>
      <c r="Z29" s="130"/>
      <c r="AA29" s="130">
        <f t="shared" si="4"/>
        <v>0</v>
      </c>
      <c r="AB29" s="150">
        <f t="shared" si="5"/>
        <v>892331.31335999793</v>
      </c>
      <c r="AC29" s="144" t="s">
        <v>91</v>
      </c>
    </row>
    <row r="30" spans="1:29" ht="40.5">
      <c r="A30" s="170">
        <f t="shared" si="1"/>
        <v>27</v>
      </c>
      <c r="B30" s="169" t="s">
        <v>282</v>
      </c>
      <c r="C30" s="128">
        <v>0.7</v>
      </c>
      <c r="D30" s="132" t="s">
        <v>335</v>
      </c>
      <c r="E30" s="132">
        <v>2</v>
      </c>
      <c r="F30" s="132">
        <v>124.38</v>
      </c>
      <c r="G30" s="129">
        <f>(AB29*E30/100)/(ABS(M30-O30)*F30)</f>
        <v>68326.044867112447</v>
      </c>
      <c r="H30" s="129">
        <v>69000</v>
      </c>
      <c r="I30" s="143" t="s">
        <v>285</v>
      </c>
      <c r="J30" s="132" t="s">
        <v>197</v>
      </c>
      <c r="K30" s="132" t="s">
        <v>284</v>
      </c>
      <c r="L30">
        <v>1.5672299999999999</v>
      </c>
      <c r="M30">
        <f>1.56715+C30/10000</f>
        <v>1.5672200000000001</v>
      </c>
      <c r="N30" s="132" t="s">
        <v>283</v>
      </c>
      <c r="O30" s="132">
        <v>1.5651200000000001</v>
      </c>
      <c r="P30" s="132" t="s">
        <v>130</v>
      </c>
      <c r="Q30" s="128" t="s">
        <v>308</v>
      </c>
      <c r="R30" s="128" t="s">
        <v>310</v>
      </c>
      <c r="S30">
        <v>1.56514</v>
      </c>
      <c r="T30" s="132" t="s">
        <v>130</v>
      </c>
      <c r="U30" s="143" t="s">
        <v>79</v>
      </c>
      <c r="V30" s="128">
        <v>-1</v>
      </c>
      <c r="W30" s="157">
        <f t="shared" si="12"/>
        <v>-20.899999999999253</v>
      </c>
      <c r="X30" s="157"/>
      <c r="Y30" s="130">
        <f t="shared" si="3"/>
        <v>-17936.839799999358</v>
      </c>
      <c r="Z30" s="130">
        <v>-690</v>
      </c>
      <c r="AA30" s="130">
        <f t="shared" si="4"/>
        <v>-18626.839799999358</v>
      </c>
      <c r="AB30" s="150">
        <f t="shared" si="5"/>
        <v>873704.47355999856</v>
      </c>
      <c r="AC30" s="143"/>
    </row>
    <row r="31" spans="1:29" ht="67.5">
      <c r="A31" s="170">
        <f t="shared" si="1"/>
        <v>28</v>
      </c>
      <c r="B31" s="169" t="s">
        <v>286</v>
      </c>
      <c r="C31" s="128">
        <v>1.1000000000000001</v>
      </c>
      <c r="D31" s="132" t="s">
        <v>337</v>
      </c>
      <c r="E31" s="132">
        <v>2</v>
      </c>
      <c r="F31" s="132">
        <v>127</v>
      </c>
      <c r="G31" s="129">
        <f t="shared" ref="G31" si="13">(AB30*E31/100)/(ABS(M31-O31)*F31)</f>
        <v>36018.653319040393</v>
      </c>
      <c r="H31" s="129">
        <v>37000</v>
      </c>
      <c r="I31" s="144" t="s">
        <v>289</v>
      </c>
      <c r="J31" s="132" t="s">
        <v>197</v>
      </c>
      <c r="K31" s="161" t="s">
        <v>290</v>
      </c>
      <c r="M31">
        <f>1.07635-C31/10000</f>
        <v>1.0762399999999999</v>
      </c>
      <c r="N31" s="132" t="s">
        <v>287</v>
      </c>
      <c r="O31" s="132">
        <v>1.08006</v>
      </c>
      <c r="P31" s="132" t="s">
        <v>130</v>
      </c>
      <c r="Q31" s="128"/>
      <c r="R31" s="128"/>
      <c r="T31" s="132" t="s">
        <v>306</v>
      </c>
      <c r="U31" s="143" t="s">
        <v>79</v>
      </c>
      <c r="V31" s="128">
        <v>0</v>
      </c>
      <c r="W31" s="157">
        <f t="shared" si="12"/>
        <v>0</v>
      </c>
      <c r="X31" s="157">
        <f t="shared" si="0"/>
        <v>0</v>
      </c>
      <c r="Y31" s="130">
        <f t="shared" si="3"/>
        <v>0</v>
      </c>
      <c r="Z31" s="130"/>
      <c r="AA31" s="130">
        <f t="shared" si="4"/>
        <v>0</v>
      </c>
      <c r="AB31" s="150">
        <f t="shared" si="5"/>
        <v>873704.47355999856</v>
      </c>
      <c r="AC31" s="143"/>
    </row>
    <row r="32" spans="1:29" ht="67.5">
      <c r="A32" s="170">
        <f t="shared" si="1"/>
        <v>29</v>
      </c>
      <c r="B32" s="169" t="s">
        <v>278</v>
      </c>
      <c r="C32" s="128">
        <v>1.4</v>
      </c>
      <c r="D32" s="132" t="s">
        <v>335</v>
      </c>
      <c r="E32" s="132">
        <v>2</v>
      </c>
      <c r="F32" s="132">
        <v>1</v>
      </c>
      <c r="G32" s="129">
        <f t="shared" ref="G32:G38" si="14">(AB31*E32/100)/(ABS(M32-O32)*F32)</f>
        <v>9962.4227315849857</v>
      </c>
      <c r="H32" s="129">
        <v>6000</v>
      </c>
      <c r="I32" s="143" t="s">
        <v>279</v>
      </c>
      <c r="J32" s="132" t="s">
        <v>197</v>
      </c>
      <c r="K32" s="161" t="s">
        <v>312</v>
      </c>
      <c r="M32">
        <f>195.259+C32/100</f>
        <v>195.273</v>
      </c>
      <c r="N32" s="132" t="s">
        <v>280</v>
      </c>
      <c r="O32" s="132">
        <v>193.51900000000001</v>
      </c>
      <c r="P32" s="132" t="s">
        <v>281</v>
      </c>
      <c r="Q32" s="128"/>
      <c r="R32" s="128"/>
      <c r="T32" s="132" t="s">
        <v>344</v>
      </c>
      <c r="U32" s="143" t="s">
        <v>79</v>
      </c>
      <c r="V32" s="128">
        <v>0</v>
      </c>
      <c r="W32" s="157">
        <f t="shared" si="12"/>
        <v>0</v>
      </c>
      <c r="X32" s="157">
        <f>ABS(L32-S32)*100*V32</f>
        <v>0</v>
      </c>
      <c r="Y32" s="130">
        <f>ABS(L32-S32)*H32*V32*F32</f>
        <v>0</v>
      </c>
      <c r="Z32" s="130"/>
      <c r="AA32" s="130">
        <f>Y32+Z32</f>
        <v>0</v>
      </c>
      <c r="AB32" s="150">
        <f t="shared" si="5"/>
        <v>873704.47355999856</v>
      </c>
      <c r="AC32" s="144" t="s">
        <v>91</v>
      </c>
    </row>
    <row r="33" spans="1:31" ht="54">
      <c r="A33" s="170">
        <f t="shared" si="1"/>
        <v>30</v>
      </c>
      <c r="B33" s="169" t="s">
        <v>243</v>
      </c>
      <c r="C33" s="128">
        <v>0.4</v>
      </c>
      <c r="D33" s="132" t="s">
        <v>335</v>
      </c>
      <c r="E33" s="132">
        <v>2</v>
      </c>
      <c r="F33" s="132">
        <v>124</v>
      </c>
      <c r="G33" s="129">
        <f t="shared" si="14"/>
        <v>22547.212220902868</v>
      </c>
      <c r="H33" s="129">
        <v>23000</v>
      </c>
      <c r="I33" s="144" t="s">
        <v>297</v>
      </c>
      <c r="J33" s="132" t="s">
        <v>219</v>
      </c>
      <c r="K33" s="161" t="s">
        <v>317</v>
      </c>
      <c r="M33">
        <f>1.57007+C33/10000</f>
        <v>1.5701100000000001</v>
      </c>
      <c r="N33" s="132" t="s">
        <v>294</v>
      </c>
      <c r="O33" s="132">
        <v>1.56386</v>
      </c>
      <c r="P33" s="132" t="s">
        <v>295</v>
      </c>
      <c r="Q33" s="128"/>
      <c r="R33" s="128"/>
      <c r="T33" s="132" t="s">
        <v>344</v>
      </c>
      <c r="U33" s="143" t="s">
        <v>79</v>
      </c>
      <c r="V33" s="128">
        <v>0</v>
      </c>
      <c r="W33" s="157">
        <f>ABS(S33-L33)*10000*V33</f>
        <v>0</v>
      </c>
      <c r="X33" s="157"/>
      <c r="Y33" s="130">
        <f>ABS(M33-S33)*H33*V33*F33</f>
        <v>0</v>
      </c>
      <c r="Z33" s="130"/>
      <c r="AA33" s="130">
        <f>Y33+Z33</f>
        <v>0</v>
      </c>
      <c r="AB33" s="150">
        <f t="shared" si="5"/>
        <v>873704.47355999856</v>
      </c>
      <c r="AC33" s="143"/>
    </row>
    <row r="34" spans="1:31" ht="54">
      <c r="A34" s="170">
        <f t="shared" si="1"/>
        <v>31</v>
      </c>
      <c r="B34" s="169" t="s">
        <v>271</v>
      </c>
      <c r="C34" s="128">
        <v>2</v>
      </c>
      <c r="D34" s="132" t="s">
        <v>335</v>
      </c>
      <c r="E34" s="132">
        <v>2</v>
      </c>
      <c r="F34" s="132">
        <v>90.855000000000004</v>
      </c>
      <c r="G34" s="129">
        <f t="shared" si="14"/>
        <v>18618.530511927645</v>
      </c>
      <c r="H34" s="129">
        <v>19000</v>
      </c>
      <c r="I34" s="143" t="s">
        <v>272</v>
      </c>
      <c r="J34" s="132" t="s">
        <v>273</v>
      </c>
      <c r="K34" s="132" t="s">
        <v>311</v>
      </c>
      <c r="L34">
        <v>1.51098</v>
      </c>
      <c r="M34">
        <v>1.51098</v>
      </c>
      <c r="N34" s="132" t="s">
        <v>319</v>
      </c>
      <c r="O34" s="132">
        <v>1.50065</v>
      </c>
      <c r="P34" s="132" t="s">
        <v>130</v>
      </c>
      <c r="Q34" s="128" t="s">
        <v>326</v>
      </c>
      <c r="R34" s="128" t="s">
        <v>327</v>
      </c>
      <c r="S34">
        <v>1.5225599999999999</v>
      </c>
      <c r="T34" s="128" t="s">
        <v>328</v>
      </c>
      <c r="U34" s="143" t="s">
        <v>79</v>
      </c>
      <c r="V34" s="128">
        <v>1</v>
      </c>
      <c r="W34" s="157">
        <f>ABS(S34-L34)*10000*V34</f>
        <v>115.79999999999924</v>
      </c>
      <c r="X34" s="157"/>
      <c r="Y34" s="130">
        <f>ABS(L34-S34)*H34*V34*F34</f>
        <v>19989.917099999871</v>
      </c>
      <c r="Z34" s="130">
        <f>-190-673</f>
        <v>-863</v>
      </c>
      <c r="AA34" s="130">
        <f>Y34+Z34</f>
        <v>19126.917099999871</v>
      </c>
      <c r="AB34" s="150">
        <f t="shared" si="5"/>
        <v>892831.3906599984</v>
      </c>
      <c r="AC34" s="144" t="s">
        <v>91</v>
      </c>
    </row>
    <row r="35" spans="1:31" ht="40.5">
      <c r="A35" s="170">
        <f t="shared" si="1"/>
        <v>32</v>
      </c>
      <c r="B35" s="169" t="s">
        <v>291</v>
      </c>
      <c r="C35" s="128">
        <v>1.9</v>
      </c>
      <c r="D35" s="132" t="s">
        <v>335</v>
      </c>
      <c r="E35" s="132">
        <v>2</v>
      </c>
      <c r="F35" s="132">
        <v>90.855000000000004</v>
      </c>
      <c r="G35" s="129">
        <f t="shared" si="14"/>
        <v>60848.249892957399</v>
      </c>
      <c r="H35" s="129">
        <v>61000</v>
      </c>
      <c r="I35" s="144" t="s">
        <v>296</v>
      </c>
      <c r="J35" s="132" t="s">
        <v>292</v>
      </c>
      <c r="K35" s="132" t="s">
        <v>293</v>
      </c>
      <c r="L35">
        <v>1.5133399999999999</v>
      </c>
      <c r="M35">
        <f>1.51313+C35/10000</f>
        <v>1.51332</v>
      </c>
      <c r="N35" s="132" t="s">
        <v>318</v>
      </c>
      <c r="O35" s="132">
        <v>1.5100899999999999</v>
      </c>
      <c r="P35" s="132" t="s">
        <v>130</v>
      </c>
      <c r="Q35" s="128" t="s">
        <v>326</v>
      </c>
      <c r="R35" s="128" t="s">
        <v>327</v>
      </c>
      <c r="S35">
        <v>1.5225599999999999</v>
      </c>
      <c r="T35" s="128" t="s">
        <v>328</v>
      </c>
      <c r="U35" s="143" t="s">
        <v>79</v>
      </c>
      <c r="V35" s="128">
        <v>1</v>
      </c>
      <c r="W35" s="157">
        <f t="shared" si="12"/>
        <v>92.20000000000006</v>
      </c>
      <c r="X35" s="157"/>
      <c r="Y35" s="130">
        <f t="shared" si="3"/>
        <v>51098.669100000043</v>
      </c>
      <c r="Z35" s="130">
        <v>-610</v>
      </c>
      <c r="AA35" s="130">
        <f t="shared" si="4"/>
        <v>50488.669100000043</v>
      </c>
      <c r="AB35" s="150">
        <f t="shared" si="5"/>
        <v>943320.05975999846</v>
      </c>
      <c r="AC35" s="143"/>
    </row>
    <row r="36" spans="1:31" ht="27">
      <c r="A36" s="170">
        <f t="shared" si="1"/>
        <v>33</v>
      </c>
      <c r="B36" s="169" t="s">
        <v>313</v>
      </c>
      <c r="C36" s="128">
        <v>1.2</v>
      </c>
      <c r="D36" s="132" t="s">
        <v>379</v>
      </c>
      <c r="E36" s="132">
        <v>2</v>
      </c>
      <c r="F36" s="132">
        <v>1</v>
      </c>
      <c r="G36" s="129">
        <f t="shared" si="14"/>
        <v>73696.879668749825</v>
      </c>
      <c r="H36" s="129">
        <v>68000</v>
      </c>
      <c r="I36" s="144" t="s">
        <v>315</v>
      </c>
      <c r="J36" s="132" t="s">
        <v>205</v>
      </c>
      <c r="K36" s="161" t="s">
        <v>317</v>
      </c>
      <c r="M36">
        <f>138.199+C36/100</f>
        <v>138.21100000000001</v>
      </c>
      <c r="N36" s="132" t="s">
        <v>314</v>
      </c>
      <c r="O36" s="132">
        <v>137.95500000000001</v>
      </c>
      <c r="P36" s="132" t="s">
        <v>130</v>
      </c>
      <c r="Q36" s="128"/>
      <c r="U36" s="143" t="s">
        <v>79</v>
      </c>
      <c r="V36" s="128">
        <v>0</v>
      </c>
      <c r="W36" s="157">
        <f t="shared" ref="W36:W37" si="15">ABS(S36-L36)*10000*V36</f>
        <v>0</v>
      </c>
      <c r="X36" s="157">
        <f t="shared" ref="X36" si="16">ABS(L36-S36)*100*V36</f>
        <v>0</v>
      </c>
      <c r="Y36" s="130">
        <f t="shared" ref="Y36:Y37" si="17">ABS(L36-S36)*H36*V36*F36</f>
        <v>0</v>
      </c>
      <c r="Z36" s="130"/>
      <c r="AA36" s="130">
        <f t="shared" ref="AA36:AA37" si="18">Y36+Z36</f>
        <v>0</v>
      </c>
      <c r="AB36" s="150">
        <f t="shared" ref="AB36:AB37" si="19">AB35+AA36</f>
        <v>943320.05975999846</v>
      </c>
    </row>
    <row r="37" spans="1:31" ht="27">
      <c r="A37" s="170">
        <f t="shared" si="1"/>
        <v>34</v>
      </c>
      <c r="B37" s="174" t="s">
        <v>316</v>
      </c>
      <c r="C37" s="128">
        <v>0.6</v>
      </c>
      <c r="D37" t="s">
        <v>335</v>
      </c>
      <c r="E37" s="132">
        <v>2</v>
      </c>
      <c r="F37" s="132">
        <v>122.05</v>
      </c>
      <c r="G37" s="129">
        <f t="shared" si="14"/>
        <v>24536.393743391734</v>
      </c>
      <c r="H37" s="129">
        <v>22000</v>
      </c>
      <c r="I37" s="143" t="s">
        <v>320</v>
      </c>
      <c r="J37" s="132" t="s">
        <v>197</v>
      </c>
      <c r="K37" s="161" t="s">
        <v>322</v>
      </c>
      <c r="L37">
        <v>0.66232999999999997</v>
      </c>
      <c r="M37">
        <f>0.66227+C37/10000</f>
        <v>0.66232999999999997</v>
      </c>
      <c r="N37" s="132" t="s">
        <v>323</v>
      </c>
      <c r="O37" s="132">
        <v>0.65603</v>
      </c>
      <c r="P37" s="132" t="s">
        <v>130</v>
      </c>
      <c r="Q37" s="128" t="s">
        <v>326</v>
      </c>
      <c r="R37" s="128" t="s">
        <v>367</v>
      </c>
      <c r="S37">
        <v>0.66669999999999996</v>
      </c>
      <c r="T37" s="128" t="s">
        <v>368</v>
      </c>
      <c r="U37" s="143" t="s">
        <v>79</v>
      </c>
      <c r="V37">
        <v>1</v>
      </c>
      <c r="W37" s="157">
        <f t="shared" si="15"/>
        <v>43.699999999999847</v>
      </c>
      <c r="X37" s="157"/>
      <c r="Y37" s="130">
        <f t="shared" si="17"/>
        <v>11733.886999999961</v>
      </c>
      <c r="Z37" s="130">
        <f>-220+184</f>
        <v>-36</v>
      </c>
      <c r="AA37" s="130">
        <f t="shared" si="18"/>
        <v>11697.886999999961</v>
      </c>
      <c r="AB37" s="150">
        <f t="shared" si="19"/>
        <v>955017.94675999845</v>
      </c>
    </row>
    <row r="38" spans="1:31" ht="27">
      <c r="A38" s="170">
        <f t="shared" si="1"/>
        <v>35</v>
      </c>
      <c r="B38" s="168" t="s">
        <v>192</v>
      </c>
      <c r="C38" s="128">
        <v>0.7</v>
      </c>
      <c r="D38" s="132" t="s">
        <v>337</v>
      </c>
      <c r="E38" s="132">
        <v>2</v>
      </c>
      <c r="F38" s="132">
        <v>1</v>
      </c>
      <c r="G38" s="129">
        <f t="shared" si="14"/>
        <v>57015.996821491091</v>
      </c>
      <c r="H38" s="129">
        <v>52000</v>
      </c>
      <c r="I38" s="144" t="s">
        <v>329</v>
      </c>
      <c r="J38" s="132" t="s">
        <v>321</v>
      </c>
      <c r="K38" s="161" t="s">
        <v>330</v>
      </c>
      <c r="L38">
        <v>123.77800000000001</v>
      </c>
      <c r="M38">
        <f>123.785-C38/100</f>
        <v>123.77799999999999</v>
      </c>
      <c r="N38" s="132" t="s">
        <v>331</v>
      </c>
      <c r="O38" s="132">
        <v>124.113</v>
      </c>
      <c r="P38" s="132" t="s">
        <v>130</v>
      </c>
      <c r="Q38" s="128" t="s">
        <v>326</v>
      </c>
      <c r="R38" s="128" t="s">
        <v>341</v>
      </c>
      <c r="S38">
        <v>122.054</v>
      </c>
      <c r="T38" s="128" t="s">
        <v>342</v>
      </c>
      <c r="U38" s="143" t="s">
        <v>79</v>
      </c>
      <c r="V38" s="128">
        <v>1</v>
      </c>
      <c r="W38" s="157"/>
      <c r="X38" s="157">
        <f t="shared" si="0"/>
        <v>172.40000000000038</v>
      </c>
      <c r="Y38" s="130">
        <f t="shared" si="3"/>
        <v>89648.000000000189</v>
      </c>
      <c r="Z38" s="130">
        <f>-208-68</f>
        <v>-276</v>
      </c>
      <c r="AA38" s="130">
        <f t="shared" si="4"/>
        <v>89372.000000000189</v>
      </c>
      <c r="AB38" s="150">
        <f t="shared" si="5"/>
        <v>1044389.9467599987</v>
      </c>
      <c r="AC38" s="143"/>
    </row>
    <row r="39" spans="1:31" ht="67.5">
      <c r="A39" s="170">
        <f t="shared" si="1"/>
        <v>36</v>
      </c>
      <c r="B39" s="168" t="s">
        <v>324</v>
      </c>
      <c r="C39" s="128">
        <v>2.2000000000000002</v>
      </c>
      <c r="D39" s="132" t="s">
        <v>325</v>
      </c>
      <c r="E39" s="132">
        <v>2</v>
      </c>
      <c r="F39" s="132">
        <v>87.644999999999996</v>
      </c>
      <c r="G39" s="129">
        <f t="shared" si="8"/>
        <v>26717.799018512927</v>
      </c>
      <c r="H39" s="129">
        <v>21000</v>
      </c>
      <c r="I39" s="144" t="s">
        <v>352</v>
      </c>
      <c r="J39" s="132" t="s">
        <v>197</v>
      </c>
      <c r="K39" s="161" t="s">
        <v>333</v>
      </c>
      <c r="L39">
        <v>1.53138</v>
      </c>
      <c r="M39">
        <f>1.53114+C39/10000</f>
        <v>1.5313600000000001</v>
      </c>
      <c r="N39" s="132" t="s">
        <v>332</v>
      </c>
      <c r="O39" s="132">
        <v>1.52244</v>
      </c>
      <c r="P39" s="132" t="s">
        <v>130</v>
      </c>
      <c r="Q39" s="128" t="s">
        <v>205</v>
      </c>
      <c r="R39" s="128" t="s">
        <v>370</v>
      </c>
      <c r="S39">
        <v>1.5831200000000001</v>
      </c>
      <c r="T39" s="144" t="s">
        <v>369</v>
      </c>
      <c r="U39" s="143" t="s">
        <v>79</v>
      </c>
      <c r="V39" s="132">
        <v>1</v>
      </c>
      <c r="W39" s="157">
        <f t="shared" si="12"/>
        <v>517.40000000000123</v>
      </c>
      <c r="X39" s="157"/>
      <c r="Y39" s="130">
        <f t="shared" si="3"/>
        <v>95229.798300000213</v>
      </c>
      <c r="Z39" s="130">
        <f>-210-496</f>
        <v>-706</v>
      </c>
      <c r="AA39" s="130">
        <f t="shared" si="4"/>
        <v>94523.798300000213</v>
      </c>
      <c r="AB39" s="150">
        <f t="shared" si="5"/>
        <v>1138913.7450599989</v>
      </c>
      <c r="AC39" s="143"/>
    </row>
    <row r="40" spans="1:31" ht="67.5">
      <c r="A40" s="170">
        <f t="shared" si="1"/>
        <v>37</v>
      </c>
      <c r="B40" s="168" t="s">
        <v>334</v>
      </c>
      <c r="C40" s="128">
        <v>0.7</v>
      </c>
      <c r="D40" s="132" t="s">
        <v>335</v>
      </c>
      <c r="E40" s="132">
        <v>2</v>
      </c>
      <c r="F40" s="132">
        <v>120.94</v>
      </c>
      <c r="G40" s="129">
        <f t="shared" ref="G40:G61" si="20">(AB39*E40/100)/(ABS(M40-O40)*F40)</f>
        <v>19517.471431643498</v>
      </c>
      <c r="H40" s="129">
        <v>16000</v>
      </c>
      <c r="I40" s="143" t="s">
        <v>338</v>
      </c>
      <c r="J40" s="132" t="s">
        <v>339</v>
      </c>
      <c r="K40" s="161" t="s">
        <v>340</v>
      </c>
      <c r="L40">
        <v>1.5701499999999999</v>
      </c>
      <c r="M40">
        <f>1.57007+C40/10000</f>
        <v>1.5701400000000001</v>
      </c>
      <c r="N40" s="132" t="s">
        <v>336</v>
      </c>
      <c r="O40" s="132">
        <v>1.5604899999999999</v>
      </c>
      <c r="P40" s="132" t="s">
        <v>130</v>
      </c>
      <c r="Q40" s="128" t="s">
        <v>371</v>
      </c>
      <c r="R40" s="128" t="s">
        <v>372</v>
      </c>
      <c r="S40">
        <v>1.5682</v>
      </c>
      <c r="T40" s="144" t="s">
        <v>373</v>
      </c>
      <c r="U40" s="143" t="s">
        <v>79</v>
      </c>
      <c r="V40" s="132">
        <v>-1</v>
      </c>
      <c r="W40" s="157">
        <f t="shared" ref="W40:W61" si="21">ABS(S40-L40)*10000*V40</f>
        <v>-19.499999999998963</v>
      </c>
      <c r="X40" s="157"/>
      <c r="Y40" s="130">
        <f t="shared" ref="Y40:Y61" si="22">ABS(L40-S40)*H40*V40*F40</f>
        <v>-3773.327999999799</v>
      </c>
      <c r="Z40" s="130">
        <f>-160+14</f>
        <v>-146</v>
      </c>
      <c r="AA40" s="130">
        <f t="shared" ref="AA40:AA61" si="23">Y40+Z40</f>
        <v>-3919.327999999799</v>
      </c>
      <c r="AB40" s="150">
        <f t="shared" ref="AB40:AB61" si="24">AB39+AA40</f>
        <v>1134994.4170599992</v>
      </c>
      <c r="AC40" s="143"/>
      <c r="AE40" s="144" t="s">
        <v>374</v>
      </c>
    </row>
    <row r="41" spans="1:31" ht="27">
      <c r="B41" s="128"/>
      <c r="C41" s="128"/>
      <c r="D41" s="132"/>
      <c r="E41" s="132"/>
      <c r="F41" s="132"/>
      <c r="G41" s="129" t="e">
        <f t="shared" si="20"/>
        <v>#DIV/0!</v>
      </c>
      <c r="H41" s="129"/>
      <c r="I41" s="143"/>
      <c r="J41" s="128"/>
      <c r="K41" s="132"/>
      <c r="N41" s="128"/>
      <c r="O41" s="128"/>
      <c r="P41" s="128"/>
      <c r="Q41" s="128"/>
      <c r="R41" s="128"/>
      <c r="T41" s="128"/>
      <c r="U41" s="143" t="s">
        <v>79</v>
      </c>
      <c r="V41" s="132"/>
      <c r="W41" s="157">
        <f t="shared" si="21"/>
        <v>0</v>
      </c>
      <c r="X41" s="157">
        <f t="shared" ref="X41:X61" si="25">ABS(L41-S41)*100*V41</f>
        <v>0</v>
      </c>
      <c r="Y41" s="130">
        <f t="shared" si="22"/>
        <v>0</v>
      </c>
      <c r="Z41" s="130"/>
      <c r="AA41" s="130">
        <f t="shared" si="23"/>
        <v>0</v>
      </c>
      <c r="AB41" s="150">
        <f t="shared" si="24"/>
        <v>1134994.4170599992</v>
      </c>
      <c r="AC41" s="143"/>
    </row>
    <row r="42" spans="1:31" ht="27">
      <c r="B42" s="128"/>
      <c r="C42" s="128"/>
      <c r="D42" s="132"/>
      <c r="E42" s="132"/>
      <c r="F42" s="132"/>
      <c r="G42" s="129" t="e">
        <f t="shared" si="20"/>
        <v>#DIV/0!</v>
      </c>
      <c r="H42" s="129"/>
      <c r="I42" s="143"/>
      <c r="J42" s="128"/>
      <c r="K42" s="132"/>
      <c r="N42" s="128"/>
      <c r="O42" s="128"/>
      <c r="P42" s="128"/>
      <c r="Q42" s="128"/>
      <c r="R42" s="128"/>
      <c r="T42" s="128"/>
      <c r="U42" s="143" t="s">
        <v>79</v>
      </c>
      <c r="V42" s="132"/>
      <c r="W42" s="157">
        <f t="shared" si="21"/>
        <v>0</v>
      </c>
      <c r="X42" s="157">
        <f t="shared" si="25"/>
        <v>0</v>
      </c>
      <c r="Y42" s="130">
        <f t="shared" si="22"/>
        <v>0</v>
      </c>
      <c r="Z42" s="130"/>
      <c r="AA42" s="130">
        <f t="shared" si="23"/>
        <v>0</v>
      </c>
      <c r="AB42" s="150">
        <f t="shared" si="24"/>
        <v>1134994.4170599992</v>
      </c>
      <c r="AC42" s="143"/>
    </row>
    <row r="43" spans="1:31" ht="27">
      <c r="B43" s="128"/>
      <c r="C43" s="128"/>
      <c r="D43" s="132"/>
      <c r="E43" s="132"/>
      <c r="F43" s="132"/>
      <c r="G43" s="129" t="e">
        <f t="shared" si="20"/>
        <v>#DIV/0!</v>
      </c>
      <c r="H43" s="129"/>
      <c r="I43" s="143"/>
      <c r="J43" s="128"/>
      <c r="K43" s="132"/>
      <c r="N43" s="128"/>
      <c r="O43" s="128"/>
      <c r="P43" s="128"/>
      <c r="Q43" s="128"/>
      <c r="R43" s="128"/>
      <c r="T43" s="128"/>
      <c r="U43" s="143" t="s">
        <v>79</v>
      </c>
      <c r="V43" s="132"/>
      <c r="W43" s="157">
        <f t="shared" si="21"/>
        <v>0</v>
      </c>
      <c r="X43" s="157">
        <f t="shared" si="25"/>
        <v>0</v>
      </c>
      <c r="Y43" s="130">
        <f t="shared" si="22"/>
        <v>0</v>
      </c>
      <c r="Z43" s="130"/>
      <c r="AA43" s="130">
        <f t="shared" si="23"/>
        <v>0</v>
      </c>
      <c r="AB43" s="150">
        <f t="shared" si="24"/>
        <v>1134994.4170599992</v>
      </c>
      <c r="AC43" s="143"/>
    </row>
    <row r="44" spans="1:31" ht="27">
      <c r="B44" s="128"/>
      <c r="C44" s="128"/>
      <c r="D44" s="132"/>
      <c r="E44" s="132"/>
      <c r="F44" s="132"/>
      <c r="G44" s="129" t="e">
        <f t="shared" si="20"/>
        <v>#DIV/0!</v>
      </c>
      <c r="H44" s="129"/>
      <c r="I44" s="143"/>
      <c r="J44" s="128"/>
      <c r="K44" s="132"/>
      <c r="N44" s="128"/>
      <c r="O44" s="128"/>
      <c r="P44" s="128"/>
      <c r="Q44" s="128"/>
      <c r="R44" s="128"/>
      <c r="T44" s="128"/>
      <c r="U44" s="143" t="s">
        <v>79</v>
      </c>
      <c r="V44" s="132"/>
      <c r="W44" s="157">
        <f t="shared" si="21"/>
        <v>0</v>
      </c>
      <c r="X44" s="157">
        <f t="shared" si="25"/>
        <v>0</v>
      </c>
      <c r="Y44" s="130">
        <f t="shared" si="22"/>
        <v>0</v>
      </c>
      <c r="Z44" s="130"/>
      <c r="AA44" s="130">
        <f t="shared" si="23"/>
        <v>0</v>
      </c>
      <c r="AB44" s="150">
        <f t="shared" si="24"/>
        <v>1134994.4170599992</v>
      </c>
      <c r="AC44" s="143"/>
    </row>
    <row r="45" spans="1:31" ht="27">
      <c r="B45" s="128"/>
      <c r="C45" s="128"/>
      <c r="D45" s="132"/>
      <c r="E45" s="132"/>
      <c r="F45" s="132"/>
      <c r="G45" s="129" t="e">
        <f t="shared" si="20"/>
        <v>#DIV/0!</v>
      </c>
      <c r="H45" s="129"/>
      <c r="I45" s="143"/>
      <c r="J45" s="128"/>
      <c r="K45" s="132"/>
      <c r="N45" s="128"/>
      <c r="O45" s="128"/>
      <c r="P45" s="128"/>
      <c r="Q45" s="128"/>
      <c r="R45" s="128"/>
      <c r="T45" s="128"/>
      <c r="U45" s="143" t="s">
        <v>79</v>
      </c>
      <c r="V45" s="132"/>
      <c r="W45" s="157">
        <f t="shared" si="21"/>
        <v>0</v>
      </c>
      <c r="X45" s="157">
        <f t="shared" si="25"/>
        <v>0</v>
      </c>
      <c r="Y45" s="130">
        <f t="shared" si="22"/>
        <v>0</v>
      </c>
      <c r="Z45" s="130"/>
      <c r="AA45" s="130">
        <f t="shared" si="23"/>
        <v>0</v>
      </c>
      <c r="AB45" s="150">
        <f t="shared" si="24"/>
        <v>1134994.4170599992</v>
      </c>
      <c r="AC45" s="143"/>
    </row>
    <row r="46" spans="1:31" ht="27">
      <c r="B46" s="128"/>
      <c r="C46" s="128"/>
      <c r="D46" s="132"/>
      <c r="E46" s="132"/>
      <c r="F46" s="132"/>
      <c r="G46" s="129" t="e">
        <f t="shared" si="20"/>
        <v>#DIV/0!</v>
      </c>
      <c r="H46" s="129"/>
      <c r="I46" s="143"/>
      <c r="J46" s="128"/>
      <c r="K46" s="132"/>
      <c r="N46" s="128"/>
      <c r="O46" s="128"/>
      <c r="P46" s="128"/>
      <c r="Q46" s="128"/>
      <c r="R46" s="128"/>
      <c r="T46" s="128"/>
      <c r="U46" s="143" t="s">
        <v>79</v>
      </c>
      <c r="V46" s="132"/>
      <c r="W46" s="157">
        <f t="shared" si="21"/>
        <v>0</v>
      </c>
      <c r="X46" s="157">
        <f t="shared" si="25"/>
        <v>0</v>
      </c>
      <c r="Y46" s="130">
        <f t="shared" si="22"/>
        <v>0</v>
      </c>
      <c r="Z46" s="130"/>
      <c r="AA46" s="130">
        <f t="shared" si="23"/>
        <v>0</v>
      </c>
      <c r="AB46" s="150">
        <f t="shared" si="24"/>
        <v>1134994.4170599992</v>
      </c>
      <c r="AC46" s="143"/>
    </row>
    <row r="47" spans="1:31" ht="27">
      <c r="B47" s="128"/>
      <c r="C47" s="128"/>
      <c r="D47" s="132"/>
      <c r="E47" s="132"/>
      <c r="F47" s="132"/>
      <c r="G47" s="129" t="e">
        <f t="shared" si="20"/>
        <v>#DIV/0!</v>
      </c>
      <c r="H47" s="129"/>
      <c r="I47" s="143"/>
      <c r="J47" s="128"/>
      <c r="K47" s="132"/>
      <c r="N47" s="128"/>
      <c r="O47" s="128"/>
      <c r="P47" s="128"/>
      <c r="Q47" s="128"/>
      <c r="R47" s="128"/>
      <c r="T47" s="128"/>
      <c r="U47" s="143" t="s">
        <v>79</v>
      </c>
      <c r="V47" s="132"/>
      <c r="W47" s="157">
        <f t="shared" si="21"/>
        <v>0</v>
      </c>
      <c r="X47" s="157">
        <f t="shared" si="25"/>
        <v>0</v>
      </c>
      <c r="Y47" s="130">
        <f t="shared" si="22"/>
        <v>0</v>
      </c>
      <c r="Z47" s="130"/>
      <c r="AA47" s="130">
        <f t="shared" si="23"/>
        <v>0</v>
      </c>
      <c r="AB47" s="150">
        <f t="shared" si="24"/>
        <v>1134994.4170599992</v>
      </c>
      <c r="AC47" s="143"/>
    </row>
    <row r="48" spans="1:31" ht="27">
      <c r="B48" s="128"/>
      <c r="C48" s="128"/>
      <c r="D48" s="132"/>
      <c r="E48" s="132"/>
      <c r="F48" s="132"/>
      <c r="G48" s="129" t="e">
        <f t="shared" si="20"/>
        <v>#DIV/0!</v>
      </c>
      <c r="H48" s="129"/>
      <c r="I48" s="143"/>
      <c r="J48" s="128"/>
      <c r="K48" s="132"/>
      <c r="N48" s="128"/>
      <c r="O48" s="128"/>
      <c r="P48" s="128"/>
      <c r="Q48" s="128"/>
      <c r="R48" s="128"/>
      <c r="T48" s="128"/>
      <c r="U48" s="143" t="s">
        <v>79</v>
      </c>
      <c r="V48" s="132"/>
      <c r="W48" s="157">
        <f t="shared" si="21"/>
        <v>0</v>
      </c>
      <c r="X48" s="157">
        <f t="shared" si="25"/>
        <v>0</v>
      </c>
      <c r="Y48" s="130">
        <f t="shared" si="22"/>
        <v>0</v>
      </c>
      <c r="Z48" s="130"/>
      <c r="AA48" s="130">
        <f t="shared" si="23"/>
        <v>0</v>
      </c>
      <c r="AB48" s="150">
        <f t="shared" si="24"/>
        <v>1134994.4170599992</v>
      </c>
      <c r="AC48" s="143"/>
    </row>
    <row r="49" spans="2:29" ht="27">
      <c r="B49" s="128"/>
      <c r="C49" s="128"/>
      <c r="D49" s="132"/>
      <c r="E49" s="132"/>
      <c r="F49" s="132"/>
      <c r="G49" s="129" t="e">
        <f t="shared" si="20"/>
        <v>#DIV/0!</v>
      </c>
      <c r="H49" s="129"/>
      <c r="I49" s="143"/>
      <c r="J49" s="128"/>
      <c r="K49" s="132"/>
      <c r="N49" s="128"/>
      <c r="O49" s="128"/>
      <c r="P49" s="128"/>
      <c r="Q49" s="128"/>
      <c r="R49" s="128"/>
      <c r="T49" s="128"/>
      <c r="U49" s="143" t="s">
        <v>79</v>
      </c>
      <c r="V49" s="132"/>
      <c r="W49" s="157">
        <f t="shared" si="21"/>
        <v>0</v>
      </c>
      <c r="X49" s="157">
        <f t="shared" si="25"/>
        <v>0</v>
      </c>
      <c r="Y49" s="130">
        <f t="shared" si="22"/>
        <v>0</v>
      </c>
      <c r="Z49" s="130"/>
      <c r="AA49" s="130">
        <f t="shared" si="23"/>
        <v>0</v>
      </c>
      <c r="AB49" s="150">
        <f t="shared" si="24"/>
        <v>1134994.4170599992</v>
      </c>
      <c r="AC49" s="143"/>
    </row>
    <row r="50" spans="2:29" ht="27">
      <c r="B50" s="128"/>
      <c r="C50" s="128"/>
      <c r="D50" s="132"/>
      <c r="E50" s="132"/>
      <c r="F50" s="132"/>
      <c r="G50" s="129" t="e">
        <f t="shared" si="20"/>
        <v>#DIV/0!</v>
      </c>
      <c r="H50" s="129"/>
      <c r="I50" s="143"/>
      <c r="J50" s="128"/>
      <c r="K50" s="132"/>
      <c r="N50" s="128"/>
      <c r="O50" s="128"/>
      <c r="P50" s="128"/>
      <c r="Q50" s="128"/>
      <c r="R50" s="128"/>
      <c r="T50" s="128"/>
      <c r="U50" s="143" t="s">
        <v>79</v>
      </c>
      <c r="V50" s="132"/>
      <c r="W50" s="157">
        <f t="shared" si="21"/>
        <v>0</v>
      </c>
      <c r="X50" s="157">
        <f t="shared" si="25"/>
        <v>0</v>
      </c>
      <c r="Y50" s="130">
        <f t="shared" si="22"/>
        <v>0</v>
      </c>
      <c r="Z50" s="130"/>
      <c r="AA50" s="130">
        <f t="shared" si="23"/>
        <v>0</v>
      </c>
      <c r="AB50" s="150">
        <f t="shared" si="24"/>
        <v>1134994.4170599992</v>
      </c>
      <c r="AC50" s="143"/>
    </row>
    <row r="51" spans="2:29" ht="27">
      <c r="B51" s="128"/>
      <c r="C51" s="128"/>
      <c r="D51" s="132"/>
      <c r="E51" s="132"/>
      <c r="F51" s="132"/>
      <c r="G51" s="129" t="e">
        <f t="shared" si="20"/>
        <v>#DIV/0!</v>
      </c>
      <c r="H51" s="129"/>
      <c r="I51" s="143"/>
      <c r="J51" s="128"/>
      <c r="K51" s="132"/>
      <c r="N51" s="128"/>
      <c r="O51" s="128"/>
      <c r="P51" s="128"/>
      <c r="Q51" s="128"/>
      <c r="R51" s="128"/>
      <c r="T51" s="128"/>
      <c r="U51" s="143" t="s">
        <v>79</v>
      </c>
      <c r="V51" s="132"/>
      <c r="W51" s="157">
        <f t="shared" si="21"/>
        <v>0</v>
      </c>
      <c r="X51" s="157">
        <f t="shared" si="25"/>
        <v>0</v>
      </c>
      <c r="Y51" s="130">
        <f t="shared" si="22"/>
        <v>0</v>
      </c>
      <c r="Z51" s="130"/>
      <c r="AA51" s="130">
        <f t="shared" si="23"/>
        <v>0</v>
      </c>
      <c r="AB51" s="150">
        <f t="shared" si="24"/>
        <v>1134994.4170599992</v>
      </c>
      <c r="AC51" s="143"/>
    </row>
    <row r="52" spans="2:29" ht="27">
      <c r="B52" s="128"/>
      <c r="C52" s="128"/>
      <c r="D52" s="132"/>
      <c r="E52" s="132"/>
      <c r="F52" s="132"/>
      <c r="G52" s="129" t="e">
        <f t="shared" si="20"/>
        <v>#DIV/0!</v>
      </c>
      <c r="H52" s="129"/>
      <c r="I52" s="143"/>
      <c r="J52" s="128"/>
      <c r="K52" s="132"/>
      <c r="N52" s="128"/>
      <c r="O52" s="128"/>
      <c r="P52" s="128"/>
      <c r="Q52" s="128"/>
      <c r="R52" s="128"/>
      <c r="T52" s="128"/>
      <c r="U52" s="143" t="s">
        <v>79</v>
      </c>
      <c r="V52" s="132"/>
      <c r="W52" s="157">
        <f t="shared" si="21"/>
        <v>0</v>
      </c>
      <c r="X52" s="157">
        <f t="shared" si="25"/>
        <v>0</v>
      </c>
      <c r="Y52" s="130">
        <f t="shared" si="22"/>
        <v>0</v>
      </c>
      <c r="Z52" s="130"/>
      <c r="AA52" s="130">
        <f t="shared" si="23"/>
        <v>0</v>
      </c>
      <c r="AB52" s="150">
        <f t="shared" si="24"/>
        <v>1134994.4170599992</v>
      </c>
      <c r="AC52" s="143"/>
    </row>
    <row r="53" spans="2:29" ht="27">
      <c r="B53" s="128"/>
      <c r="C53" s="128"/>
      <c r="D53" s="132"/>
      <c r="E53" s="132"/>
      <c r="F53" s="132"/>
      <c r="G53" s="129" t="e">
        <f t="shared" si="20"/>
        <v>#DIV/0!</v>
      </c>
      <c r="H53" s="129"/>
      <c r="I53" s="143"/>
      <c r="J53" s="128"/>
      <c r="K53" s="132"/>
      <c r="N53" s="128"/>
      <c r="O53" s="128"/>
      <c r="P53" s="128"/>
      <c r="Q53" s="128"/>
      <c r="R53" s="128"/>
      <c r="T53" s="128"/>
      <c r="U53" s="143" t="s">
        <v>79</v>
      </c>
      <c r="V53" s="132"/>
      <c r="W53" s="157">
        <f t="shared" si="21"/>
        <v>0</v>
      </c>
      <c r="X53" s="157">
        <f t="shared" si="25"/>
        <v>0</v>
      </c>
      <c r="Y53" s="130">
        <f t="shared" si="22"/>
        <v>0</v>
      </c>
      <c r="Z53" s="130"/>
      <c r="AA53" s="130">
        <f t="shared" si="23"/>
        <v>0</v>
      </c>
      <c r="AB53" s="150">
        <f t="shared" si="24"/>
        <v>1134994.4170599992</v>
      </c>
      <c r="AC53" s="143"/>
    </row>
    <row r="54" spans="2:29" ht="27">
      <c r="B54" s="128"/>
      <c r="C54" s="128"/>
      <c r="D54" s="132"/>
      <c r="E54" s="132"/>
      <c r="F54" s="132"/>
      <c r="G54" s="129" t="e">
        <f t="shared" si="20"/>
        <v>#DIV/0!</v>
      </c>
      <c r="H54" s="129"/>
      <c r="I54" s="143"/>
      <c r="J54" s="128"/>
      <c r="K54" s="132"/>
      <c r="N54" s="128"/>
      <c r="O54" s="128"/>
      <c r="P54" s="128"/>
      <c r="Q54" s="128"/>
      <c r="R54" s="128"/>
      <c r="T54" s="128"/>
      <c r="U54" s="143" t="s">
        <v>79</v>
      </c>
      <c r="V54" s="132"/>
      <c r="W54" s="157">
        <f t="shared" si="21"/>
        <v>0</v>
      </c>
      <c r="X54" s="157">
        <f t="shared" si="25"/>
        <v>0</v>
      </c>
      <c r="Y54" s="130">
        <f t="shared" si="22"/>
        <v>0</v>
      </c>
      <c r="Z54" s="130"/>
      <c r="AA54" s="130">
        <f t="shared" si="23"/>
        <v>0</v>
      </c>
      <c r="AB54" s="150">
        <f t="shared" si="24"/>
        <v>1134994.4170599992</v>
      </c>
      <c r="AC54" s="143"/>
    </row>
    <row r="55" spans="2:29" ht="27">
      <c r="B55" s="128"/>
      <c r="C55" s="128"/>
      <c r="D55" s="132"/>
      <c r="E55" s="132"/>
      <c r="F55" s="132"/>
      <c r="G55" s="129" t="e">
        <f t="shared" si="20"/>
        <v>#DIV/0!</v>
      </c>
      <c r="H55" s="129"/>
      <c r="I55" s="143"/>
      <c r="J55" s="128"/>
      <c r="K55" s="132"/>
      <c r="N55" s="128"/>
      <c r="O55" s="128"/>
      <c r="P55" s="128"/>
      <c r="Q55" s="128"/>
      <c r="R55" s="128"/>
      <c r="T55" s="128"/>
      <c r="U55" s="143" t="s">
        <v>79</v>
      </c>
      <c r="V55" s="132"/>
      <c r="W55" s="157">
        <f t="shared" si="21"/>
        <v>0</v>
      </c>
      <c r="X55" s="157">
        <f t="shared" si="25"/>
        <v>0</v>
      </c>
      <c r="Y55" s="130">
        <f t="shared" si="22"/>
        <v>0</v>
      </c>
      <c r="Z55" s="130"/>
      <c r="AA55" s="130">
        <f t="shared" si="23"/>
        <v>0</v>
      </c>
      <c r="AB55" s="150">
        <f t="shared" si="24"/>
        <v>1134994.4170599992</v>
      </c>
      <c r="AC55" s="143"/>
    </row>
    <row r="56" spans="2:29" ht="27">
      <c r="B56" s="128"/>
      <c r="C56" s="128"/>
      <c r="D56" s="132"/>
      <c r="E56" s="132"/>
      <c r="F56" s="132"/>
      <c r="G56" s="129" t="e">
        <f t="shared" si="20"/>
        <v>#DIV/0!</v>
      </c>
      <c r="H56" s="129"/>
      <c r="I56" s="143"/>
      <c r="J56" s="128"/>
      <c r="K56" s="132"/>
      <c r="N56" s="128"/>
      <c r="O56" s="128"/>
      <c r="P56" s="128"/>
      <c r="Q56" s="128"/>
      <c r="R56" s="128"/>
      <c r="T56" s="128"/>
      <c r="U56" s="143" t="s">
        <v>79</v>
      </c>
      <c r="V56" s="132"/>
      <c r="W56" s="157">
        <f t="shared" si="21"/>
        <v>0</v>
      </c>
      <c r="X56" s="157">
        <f t="shared" si="25"/>
        <v>0</v>
      </c>
      <c r="Y56" s="130">
        <f t="shared" si="22"/>
        <v>0</v>
      </c>
      <c r="Z56" s="130"/>
      <c r="AA56" s="130">
        <f t="shared" si="23"/>
        <v>0</v>
      </c>
      <c r="AB56" s="150">
        <f t="shared" si="24"/>
        <v>1134994.4170599992</v>
      </c>
      <c r="AC56" s="143"/>
    </row>
    <row r="57" spans="2:29" ht="27">
      <c r="B57" s="128"/>
      <c r="C57" s="128"/>
      <c r="D57" s="132"/>
      <c r="E57" s="132"/>
      <c r="F57" s="132"/>
      <c r="G57" s="129" t="e">
        <f t="shared" si="20"/>
        <v>#DIV/0!</v>
      </c>
      <c r="H57" s="129"/>
      <c r="I57" s="143"/>
      <c r="J57" s="128"/>
      <c r="K57" s="132"/>
      <c r="N57" s="128"/>
      <c r="O57" s="128"/>
      <c r="P57" s="128"/>
      <c r="Q57" s="128"/>
      <c r="R57" s="128"/>
      <c r="T57" s="128"/>
      <c r="U57" s="143" t="s">
        <v>79</v>
      </c>
      <c r="V57" s="132"/>
      <c r="W57" s="157">
        <f t="shared" si="21"/>
        <v>0</v>
      </c>
      <c r="X57" s="157">
        <f t="shared" si="25"/>
        <v>0</v>
      </c>
      <c r="Y57" s="130">
        <f t="shared" si="22"/>
        <v>0</v>
      </c>
      <c r="Z57" s="130"/>
      <c r="AA57" s="130">
        <f t="shared" si="23"/>
        <v>0</v>
      </c>
      <c r="AB57" s="150">
        <f t="shared" si="24"/>
        <v>1134994.4170599992</v>
      </c>
      <c r="AC57" s="143"/>
    </row>
    <row r="58" spans="2:29" ht="27">
      <c r="B58" s="128"/>
      <c r="C58" s="128"/>
      <c r="D58" s="132"/>
      <c r="E58" s="132"/>
      <c r="F58" s="132"/>
      <c r="G58" s="129" t="e">
        <f t="shared" si="20"/>
        <v>#DIV/0!</v>
      </c>
      <c r="H58" s="129"/>
      <c r="I58" s="143"/>
      <c r="J58" s="128"/>
      <c r="K58" s="132"/>
      <c r="N58" s="128"/>
      <c r="O58" s="128"/>
      <c r="P58" s="128"/>
      <c r="Q58" s="128"/>
      <c r="R58" s="128"/>
      <c r="T58" s="128"/>
      <c r="U58" s="143" t="s">
        <v>79</v>
      </c>
      <c r="V58" s="132"/>
      <c r="W58" s="157">
        <f t="shared" si="21"/>
        <v>0</v>
      </c>
      <c r="X58" s="157">
        <f t="shared" si="25"/>
        <v>0</v>
      </c>
      <c r="Y58" s="130">
        <f t="shared" si="22"/>
        <v>0</v>
      </c>
      <c r="Z58" s="130"/>
      <c r="AA58" s="130">
        <f t="shared" si="23"/>
        <v>0</v>
      </c>
      <c r="AB58" s="150">
        <f t="shared" si="24"/>
        <v>1134994.4170599992</v>
      </c>
      <c r="AC58" s="143"/>
    </row>
    <row r="59" spans="2:29" ht="27">
      <c r="B59" s="128"/>
      <c r="C59" s="128"/>
      <c r="D59" s="132"/>
      <c r="E59" s="132"/>
      <c r="F59" s="132"/>
      <c r="G59" s="129" t="e">
        <f t="shared" si="20"/>
        <v>#DIV/0!</v>
      </c>
      <c r="H59" s="129"/>
      <c r="I59" s="143"/>
      <c r="J59" s="128"/>
      <c r="K59" s="132"/>
      <c r="N59" s="128"/>
      <c r="O59" s="128"/>
      <c r="P59" s="128"/>
      <c r="Q59" s="128"/>
      <c r="R59" s="128"/>
      <c r="T59" s="128"/>
      <c r="U59" s="143" t="s">
        <v>79</v>
      </c>
      <c r="V59" s="132"/>
      <c r="W59" s="157">
        <f t="shared" si="21"/>
        <v>0</v>
      </c>
      <c r="X59" s="157">
        <f t="shared" si="25"/>
        <v>0</v>
      </c>
      <c r="Y59" s="130">
        <f t="shared" si="22"/>
        <v>0</v>
      </c>
      <c r="Z59" s="130"/>
      <c r="AA59" s="130">
        <f t="shared" si="23"/>
        <v>0</v>
      </c>
      <c r="AB59" s="150">
        <f t="shared" si="24"/>
        <v>1134994.4170599992</v>
      </c>
      <c r="AC59" s="143"/>
    </row>
    <row r="60" spans="2:29" ht="27">
      <c r="B60" s="128"/>
      <c r="C60" s="128"/>
      <c r="D60" s="132"/>
      <c r="E60" s="132"/>
      <c r="F60" s="132"/>
      <c r="G60" s="129" t="e">
        <f t="shared" si="20"/>
        <v>#DIV/0!</v>
      </c>
      <c r="H60" s="129"/>
      <c r="I60" s="143"/>
      <c r="J60" s="128"/>
      <c r="K60" s="132"/>
      <c r="N60" s="128"/>
      <c r="O60" s="128"/>
      <c r="P60" s="128"/>
      <c r="Q60" s="128"/>
      <c r="R60" s="128"/>
      <c r="T60" s="128"/>
      <c r="U60" s="143" t="s">
        <v>79</v>
      </c>
      <c r="V60" s="132"/>
      <c r="W60" s="157">
        <f t="shared" si="21"/>
        <v>0</v>
      </c>
      <c r="X60" s="157">
        <f t="shared" si="25"/>
        <v>0</v>
      </c>
      <c r="Y60" s="130">
        <f t="shared" si="22"/>
        <v>0</v>
      </c>
      <c r="Z60" s="130"/>
      <c r="AA60" s="130">
        <f t="shared" si="23"/>
        <v>0</v>
      </c>
      <c r="AB60" s="150">
        <f t="shared" si="24"/>
        <v>1134994.4170599992</v>
      </c>
      <c r="AC60" s="143"/>
    </row>
    <row r="61" spans="2:29" ht="27">
      <c r="B61" s="128"/>
      <c r="C61" s="128"/>
      <c r="D61" s="132"/>
      <c r="E61" s="132"/>
      <c r="F61" s="132"/>
      <c r="G61" s="129" t="e">
        <f t="shared" si="20"/>
        <v>#DIV/0!</v>
      </c>
      <c r="H61" s="129"/>
      <c r="I61" s="143"/>
      <c r="J61" s="128"/>
      <c r="K61" s="132"/>
      <c r="N61" s="128"/>
      <c r="O61" s="128"/>
      <c r="P61" s="128"/>
      <c r="Q61" s="128"/>
      <c r="R61" s="128"/>
      <c r="T61" s="128"/>
      <c r="U61" s="143" t="s">
        <v>79</v>
      </c>
      <c r="V61" s="132"/>
      <c r="W61" s="157">
        <f t="shared" si="21"/>
        <v>0</v>
      </c>
      <c r="X61" s="157">
        <f t="shared" si="25"/>
        <v>0</v>
      </c>
      <c r="Y61" s="130">
        <f t="shared" si="22"/>
        <v>0</v>
      </c>
      <c r="Z61" s="130"/>
      <c r="AA61" s="130">
        <f t="shared" si="23"/>
        <v>0</v>
      </c>
      <c r="AB61" s="150">
        <f t="shared" si="24"/>
        <v>1134994.4170599992</v>
      </c>
      <c r="AC61" s="143"/>
    </row>
    <row r="62" spans="2:29" ht="14.25" thickBot="1">
      <c r="B62" s="38"/>
      <c r="C62" s="38"/>
      <c r="D62" s="38"/>
      <c r="E62" s="38"/>
      <c r="F62" s="38"/>
      <c r="G62" s="38"/>
      <c r="H62" s="131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9"/>
      <c r="X62" s="39"/>
      <c r="Y62" s="38"/>
      <c r="Z62" s="134"/>
      <c r="AA62" s="134"/>
    </row>
    <row r="63" spans="2:29" ht="14.25" thickTop="1">
      <c r="V63" s="40" t="s">
        <v>32</v>
      </c>
      <c r="W63" s="9">
        <f>SUM(W4:W61)</f>
        <v>723.9000000000018</v>
      </c>
      <c r="X63" s="9">
        <f>SUM(X4:X61)</f>
        <v>3.8999999999987267</v>
      </c>
      <c r="Y63" s="9"/>
      <c r="Z63" s="9"/>
      <c r="AA63" s="172">
        <f>SUM(AA4:AA61)</f>
        <v>134994.41705999919</v>
      </c>
      <c r="AB63" s="130"/>
    </row>
    <row r="64" spans="2:29">
      <c r="O64" t="s">
        <v>76</v>
      </c>
      <c r="W64" s="9"/>
      <c r="X64" s="9"/>
    </row>
    <row r="65" spans="8:24">
      <c r="H65" s="128" t="s">
        <v>72</v>
      </c>
      <c r="I65" s="128" t="s">
        <v>62</v>
      </c>
      <c r="W65" s="149"/>
      <c r="X65" s="149"/>
    </row>
    <row r="66" spans="8:24" ht="13.5" customHeight="1">
      <c r="H66" s="128" t="s">
        <v>71</v>
      </c>
      <c r="I66" s="128" t="s">
        <v>61</v>
      </c>
    </row>
    <row r="67" spans="8:24">
      <c r="V67" s="10"/>
      <c r="W67" s="11"/>
      <c r="X67" s="11"/>
    </row>
    <row r="69" spans="8:24" ht="14.25" thickBot="1"/>
    <row r="70" spans="8:24" ht="14.25" thickBot="1">
      <c r="H70" s="185" t="s">
        <v>33</v>
      </c>
      <c r="I70" s="186"/>
      <c r="K70" s="187" t="s">
        <v>34</v>
      </c>
      <c r="L70" s="188"/>
      <c r="M70" s="163"/>
      <c r="N70" s="155" t="s">
        <v>35</v>
      </c>
      <c r="O70" s="28" t="s">
        <v>36</v>
      </c>
      <c r="P70" s="133"/>
    </row>
    <row r="71" spans="8:24">
      <c r="H71" s="5" t="s">
        <v>37</v>
      </c>
      <c r="I71" s="139" t="s">
        <v>378</v>
      </c>
      <c r="K71" s="138" t="s">
        <v>73</v>
      </c>
      <c r="L71" s="13">
        <f>I74</f>
        <v>37</v>
      </c>
      <c r="M71" s="19"/>
      <c r="N71" s="19">
        <f>I72</f>
        <v>24</v>
      </c>
      <c r="O71" s="22">
        <f>I73</f>
        <v>13</v>
      </c>
      <c r="P71" s="50"/>
    </row>
    <row r="72" spans="8:24">
      <c r="H72" s="2" t="s">
        <v>38</v>
      </c>
      <c r="I72" s="1">
        <v>24</v>
      </c>
      <c r="K72" s="2"/>
      <c r="L72" s="15"/>
      <c r="M72" s="20"/>
      <c r="N72" s="20"/>
      <c r="O72" s="16"/>
      <c r="P72" s="50"/>
    </row>
    <row r="73" spans="8:24">
      <c r="H73" s="2" t="s">
        <v>39</v>
      </c>
      <c r="I73" s="1">
        <v>13</v>
      </c>
      <c r="K73" s="2"/>
      <c r="L73" s="15"/>
      <c r="M73" s="20"/>
      <c r="N73" s="20"/>
      <c r="O73" s="16"/>
      <c r="P73" s="50"/>
    </row>
    <row r="74" spans="8:24">
      <c r="H74" s="2" t="s">
        <v>40</v>
      </c>
      <c r="I74" s="1">
        <v>37</v>
      </c>
      <c r="K74" s="2"/>
      <c r="L74" s="15"/>
      <c r="M74" s="20"/>
      <c r="N74" s="20"/>
      <c r="O74" s="16"/>
      <c r="P74" s="50"/>
    </row>
    <row r="75" spans="8:24">
      <c r="H75" s="2" t="s">
        <v>41</v>
      </c>
      <c r="I75" s="1">
        <v>11</v>
      </c>
      <c r="K75" s="2"/>
      <c r="L75" s="15"/>
      <c r="M75" s="20"/>
      <c r="N75" s="20"/>
      <c r="O75" s="16"/>
      <c r="P75" s="50"/>
    </row>
    <row r="76" spans="8:24">
      <c r="H76" s="2" t="s">
        <v>42</v>
      </c>
      <c r="I76" s="4">
        <v>15</v>
      </c>
      <c r="K76" s="2"/>
      <c r="L76" s="15"/>
      <c r="M76" s="20"/>
      <c r="N76" s="20"/>
      <c r="O76" s="16"/>
      <c r="P76" s="50"/>
    </row>
    <row r="77" spans="8:24">
      <c r="H77" s="2" t="s">
        <v>43</v>
      </c>
      <c r="I77" s="1">
        <v>11</v>
      </c>
      <c r="K77" s="2"/>
      <c r="L77" s="15"/>
      <c r="M77" s="20"/>
      <c r="N77" s="20"/>
      <c r="O77" s="16"/>
      <c r="P77" s="50"/>
    </row>
    <row r="78" spans="8:24">
      <c r="H78" s="7" t="s">
        <v>44</v>
      </c>
      <c r="I78" s="8">
        <v>0</v>
      </c>
      <c r="K78" s="2"/>
      <c r="L78" s="15"/>
      <c r="M78" s="20"/>
      <c r="N78" s="20"/>
      <c r="O78" s="16"/>
      <c r="P78" s="50"/>
    </row>
    <row r="79" spans="8:24">
      <c r="H79" s="2" t="s">
        <v>45</v>
      </c>
      <c r="I79" s="146">
        <f>AA63</f>
        <v>134994.41705999919</v>
      </c>
      <c r="K79" s="2"/>
      <c r="L79" s="15"/>
      <c r="M79" s="20"/>
      <c r="N79" s="20"/>
      <c r="O79" s="16"/>
      <c r="P79" s="50"/>
    </row>
    <row r="80" spans="8:24">
      <c r="H80" s="2" t="s">
        <v>46</v>
      </c>
      <c r="I80" s="4">
        <v>223079</v>
      </c>
      <c r="K80" s="2"/>
      <c r="L80" s="15"/>
      <c r="M80" s="20"/>
      <c r="N80" s="20"/>
      <c r="O80" s="16"/>
      <c r="P80" s="50"/>
    </row>
    <row r="81" spans="8:18">
      <c r="H81" s="2" t="s">
        <v>47</v>
      </c>
      <c r="I81" s="147">
        <v>366177</v>
      </c>
      <c r="K81" s="5"/>
      <c r="L81" s="13"/>
      <c r="M81" s="19"/>
      <c r="N81" s="19"/>
      <c r="O81" s="14"/>
      <c r="P81" s="50"/>
    </row>
    <row r="82" spans="8:18">
      <c r="H82" s="2" t="s">
        <v>15</v>
      </c>
      <c r="I82" s="146">
        <f>I79/I74</f>
        <v>3648.4977583783566</v>
      </c>
      <c r="K82" s="2"/>
      <c r="L82" s="15"/>
      <c r="M82" s="20"/>
      <c r="N82" s="20"/>
      <c r="O82" s="16"/>
      <c r="P82" s="50"/>
    </row>
    <row r="83" spans="8:18">
      <c r="H83" s="2" t="s">
        <v>16</v>
      </c>
      <c r="I83" s="146">
        <f>I80/I74</f>
        <v>6029.1621621621625</v>
      </c>
      <c r="K83" s="2"/>
      <c r="L83" s="15"/>
      <c r="M83" s="20"/>
      <c r="N83" s="20"/>
      <c r="O83" s="16"/>
      <c r="P83" s="50"/>
    </row>
    <row r="84" spans="8:18">
      <c r="H84" s="2" t="s">
        <v>48</v>
      </c>
      <c r="I84" s="1">
        <v>3</v>
      </c>
      <c r="K84" s="2"/>
      <c r="L84" s="15"/>
      <c r="M84" s="20"/>
      <c r="N84" s="20"/>
      <c r="O84" s="16"/>
      <c r="P84" s="50"/>
    </row>
    <row r="85" spans="8:18">
      <c r="H85" s="2" t="s">
        <v>49</v>
      </c>
      <c r="I85" s="1">
        <v>5</v>
      </c>
      <c r="K85" s="2"/>
      <c r="L85" s="15"/>
      <c r="M85" s="20"/>
      <c r="N85" s="20"/>
      <c r="O85" s="16"/>
      <c r="P85" s="50"/>
    </row>
    <row r="86" spans="8:18">
      <c r="H86" s="2" t="s">
        <v>50</v>
      </c>
      <c r="I86" s="12">
        <v>66.7</v>
      </c>
      <c r="K86" s="2"/>
      <c r="L86" s="15"/>
      <c r="M86" s="20"/>
      <c r="N86" s="20"/>
      <c r="O86" s="16"/>
      <c r="P86" s="50"/>
    </row>
    <row r="87" spans="8:18" ht="14.25" thickBot="1">
      <c r="H87" s="3" t="s">
        <v>14</v>
      </c>
      <c r="I87" s="6">
        <f>I75/I74</f>
        <v>0.29729729729729731</v>
      </c>
      <c r="K87" s="2"/>
      <c r="L87" s="15"/>
      <c r="M87" s="20"/>
      <c r="N87" s="20"/>
      <c r="O87" s="16"/>
      <c r="P87" s="50"/>
    </row>
    <row r="88" spans="8:18">
      <c r="K88" s="2"/>
      <c r="L88" s="15"/>
      <c r="M88" s="20"/>
      <c r="N88" s="20"/>
      <c r="O88" s="16"/>
      <c r="P88" s="50"/>
    </row>
    <row r="89" spans="8:18" ht="14.25" thickBot="1">
      <c r="K89" s="3"/>
      <c r="L89" s="17"/>
      <c r="M89" s="21"/>
      <c r="N89" s="21"/>
      <c r="O89" s="18"/>
      <c r="P89" s="50"/>
    </row>
    <row r="90" spans="8:18" ht="14.25" thickBot="1">
      <c r="K90" s="35" t="s">
        <v>32</v>
      </c>
      <c r="L90" s="41">
        <f>SUM(L71:L89)</f>
        <v>37</v>
      </c>
      <c r="M90" s="41"/>
      <c r="N90" s="41">
        <f>SUM(N71:N89)</f>
        <v>24</v>
      </c>
      <c r="O90" s="41">
        <f>SUM(O71:O89)</f>
        <v>13</v>
      </c>
      <c r="P90" s="50"/>
    </row>
    <row r="92" spans="8:18" ht="14.25" thickBot="1"/>
    <row r="93" spans="8:18" ht="14.25" thickBot="1">
      <c r="K93" s="187" t="s">
        <v>51</v>
      </c>
      <c r="L93" s="188"/>
      <c r="M93" s="163"/>
      <c r="N93" s="155" t="s">
        <v>35</v>
      </c>
      <c r="O93" s="26" t="s">
        <v>36</v>
      </c>
      <c r="P93" s="151"/>
      <c r="Q93" s="27" t="s">
        <v>52</v>
      </c>
      <c r="R93" s="133"/>
    </row>
    <row r="94" spans="8:18">
      <c r="K94" s="5" t="s">
        <v>53</v>
      </c>
      <c r="L94" s="13">
        <v>0</v>
      </c>
      <c r="M94" s="19"/>
      <c r="N94" s="19">
        <v>0</v>
      </c>
      <c r="O94" s="23">
        <v>0</v>
      </c>
      <c r="P94" s="152"/>
      <c r="Q94" s="24">
        <v>0</v>
      </c>
      <c r="R94" s="50"/>
    </row>
    <row r="95" spans="8:18">
      <c r="K95" s="2" t="s">
        <v>54</v>
      </c>
      <c r="L95" s="15">
        <v>0</v>
      </c>
      <c r="M95" s="15"/>
      <c r="N95" s="15">
        <v>0</v>
      </c>
      <c r="O95" s="20">
        <v>0</v>
      </c>
      <c r="P95" s="153"/>
      <c r="Q95" s="25">
        <v>0</v>
      </c>
      <c r="R95" s="50"/>
    </row>
    <row r="96" spans="8:18">
      <c r="K96" s="2" t="s">
        <v>55</v>
      </c>
      <c r="L96" s="15">
        <v>0</v>
      </c>
      <c r="M96" s="15"/>
      <c r="N96" s="15">
        <v>0</v>
      </c>
      <c r="O96" s="20">
        <v>0</v>
      </c>
      <c r="P96" s="153"/>
      <c r="Q96" s="25">
        <v>0</v>
      </c>
      <c r="R96" s="50"/>
    </row>
    <row r="97" spans="11:18">
      <c r="K97" s="2" t="s">
        <v>56</v>
      </c>
      <c r="L97" s="15">
        <v>0</v>
      </c>
      <c r="M97" s="15"/>
      <c r="N97" s="15">
        <v>0</v>
      </c>
      <c r="O97" s="20">
        <v>0</v>
      </c>
      <c r="P97" s="153"/>
      <c r="Q97" s="25">
        <v>0</v>
      </c>
      <c r="R97" s="50"/>
    </row>
    <row r="98" spans="11:18" ht="14.25" thickBot="1">
      <c r="K98" s="30" t="s">
        <v>57</v>
      </c>
      <c r="L98" s="31">
        <v>0</v>
      </c>
      <c r="M98" s="31"/>
      <c r="N98" s="31">
        <v>0</v>
      </c>
      <c r="O98" s="32">
        <v>0</v>
      </c>
      <c r="P98" s="154"/>
      <c r="Q98" s="33">
        <v>0</v>
      </c>
      <c r="R98" s="50"/>
    </row>
    <row r="99" spans="11:18" ht="14.25" thickBot="1">
      <c r="K99" s="29" t="s">
        <v>32</v>
      </c>
      <c r="L99" s="29"/>
      <c r="M99" s="29"/>
      <c r="N99" s="29"/>
      <c r="O99" s="34"/>
      <c r="P99" s="134"/>
      <c r="Q99" s="121">
        <f>SUM(Q94:Q98)</f>
        <v>0</v>
      </c>
      <c r="R99" s="134"/>
    </row>
  </sheetData>
  <autoFilter ref="A3:AD61"/>
  <mergeCells count="3">
    <mergeCell ref="H70:I70"/>
    <mergeCell ref="K70:L70"/>
    <mergeCell ref="K93:L93"/>
  </mergeCells>
  <phoneticPr fontId="1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B15" sqref="B15"/>
    </sheetView>
  </sheetViews>
  <sheetFormatPr defaultColWidth="8.875" defaultRowHeight="13.5"/>
  <cols>
    <col min="2" max="2" width="12.5" bestFit="1" customWidth="1"/>
    <col min="3" max="3" width="12.125" bestFit="1" customWidth="1"/>
  </cols>
  <sheetData>
    <row r="1" spans="1:9">
      <c r="A1" s="123" t="s">
        <v>58</v>
      </c>
      <c r="B1" s="124"/>
      <c r="C1" s="124"/>
      <c r="D1" s="124"/>
      <c r="E1" s="124"/>
      <c r="F1" s="124"/>
      <c r="G1" s="124"/>
      <c r="H1" s="124"/>
      <c r="I1" s="127"/>
    </row>
    <row r="2" spans="1:9" ht="14.25" thickBot="1">
      <c r="A2" s="125" t="s">
        <v>59</v>
      </c>
      <c r="B2" s="126"/>
      <c r="C2" s="126"/>
      <c r="D2" s="126"/>
      <c r="E2" s="126"/>
      <c r="F2" s="126"/>
      <c r="G2" s="126"/>
      <c r="H2" s="126"/>
      <c r="I2" s="127"/>
    </row>
    <row r="3" spans="1:9" ht="14.25" thickTop="1">
      <c r="A3" s="122"/>
      <c r="D3" s="122"/>
    </row>
    <row r="6" spans="1:9">
      <c r="B6" t="s">
        <v>68</v>
      </c>
    </row>
    <row r="7" spans="1:9">
      <c r="A7" t="s">
        <v>60</v>
      </c>
      <c r="B7" s="173" t="s">
        <v>346</v>
      </c>
      <c r="C7" s="128" t="s">
        <v>347</v>
      </c>
    </row>
    <row r="8" spans="1:9">
      <c r="C8" s="128" t="s">
        <v>348</v>
      </c>
      <c r="D8" s="128"/>
    </row>
    <row r="9" spans="1:9">
      <c r="C9" s="128" t="s">
        <v>351</v>
      </c>
    </row>
    <row r="10" spans="1:9">
      <c r="C10" s="128" t="s">
        <v>350</v>
      </c>
    </row>
    <row r="11" spans="1:9">
      <c r="C11" s="128" t="s">
        <v>349</v>
      </c>
      <c r="D11" s="128"/>
    </row>
    <row r="12" spans="1:9">
      <c r="B12" s="140"/>
      <c r="C12" s="128" t="s">
        <v>353</v>
      </c>
    </row>
    <row r="13" spans="1:9">
      <c r="B13" s="140"/>
      <c r="C13" s="128"/>
    </row>
    <row r="14" spans="1:9">
      <c r="B14" s="128" t="s">
        <v>375</v>
      </c>
      <c r="C14" s="128" t="s">
        <v>376</v>
      </c>
      <c r="D14" s="128"/>
    </row>
    <row r="15" spans="1:9">
      <c r="C15" s="128" t="s">
        <v>377</v>
      </c>
      <c r="D15" s="128"/>
    </row>
    <row r="16" spans="1:9">
      <c r="D16" s="128"/>
    </row>
    <row r="18" spans="2:4">
      <c r="B18" s="140"/>
      <c r="C18" s="128"/>
    </row>
    <row r="19" spans="2:4">
      <c r="C19" s="128"/>
      <c r="D19" s="128"/>
    </row>
    <row r="20" spans="2:4">
      <c r="D20" s="128"/>
    </row>
    <row r="21" spans="2:4">
      <c r="D21" s="128"/>
    </row>
    <row r="22" spans="2:4">
      <c r="D22" s="128"/>
    </row>
    <row r="24" spans="2:4">
      <c r="B24" s="140"/>
      <c r="C24" s="128"/>
      <c r="D24" s="128"/>
    </row>
    <row r="25" spans="2:4">
      <c r="C25" s="128"/>
      <c r="D25" s="128"/>
    </row>
    <row r="26" spans="2:4">
      <c r="D26" s="128"/>
    </row>
    <row r="27" spans="2:4">
      <c r="D27" s="128"/>
    </row>
    <row r="28" spans="2:4">
      <c r="D28" s="128"/>
    </row>
  </sheetData>
  <phoneticPr fontId="1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82" zoomScale="80" zoomScaleNormal="80" workbookViewId="0">
      <selection activeCell="U108" sqref="U108"/>
    </sheetView>
  </sheetViews>
  <sheetFormatPr defaultRowHeight="13.5"/>
  <sheetData/>
  <phoneticPr fontId="1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"/>
  <sheetViews>
    <sheetView workbookViewId="0">
      <selection activeCell="A8" sqref="A8"/>
    </sheetView>
  </sheetViews>
  <sheetFormatPr defaultRowHeight="13.5"/>
  <cols>
    <col min="2" max="2" width="10.5" style="140" bestFit="1" customWidth="1"/>
    <col min="3" max="3" width="25.75" customWidth="1"/>
    <col min="4" max="4" width="16" bestFit="1" customWidth="1"/>
    <col min="5" max="5" width="17.375" bestFit="1" customWidth="1"/>
    <col min="6" max="6" width="20.5" bestFit="1" customWidth="1"/>
    <col min="7" max="7" width="21.625" customWidth="1"/>
    <col min="8" max="8" width="20.375" customWidth="1"/>
    <col min="9" max="9" width="19.5" customWidth="1"/>
    <col min="10" max="10" width="18.625" customWidth="1"/>
    <col min="11" max="11" width="18.125" customWidth="1"/>
    <col min="12" max="12" width="17" customWidth="1"/>
    <col min="13" max="13" width="17.625" customWidth="1"/>
    <col min="14" max="14" width="18.5" customWidth="1"/>
  </cols>
  <sheetData>
    <row r="2" spans="2:14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</row>
    <row r="3" spans="2:14" ht="40.5">
      <c r="B3" s="140">
        <v>42210</v>
      </c>
      <c r="C3" s="144" t="s">
        <v>116</v>
      </c>
      <c r="D3" s="128" t="s">
        <v>115</v>
      </c>
      <c r="E3" s="144" t="s">
        <v>126</v>
      </c>
      <c r="F3" s="128" t="s">
        <v>117</v>
      </c>
      <c r="G3" s="159" t="s">
        <v>118</v>
      </c>
      <c r="H3" s="144" t="s">
        <v>119</v>
      </c>
      <c r="I3" s="144" t="s">
        <v>120</v>
      </c>
      <c r="J3" s="159" t="s">
        <v>123</v>
      </c>
      <c r="K3" s="159" t="s">
        <v>122</v>
      </c>
      <c r="L3" s="159" t="s">
        <v>121</v>
      </c>
      <c r="M3" s="159" t="s">
        <v>124</v>
      </c>
      <c r="N3" s="160" t="s">
        <v>125</v>
      </c>
    </row>
  </sheetData>
  <phoneticPr fontId="1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</vt:lpstr>
      <vt:lpstr>Demo_Trade</vt:lpstr>
      <vt:lpstr>気づき</vt:lpstr>
      <vt:lpstr>Demo_Trade_画像</vt:lpstr>
      <vt:lpstr>相場Tracking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esai</cp:lastModifiedBy>
  <cp:revision/>
  <cp:lastPrinted>1899-12-30T00:00:00Z</cp:lastPrinted>
  <dcterms:created xsi:type="dcterms:W3CDTF">2013-10-09T23:04:08Z</dcterms:created>
  <dcterms:modified xsi:type="dcterms:W3CDTF">2015-08-25T06:52:02Z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