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uran_000\Desktop\CMA\検証データ\Engulfing Bar\GBPJPY\"/>
    </mc:Choice>
  </mc:AlternateContent>
  <bookViews>
    <workbookView xWindow="0" yWindow="0" windowWidth="15345" windowHeight="4650" activeTab="2"/>
  </bookViews>
  <sheets>
    <sheet name="データ" sheetId="5" r:id="rId1"/>
    <sheet name="気づき" sheetId="12" r:id="rId2"/>
    <sheet name="検証終了通貨" sheetId="13" r:id="rId3"/>
  </sheets>
  <definedNames>
    <definedName name="_xlnm._FilterDatabase" localSheetId="0" hidden="1">データ!$A$10:$U$282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 i="5" l="1"/>
  <c r="N2" i="5" l="1"/>
  <c r="R5" i="5"/>
  <c r="Q115" i="5"/>
  <c r="Q114" i="5" s="1"/>
  <c r="Q113" i="5"/>
  <c r="Q112" i="5"/>
  <c r="Q94" i="5"/>
  <c r="Q93" i="5" s="1"/>
  <c r="Q92" i="5"/>
  <c r="Q91" i="5"/>
  <c r="Q5" i="5" l="1"/>
  <c r="P5" i="5"/>
  <c r="O74" i="5"/>
  <c r="C15" i="5"/>
  <c r="C16" i="5" l="1"/>
  <c r="C14" i="5"/>
  <c r="O15" i="5"/>
  <c r="O16" i="5"/>
  <c r="O18" i="5"/>
  <c r="O23" i="5"/>
  <c r="O24" i="5"/>
  <c r="O25" i="5"/>
  <c r="O26" i="5"/>
  <c r="O28" i="5"/>
  <c r="O30" i="5"/>
  <c r="O32" i="5"/>
  <c r="O36" i="5"/>
  <c r="O38" i="5"/>
  <c r="O39" i="5"/>
  <c r="O40" i="5"/>
  <c r="O42" i="5"/>
  <c r="O43" i="5"/>
  <c r="O46" i="5"/>
  <c r="O48" i="5"/>
  <c r="O49" i="5"/>
  <c r="O50" i="5"/>
  <c r="O51" i="5"/>
  <c r="O52" i="5"/>
  <c r="O53" i="5"/>
  <c r="O55" i="5"/>
  <c r="O57" i="5"/>
  <c r="O59" i="5"/>
  <c r="O61" i="5"/>
  <c r="O62" i="5"/>
  <c r="O63" i="5"/>
  <c r="O65" i="5"/>
  <c r="O66" i="5"/>
  <c r="O68" i="5"/>
  <c r="O69" i="5"/>
  <c r="O70" i="5"/>
  <c r="O71" i="5"/>
  <c r="O73" i="5"/>
  <c r="O78" i="5"/>
  <c r="O79" i="5"/>
  <c r="O81" i="5"/>
  <c r="O83" i="5"/>
  <c r="O84" i="5"/>
  <c r="O85" i="5"/>
  <c r="O87" i="5"/>
  <c r="O89" i="5"/>
  <c r="O90" i="5"/>
  <c r="O91" i="5"/>
  <c r="O93" i="5"/>
  <c r="O94" i="5"/>
  <c r="O98" i="5"/>
  <c r="O99" i="5"/>
  <c r="O101" i="5"/>
  <c r="O104" i="5"/>
  <c r="O106" i="5"/>
  <c r="O107" i="5"/>
  <c r="O109" i="5"/>
  <c r="O111" i="5"/>
  <c r="O113" i="5"/>
  <c r="O117" i="5"/>
  <c r="O118" i="5"/>
  <c r="M121" i="5"/>
  <c r="L16" i="5"/>
  <c r="M16" i="5" s="1"/>
  <c r="L17" i="5"/>
  <c r="L18" i="5"/>
  <c r="M18" i="5" s="1"/>
  <c r="L19" i="5"/>
  <c r="L20" i="5"/>
  <c r="L21" i="5"/>
  <c r="L22" i="5"/>
  <c r="L23" i="5"/>
  <c r="M23" i="5" s="1"/>
  <c r="L24" i="5"/>
  <c r="M24" i="5" s="1"/>
  <c r="L25" i="5"/>
  <c r="M25" i="5" s="1"/>
  <c r="L26" i="5"/>
  <c r="M26" i="5" s="1"/>
  <c r="L27" i="5"/>
  <c r="L28" i="5"/>
  <c r="M28" i="5" s="1"/>
  <c r="L29" i="5"/>
  <c r="L30" i="5"/>
  <c r="M30" i="5" s="1"/>
  <c r="L32" i="5"/>
  <c r="M32" i="5" s="1"/>
  <c r="L33" i="5"/>
  <c r="L34" i="5"/>
  <c r="L35" i="5"/>
  <c r="L36" i="5"/>
  <c r="M36" i="5" s="1"/>
  <c r="L37" i="5"/>
  <c r="L38" i="5"/>
  <c r="M38" i="5" s="1"/>
  <c r="L39" i="5"/>
  <c r="M39" i="5" s="1"/>
  <c r="L40" i="5"/>
  <c r="M40" i="5" s="1"/>
  <c r="L41" i="5"/>
  <c r="L42" i="5"/>
  <c r="M42" i="5" s="1"/>
  <c r="L43" i="5"/>
  <c r="M43" i="5" s="1"/>
  <c r="L44" i="5"/>
  <c r="L45" i="5"/>
  <c r="L46" i="5"/>
  <c r="M46" i="5" s="1"/>
  <c r="L47" i="5"/>
  <c r="L48" i="5"/>
  <c r="M48" i="5" s="1"/>
  <c r="L49" i="5"/>
  <c r="M49" i="5" s="1"/>
  <c r="L50" i="5"/>
  <c r="M50" i="5" s="1"/>
  <c r="L51" i="5"/>
  <c r="M51" i="5" s="1"/>
  <c r="L52" i="5"/>
  <c r="M52" i="5" s="1"/>
  <c r="L53" i="5"/>
  <c r="M53" i="5" s="1"/>
  <c r="L55" i="5"/>
  <c r="M55" i="5" s="1"/>
  <c r="L56" i="5"/>
  <c r="L57" i="5"/>
  <c r="M57" i="5" s="1"/>
  <c r="L58" i="5"/>
  <c r="L59" i="5"/>
  <c r="M59" i="5" s="1"/>
  <c r="L60" i="5"/>
  <c r="L61" i="5"/>
  <c r="M61" i="5" s="1"/>
  <c r="L62" i="5"/>
  <c r="M62" i="5" s="1"/>
  <c r="L63" i="5"/>
  <c r="M63" i="5" s="1"/>
  <c r="L64" i="5"/>
  <c r="L65" i="5"/>
  <c r="M65" i="5" s="1"/>
  <c r="L66" i="5"/>
  <c r="M66" i="5" s="1"/>
  <c r="L67" i="5"/>
  <c r="L68" i="5"/>
  <c r="M68" i="5" s="1"/>
  <c r="L69" i="5"/>
  <c r="M69" i="5" s="1"/>
  <c r="L70" i="5"/>
  <c r="M70" i="5" s="1"/>
  <c r="L71" i="5"/>
  <c r="M71" i="5" s="1"/>
  <c r="L73" i="5"/>
  <c r="M73" i="5" s="1"/>
  <c r="L74" i="5"/>
  <c r="L75" i="5"/>
  <c r="L76" i="5"/>
  <c r="L77" i="5"/>
  <c r="L78" i="5"/>
  <c r="M78" i="5" s="1"/>
  <c r="L79" i="5"/>
  <c r="M79" i="5" s="1"/>
  <c r="L80" i="5"/>
  <c r="L81" i="5"/>
  <c r="M81" i="5" s="1"/>
  <c r="L82" i="5"/>
  <c r="L83" i="5"/>
  <c r="M83" i="5" s="1"/>
  <c r="L84" i="5"/>
  <c r="M84" i="5" s="1"/>
  <c r="L85" i="5"/>
  <c r="M85" i="5" s="1"/>
  <c r="L86" i="5"/>
  <c r="L87" i="5"/>
  <c r="M87" i="5" s="1"/>
  <c r="L88" i="5"/>
  <c r="L89" i="5"/>
  <c r="M89" i="5" s="1"/>
  <c r="L90" i="5"/>
  <c r="M90" i="5" s="1"/>
  <c r="L91" i="5"/>
  <c r="M91" i="5" s="1"/>
  <c r="L92" i="5"/>
  <c r="L93" i="5"/>
  <c r="M93" i="5" s="1"/>
  <c r="L94" i="5"/>
  <c r="M94" i="5" s="1"/>
  <c r="L96" i="5"/>
  <c r="L97" i="5"/>
  <c r="L98" i="5"/>
  <c r="M98" i="5" s="1"/>
  <c r="L99" i="5"/>
  <c r="M99" i="5" s="1"/>
  <c r="L100" i="5"/>
  <c r="L101" i="5"/>
  <c r="M101" i="5" s="1"/>
  <c r="L102" i="5"/>
  <c r="L103" i="5"/>
  <c r="L104" i="5"/>
  <c r="M104" i="5" s="1"/>
  <c r="L105" i="5"/>
  <c r="L106" i="5"/>
  <c r="M106" i="5" s="1"/>
  <c r="L107" i="5"/>
  <c r="M107" i="5" s="1"/>
  <c r="L108" i="5"/>
  <c r="L109" i="5"/>
  <c r="M109" i="5" s="1"/>
  <c r="L110" i="5"/>
  <c r="L111" i="5"/>
  <c r="M111" i="5" s="1"/>
  <c r="L112" i="5"/>
  <c r="L113" i="5"/>
  <c r="M113" i="5" s="1"/>
  <c r="L114" i="5"/>
  <c r="L115" i="5"/>
  <c r="L117" i="5"/>
  <c r="M117" i="5" s="1"/>
  <c r="L118" i="5"/>
  <c r="M118" i="5" s="1"/>
  <c r="L119" i="5"/>
  <c r="M119" i="5" s="1"/>
  <c r="L120" i="5"/>
  <c r="M120" i="5" s="1"/>
  <c r="L121" i="5"/>
  <c r="L122" i="5"/>
  <c r="M122" i="5" s="1"/>
  <c r="L123" i="5"/>
  <c r="M123" i="5" s="1"/>
  <c r="L124" i="5"/>
  <c r="J16" i="5"/>
  <c r="J17" i="5"/>
  <c r="J18" i="5"/>
  <c r="J19" i="5"/>
  <c r="J20" i="5"/>
  <c r="J21" i="5"/>
  <c r="J22" i="5"/>
  <c r="J23" i="5"/>
  <c r="J24" i="5"/>
  <c r="J25" i="5"/>
  <c r="J26" i="5"/>
  <c r="J27" i="5"/>
  <c r="J28" i="5"/>
  <c r="J29" i="5"/>
  <c r="J30" i="5"/>
  <c r="J32" i="5"/>
  <c r="J33" i="5"/>
  <c r="J34" i="5"/>
  <c r="J35" i="5"/>
  <c r="J36" i="5"/>
  <c r="J37" i="5"/>
  <c r="J38" i="5"/>
  <c r="J39" i="5"/>
  <c r="J40" i="5"/>
  <c r="J41" i="5"/>
  <c r="J42" i="5"/>
  <c r="J43" i="5"/>
  <c r="J44" i="5"/>
  <c r="J45" i="5"/>
  <c r="J46" i="5"/>
  <c r="J47" i="5"/>
  <c r="J48" i="5"/>
  <c r="J49" i="5"/>
  <c r="J50" i="5"/>
  <c r="J51" i="5"/>
  <c r="J52" i="5"/>
  <c r="J53" i="5"/>
  <c r="J55" i="5"/>
  <c r="J56" i="5"/>
  <c r="J57" i="5"/>
  <c r="J58" i="5"/>
  <c r="J59" i="5"/>
  <c r="J60" i="5"/>
  <c r="J61" i="5"/>
  <c r="J62" i="5"/>
  <c r="J63" i="5"/>
  <c r="J64" i="5"/>
  <c r="J65" i="5"/>
  <c r="J66" i="5"/>
  <c r="J67" i="5"/>
  <c r="J68" i="5"/>
  <c r="J69" i="5"/>
  <c r="J70" i="5"/>
  <c r="J71" i="5"/>
  <c r="J73" i="5"/>
  <c r="J74" i="5"/>
  <c r="J75" i="5"/>
  <c r="J76" i="5"/>
  <c r="J77" i="5"/>
  <c r="J78" i="5"/>
  <c r="J79" i="5"/>
  <c r="J80" i="5"/>
  <c r="J81" i="5"/>
  <c r="J82" i="5"/>
  <c r="J83" i="5"/>
  <c r="J84" i="5"/>
  <c r="J85" i="5"/>
  <c r="J86" i="5"/>
  <c r="J87" i="5"/>
  <c r="J88" i="5"/>
  <c r="J89" i="5"/>
  <c r="J90" i="5"/>
  <c r="J91" i="5"/>
  <c r="J92" i="5"/>
  <c r="J93" i="5"/>
  <c r="J94" i="5"/>
  <c r="J96" i="5"/>
  <c r="J97" i="5"/>
  <c r="J98" i="5"/>
  <c r="J99" i="5"/>
  <c r="J100" i="5"/>
  <c r="J101" i="5"/>
  <c r="J102" i="5"/>
  <c r="J103" i="5"/>
  <c r="J104" i="5"/>
  <c r="J105" i="5"/>
  <c r="J106" i="5"/>
  <c r="J107" i="5"/>
  <c r="J108" i="5"/>
  <c r="J109" i="5"/>
  <c r="J110" i="5"/>
  <c r="J111" i="5"/>
  <c r="J112" i="5"/>
  <c r="J113" i="5"/>
  <c r="J114" i="5"/>
  <c r="J115" i="5"/>
  <c r="J117" i="5"/>
  <c r="J118" i="5"/>
  <c r="J119" i="5"/>
  <c r="J120" i="5"/>
  <c r="J121" i="5"/>
  <c r="J122" i="5"/>
  <c r="J123" i="5"/>
  <c r="J124" i="5"/>
  <c r="Q50" i="5" l="1"/>
  <c r="Q68" i="5"/>
  <c r="L14" i="5"/>
  <c r="M14" i="5" s="1"/>
  <c r="J14" i="5"/>
  <c r="J15" i="5"/>
  <c r="L15" i="5"/>
  <c r="M15" i="5" s="1"/>
  <c r="K14" i="5" l="1"/>
  <c r="S15" i="5"/>
  <c r="S16" i="5"/>
  <c r="S17" i="5"/>
  <c r="S18" i="5"/>
  <c r="S19" i="5"/>
  <c r="S20" i="5"/>
  <c r="S21" i="5"/>
  <c r="S22" i="5"/>
  <c r="S23" i="5"/>
  <c r="S24" i="5"/>
  <c r="S25" i="5"/>
  <c r="S26" i="5"/>
  <c r="S27" i="5"/>
  <c r="S28" i="5"/>
  <c r="S29" i="5"/>
  <c r="S30" i="5"/>
  <c r="S32" i="5"/>
  <c r="S33" i="5"/>
  <c r="S34" i="5"/>
  <c r="S35" i="5"/>
  <c r="S36" i="5"/>
  <c r="S37" i="5"/>
  <c r="S38" i="5"/>
  <c r="S39" i="5"/>
  <c r="S40" i="5"/>
  <c r="S41" i="5"/>
  <c r="S42" i="5"/>
  <c r="S43" i="5"/>
  <c r="S44" i="5"/>
  <c r="S45" i="5"/>
  <c r="S46" i="5"/>
  <c r="S47" i="5"/>
  <c r="S48" i="5"/>
  <c r="S49" i="5"/>
  <c r="S50" i="5"/>
  <c r="S51" i="5"/>
  <c r="S52" i="5"/>
  <c r="S53" i="5"/>
  <c r="S55" i="5"/>
  <c r="S56" i="5"/>
  <c r="S57" i="5"/>
  <c r="S58" i="5"/>
  <c r="S59" i="5"/>
  <c r="S60" i="5"/>
  <c r="S61" i="5"/>
  <c r="S62" i="5"/>
  <c r="S63" i="5"/>
  <c r="S64" i="5"/>
  <c r="S65" i="5"/>
  <c r="S66" i="5"/>
  <c r="S67" i="5"/>
  <c r="S68" i="5"/>
  <c r="S69" i="5"/>
  <c r="S70" i="5"/>
  <c r="S71" i="5"/>
  <c r="S73" i="5"/>
  <c r="S74" i="5"/>
  <c r="S75" i="5"/>
  <c r="S76" i="5"/>
  <c r="S77" i="5"/>
  <c r="S78" i="5"/>
  <c r="S79" i="5"/>
  <c r="S80" i="5"/>
  <c r="S81" i="5"/>
  <c r="S82" i="5"/>
  <c r="S83" i="5"/>
  <c r="S84" i="5"/>
  <c r="S85" i="5"/>
  <c r="S86" i="5"/>
  <c r="S87" i="5"/>
  <c r="S88" i="5"/>
  <c r="S89" i="5"/>
  <c r="S90" i="5"/>
  <c r="S91" i="5"/>
  <c r="S92" i="5"/>
  <c r="S93" i="5"/>
  <c r="S94" i="5"/>
  <c r="S96" i="5"/>
  <c r="S97" i="5"/>
  <c r="S98" i="5"/>
  <c r="S99" i="5"/>
  <c r="S100" i="5"/>
  <c r="S101" i="5"/>
  <c r="S102" i="5"/>
  <c r="S103" i="5"/>
  <c r="S104" i="5"/>
  <c r="S105" i="5"/>
  <c r="S106" i="5"/>
  <c r="S107" i="5"/>
  <c r="S108" i="5"/>
  <c r="S109" i="5"/>
  <c r="S110" i="5"/>
  <c r="S111" i="5"/>
  <c r="S112" i="5"/>
  <c r="S113" i="5"/>
  <c r="S114" i="5"/>
  <c r="S115" i="5"/>
  <c r="S117" i="5"/>
  <c r="S118" i="5"/>
  <c r="S119" i="5"/>
  <c r="S120" i="5"/>
  <c r="S121" i="5"/>
  <c r="S122" i="5"/>
  <c r="S123" i="5"/>
  <c r="S14" i="5"/>
  <c r="S12" i="5" l="1"/>
  <c r="I11" i="5" l="1"/>
  <c r="J10" i="5" l="1"/>
  <c r="J11" i="5"/>
  <c r="L11" i="5"/>
  <c r="S11" i="5"/>
  <c r="L5" i="5"/>
  <c r="J5" i="5"/>
  <c r="O14" i="5"/>
  <c r="Q27" i="5" s="1"/>
  <c r="O2" i="5" l="1"/>
  <c r="N14" i="5"/>
  <c r="K15" i="5" s="1"/>
  <c r="N15" i="5" s="1"/>
  <c r="K16" i="5" l="1"/>
  <c r="N16" i="5" l="1"/>
  <c r="C17" i="5" s="1"/>
  <c r="K17" i="5" s="1"/>
  <c r="M17" i="5" l="1"/>
  <c r="N17" i="5" s="1"/>
  <c r="C18" i="5" s="1"/>
  <c r="K18" i="5" s="1"/>
  <c r="N18" i="5" l="1"/>
  <c r="C19" i="5" s="1"/>
  <c r="M19" i="5" l="1"/>
  <c r="K19" i="5"/>
  <c r="N19" i="5" l="1"/>
  <c r="C20" i="5" s="1"/>
  <c r="K20" i="5" l="1"/>
  <c r="M20" i="5"/>
  <c r="N20" i="5" l="1"/>
  <c r="C21" i="5" s="1"/>
  <c r="K21" i="5" l="1"/>
  <c r="M21" i="5"/>
  <c r="N21" i="5" l="1"/>
  <c r="C22" i="5" s="1"/>
  <c r="K22" i="5" l="1"/>
  <c r="M22" i="5"/>
  <c r="N22" i="5" l="1"/>
  <c r="C23" i="5" s="1"/>
  <c r="K23" i="5" s="1"/>
  <c r="N23" i="5" s="1"/>
  <c r="C24" i="5" s="1"/>
  <c r="K24" i="5" s="1"/>
  <c r="N24" i="5" s="1"/>
  <c r="C25" i="5" s="1"/>
  <c r="K25" i="5" s="1"/>
  <c r="N25" i="5" s="1"/>
  <c r="C26" i="5" s="1"/>
  <c r="K26" i="5" s="1"/>
  <c r="N26" i="5" s="1"/>
  <c r="C27" i="5" s="1"/>
  <c r="M27" i="5" l="1"/>
  <c r="N27" i="5" s="1"/>
  <c r="C28" i="5" s="1"/>
  <c r="K28" i="5" s="1"/>
  <c r="N28" i="5" s="1"/>
  <c r="C29" i="5" s="1"/>
  <c r="K27" i="5"/>
  <c r="K29" i="5" l="1"/>
  <c r="M29" i="5"/>
  <c r="N29" i="5" s="1"/>
  <c r="C30" i="5" s="1"/>
  <c r="K30" i="5" s="1"/>
  <c r="N30" i="5" l="1"/>
  <c r="C32" i="5" l="1"/>
  <c r="K32" i="5" s="1"/>
  <c r="Q30" i="5"/>
  <c r="Q29" i="5" s="1"/>
  <c r="Q28" i="5"/>
  <c r="N32" i="5" l="1"/>
  <c r="C33" i="5" s="1"/>
  <c r="K33" i="5" s="1"/>
  <c r="M33" i="5" l="1"/>
  <c r="N33" i="5" s="1"/>
  <c r="C34" i="5" s="1"/>
  <c r="K34" i="5" s="1"/>
  <c r="M34" i="5" l="1"/>
  <c r="N34" i="5" s="1"/>
  <c r="C35" i="5" s="1"/>
  <c r="K35" i="5" s="1"/>
  <c r="M35" i="5" l="1"/>
  <c r="N35" i="5" s="1"/>
  <c r="C36" i="5" s="1"/>
  <c r="K36" i="5" s="1"/>
  <c r="N36" i="5" s="1"/>
  <c r="C37" i="5" s="1"/>
  <c r="M37" i="5" l="1"/>
  <c r="N37" i="5" s="1"/>
  <c r="C38" i="5" s="1"/>
  <c r="K38" i="5" s="1"/>
  <c r="N38" i="5" s="1"/>
  <c r="C39" i="5" s="1"/>
  <c r="K39" i="5" s="1"/>
  <c r="N39" i="5" s="1"/>
  <c r="C40" i="5" s="1"/>
  <c r="K40" i="5" s="1"/>
  <c r="N40" i="5" s="1"/>
  <c r="C41" i="5" s="1"/>
  <c r="K37" i="5"/>
  <c r="K41" i="5" l="1"/>
  <c r="N41" i="5" s="1"/>
  <c r="C42" i="5" s="1"/>
  <c r="K42" i="5" s="1"/>
  <c r="N42" i="5" s="1"/>
  <c r="M41" i="5"/>
  <c r="C43" i="5" l="1"/>
  <c r="K43" i="5" s="1"/>
  <c r="N43" i="5" s="1"/>
  <c r="C44" i="5" l="1"/>
  <c r="K44" i="5" l="1"/>
  <c r="N44" i="5" s="1"/>
  <c r="C45" i="5" s="1"/>
  <c r="M44" i="5"/>
  <c r="K45" i="5" l="1"/>
  <c r="N45" i="5" s="1"/>
  <c r="C46" i="5" s="1"/>
  <c r="K46" i="5" s="1"/>
  <c r="N46" i="5" s="1"/>
  <c r="C48" i="5" s="1"/>
  <c r="M45" i="5"/>
  <c r="C47" i="5" l="1"/>
  <c r="K47" i="5" l="1"/>
  <c r="N47" i="5" s="1"/>
  <c r="K48" i="5" s="1"/>
  <c r="N48" i="5" s="1"/>
  <c r="M47" i="5"/>
  <c r="C49" i="5" l="1"/>
  <c r="K49" i="5" s="1"/>
  <c r="N49" i="5" s="1"/>
  <c r="C50" i="5" l="1"/>
  <c r="K50" i="5" s="1"/>
  <c r="N50" i="5" s="1"/>
  <c r="C51" i="5" l="1"/>
  <c r="K51" i="5" s="1"/>
  <c r="N51" i="5" s="1"/>
  <c r="C53" i="5" s="1"/>
  <c r="C52" i="5" l="1"/>
  <c r="K52" i="5" s="1"/>
  <c r="N52" i="5" s="1"/>
  <c r="C55" i="5" s="1"/>
  <c r="K53" i="5" l="1"/>
  <c r="N53" i="5" l="1"/>
  <c r="Q53" i="5" s="1"/>
  <c r="Q52" i="5" s="1"/>
  <c r="Q51" i="5"/>
  <c r="K55" i="5" l="1"/>
  <c r="N55" i="5" l="1"/>
  <c r="C56" i="5" s="1"/>
  <c r="K56" i="5" s="1"/>
  <c r="M56" i="5" l="1"/>
  <c r="N56" i="5" s="1"/>
  <c r="C57" i="5" s="1"/>
  <c r="K57" i="5" s="1"/>
  <c r="N57" i="5" l="1"/>
  <c r="C58" i="5" s="1"/>
  <c r="K58" i="5" s="1"/>
  <c r="M58" i="5" l="1"/>
  <c r="N58" i="5" s="1"/>
  <c r="C59" i="5" s="1"/>
  <c r="K59" i="5" s="1"/>
  <c r="N59" i="5" l="1"/>
  <c r="C62" i="5" l="1"/>
  <c r="K62" i="5" s="1"/>
  <c r="C60" i="5"/>
  <c r="K60" i="5" l="1"/>
  <c r="N60" i="5" s="1"/>
  <c r="M60" i="5"/>
  <c r="C61" i="5" l="1"/>
  <c r="K61" i="5" s="1"/>
  <c r="N61" i="5" s="1"/>
  <c r="N62" i="5" s="1"/>
  <c r="C63" i="5"/>
  <c r="K63" i="5" s="1"/>
  <c r="N63" i="5" l="1"/>
  <c r="C64" i="5" s="1"/>
  <c r="K64" i="5" s="1"/>
  <c r="M64" i="5" l="1"/>
  <c r="N64" i="5" s="1"/>
  <c r="C65" i="5" s="1"/>
  <c r="K65" i="5" s="1"/>
  <c r="N65" i="5" s="1"/>
  <c r="C66" i="5" s="1"/>
  <c r="K66" i="5" s="1"/>
  <c r="N66" i="5" s="1"/>
  <c r="C67" i="5" l="1"/>
  <c r="K67" i="5" l="1"/>
  <c r="M67" i="5"/>
  <c r="N67" i="5" l="1"/>
  <c r="C68" i="5" l="1"/>
  <c r="K68" i="5" s="1"/>
  <c r="N68" i="5" s="1"/>
  <c r="C69" i="5"/>
  <c r="K69" i="5" l="1"/>
  <c r="N69" i="5" s="1"/>
  <c r="C70" i="5"/>
  <c r="K70" i="5" s="1"/>
  <c r="N70" i="5" s="1"/>
  <c r="C71" i="5" s="1"/>
  <c r="K71" i="5" s="1"/>
  <c r="N71" i="5" l="1"/>
  <c r="Q69" i="5"/>
  <c r="C74" i="5" l="1"/>
  <c r="Q71" i="5"/>
  <c r="Q70" i="5" s="1"/>
  <c r="C73" i="5"/>
  <c r="K73" i="5" s="1"/>
  <c r="N73" i="5" s="1"/>
  <c r="K74" i="5"/>
  <c r="M74" i="5"/>
  <c r="N74" i="5" l="1"/>
  <c r="C75" i="5" s="1"/>
  <c r="K75" i="5" s="1"/>
  <c r="M75" i="5" l="1"/>
  <c r="N75" i="5" s="1"/>
  <c r="C76" i="5" s="1"/>
  <c r="K76" i="5" l="1"/>
  <c r="M76" i="5"/>
  <c r="N76" i="5"/>
  <c r="C77" i="5" s="1"/>
  <c r="K77" i="5" s="1"/>
  <c r="M77" i="5" l="1"/>
  <c r="N77" i="5" s="1"/>
  <c r="C78" i="5" s="1"/>
  <c r="K78" i="5" s="1"/>
  <c r="N78" i="5" s="1"/>
  <c r="C79" i="5" s="1"/>
  <c r="K79" i="5" s="1"/>
  <c r="N79" i="5" s="1"/>
  <c r="C80" i="5" l="1"/>
  <c r="K80" i="5" l="1"/>
  <c r="N80" i="5" s="1"/>
  <c r="C81" i="5" s="1"/>
  <c r="K81" i="5" s="1"/>
  <c r="N81" i="5" s="1"/>
  <c r="M80" i="5"/>
  <c r="C82" i="5" l="1"/>
  <c r="K82" i="5" l="1"/>
  <c r="N82" i="5" s="1"/>
  <c r="M82" i="5"/>
  <c r="C83" i="5" l="1"/>
  <c r="K83" i="5" s="1"/>
  <c r="N83" i="5" s="1"/>
  <c r="C84" i="5"/>
  <c r="K84" i="5"/>
  <c r="N84" i="5" l="1"/>
  <c r="C85" i="5" s="1"/>
  <c r="K85" i="5" s="1"/>
  <c r="N85" i="5" s="1"/>
  <c r="C86" i="5" l="1"/>
  <c r="K86" i="5" l="1"/>
  <c r="N86" i="5" s="1"/>
  <c r="C87" i="5" s="1"/>
  <c r="K87" i="5" s="1"/>
  <c r="N87" i="5" s="1"/>
  <c r="M86" i="5"/>
  <c r="C88" i="5" l="1"/>
  <c r="K88" i="5" l="1"/>
  <c r="N88" i="5" s="1"/>
  <c r="C89" i="5" s="1"/>
  <c r="K89" i="5" s="1"/>
  <c r="N89" i="5" s="1"/>
  <c r="C91" i="5" s="1"/>
  <c r="M88" i="5"/>
  <c r="R91" i="5" l="1"/>
  <c r="C90" i="5" l="1"/>
  <c r="K90" i="5" s="1"/>
  <c r="N90" i="5" s="1"/>
  <c r="K91" i="5" l="1"/>
  <c r="N91" i="5" s="1"/>
  <c r="C92" i="5" l="1"/>
  <c r="K92" i="5" l="1"/>
  <c r="N92" i="5" s="1"/>
  <c r="C93" i="5" s="1"/>
  <c r="M92" i="5"/>
  <c r="K93" i="5" l="1"/>
  <c r="N93" i="5" l="1"/>
  <c r="C94" i="5" s="1"/>
  <c r="K94" i="5" s="1"/>
  <c r="N94" i="5" l="1"/>
  <c r="C96" i="5" s="1"/>
  <c r="K96" i="5" l="1"/>
  <c r="M96" i="5"/>
  <c r="N96" i="5" s="1"/>
  <c r="C97" i="5" s="1"/>
  <c r="K97" i="5" l="1"/>
  <c r="M97" i="5"/>
  <c r="N97" i="5" s="1"/>
  <c r="C98" i="5" s="1"/>
  <c r="K98" i="5" s="1"/>
  <c r="N98" i="5" s="1"/>
  <c r="C99" i="5" s="1"/>
  <c r="K99" i="5" s="1"/>
  <c r="N99" i="5" l="1"/>
  <c r="C100" i="5" s="1"/>
  <c r="K100" i="5" l="1"/>
  <c r="M100" i="5"/>
  <c r="N100" i="5"/>
  <c r="C101" i="5" s="1"/>
  <c r="K101" i="5" s="1"/>
  <c r="N101" i="5" l="1"/>
  <c r="C102" i="5" s="1"/>
  <c r="K102" i="5" l="1"/>
  <c r="N102" i="5" s="1"/>
  <c r="C103" i="5" s="1"/>
  <c r="M103" i="5" s="1"/>
  <c r="M102" i="5"/>
  <c r="K103" i="5" l="1"/>
  <c r="N103" i="5"/>
  <c r="C104" i="5" s="1"/>
  <c r="K104" i="5" s="1"/>
  <c r="N104" i="5" l="1"/>
  <c r="C105" i="5" s="1"/>
  <c r="K105" i="5" l="1"/>
  <c r="M105" i="5"/>
  <c r="N105" i="5"/>
  <c r="C106" i="5" s="1"/>
  <c r="K106" i="5" s="1"/>
  <c r="N106" i="5" l="1"/>
  <c r="C107" i="5" s="1"/>
  <c r="K107" i="5" s="1"/>
  <c r="N107" i="5" s="1"/>
  <c r="C108" i="5" l="1"/>
  <c r="K108" i="5" l="1"/>
  <c r="M108" i="5"/>
  <c r="N108" i="5"/>
  <c r="C109" i="5" s="1"/>
  <c r="K109" i="5" s="1"/>
  <c r="N109" i="5" l="1"/>
  <c r="C110" i="5" s="1"/>
  <c r="K110" i="5" l="1"/>
  <c r="M110" i="5"/>
  <c r="R110" i="5" s="1"/>
  <c r="N110" i="5"/>
  <c r="C111" i="5" s="1"/>
  <c r="K111" i="5" s="1"/>
  <c r="N111" i="5" l="1"/>
  <c r="C112" i="5" s="1"/>
  <c r="K112" i="5" l="1"/>
  <c r="M112" i="5"/>
  <c r="N112" i="5"/>
  <c r="C113" i="5" s="1"/>
  <c r="K113" i="5" s="1"/>
  <c r="N113" i="5" l="1"/>
  <c r="C114" i="5" l="1"/>
  <c r="K114" i="5" l="1"/>
  <c r="M114" i="5"/>
  <c r="N114" i="5"/>
  <c r="C115" i="5" s="1"/>
  <c r="K115" i="5" l="1"/>
  <c r="M115" i="5"/>
  <c r="M5" i="5"/>
  <c r="R118" i="5"/>
  <c r="N115" i="5"/>
  <c r="C117" i="5" s="1"/>
  <c r="K117" i="5" s="1"/>
  <c r="N117" i="5" l="1"/>
  <c r="C118" i="5" s="1"/>
  <c r="K118" i="5" s="1"/>
  <c r="N118" i="5" l="1"/>
  <c r="C119" i="5" s="1"/>
  <c r="K119" i="5" s="1"/>
  <c r="C120" i="5" l="1"/>
  <c r="K120" i="5" s="1"/>
  <c r="C121" i="5" l="1"/>
  <c r="K121" i="5" s="1"/>
  <c r="C122" i="5" l="1"/>
  <c r="K122" i="5" s="1"/>
  <c r="C123" i="5" s="1"/>
  <c r="K123" i="5" s="1"/>
  <c r="C124" i="5" s="1"/>
  <c r="K5" i="5" l="1"/>
  <c r="O5" i="5" s="1"/>
</calcChain>
</file>

<file path=xl/sharedStrings.xml><?xml version="1.0" encoding="utf-8"?>
<sst xmlns="http://schemas.openxmlformats.org/spreadsheetml/2006/main" count="436" uniqueCount="199">
  <si>
    <t>初期投資金額　</t>
    <rPh sb="0" eb="2">
      <t>ショキ</t>
    </rPh>
    <rPh sb="2" eb="4">
      <t>トウシ</t>
    </rPh>
    <rPh sb="4" eb="6">
      <t>キンガク</t>
    </rPh>
    <phoneticPr fontId="1"/>
  </si>
  <si>
    <t>損切り</t>
    <rPh sb="0" eb="2">
      <t>ソンギ</t>
    </rPh>
    <phoneticPr fontId="1"/>
  </si>
  <si>
    <t>売買</t>
    <rPh sb="0" eb="2">
      <t>バイバイ</t>
    </rPh>
    <phoneticPr fontId="1"/>
  </si>
  <si>
    <t>ロット</t>
    <phoneticPr fontId="1"/>
  </si>
  <si>
    <t>エントリー日時</t>
    <rPh sb="5" eb="7">
      <t>ニチジ</t>
    </rPh>
    <phoneticPr fontId="1"/>
  </si>
  <si>
    <t>エントリー価格</t>
    <rPh sb="5" eb="7">
      <t>カカク</t>
    </rPh>
    <phoneticPr fontId="1"/>
  </si>
  <si>
    <t>ストップ</t>
    <phoneticPr fontId="1"/>
  </si>
  <si>
    <t>決済日時</t>
    <rPh sb="0" eb="2">
      <t>ケッサイ</t>
    </rPh>
    <rPh sb="2" eb="4">
      <t>ニチジ</t>
    </rPh>
    <phoneticPr fontId="1"/>
  </si>
  <si>
    <t>決済価格</t>
    <rPh sb="0" eb="2">
      <t>ケッサイ</t>
    </rPh>
    <rPh sb="2" eb="4">
      <t>カカク</t>
    </rPh>
    <phoneticPr fontId="1"/>
  </si>
  <si>
    <t>利益pips</t>
    <rPh sb="0" eb="2">
      <t>リエキ</t>
    </rPh>
    <phoneticPr fontId="1"/>
  </si>
  <si>
    <t>損益pips</t>
    <rPh sb="0" eb="2">
      <t>ソンエキ</t>
    </rPh>
    <phoneticPr fontId="1"/>
  </si>
  <si>
    <t>※.1ロット＝10000通貨</t>
    <rPh sb="12" eb="14">
      <t>ツウカ</t>
    </rPh>
    <phoneticPr fontId="1"/>
  </si>
  <si>
    <t>リスクリワード</t>
    <phoneticPr fontId="1"/>
  </si>
  <si>
    <t>総資金</t>
    <rPh sb="0" eb="1">
      <t>ソウ</t>
    </rPh>
    <rPh sb="1" eb="3">
      <t>シキン</t>
    </rPh>
    <phoneticPr fontId="1"/>
  </si>
  <si>
    <t>利益額</t>
    <rPh sb="0" eb="2">
      <t>リエキ</t>
    </rPh>
    <rPh sb="2" eb="3">
      <t>ガク</t>
    </rPh>
    <phoneticPr fontId="1"/>
  </si>
  <si>
    <t>損益額</t>
    <rPh sb="0" eb="2">
      <t>ソンエキ</t>
    </rPh>
    <rPh sb="2" eb="3">
      <t>ガク</t>
    </rPh>
    <phoneticPr fontId="1"/>
  </si>
  <si>
    <t>勝率</t>
    <rPh sb="0" eb="2">
      <t>ショウリツ</t>
    </rPh>
    <phoneticPr fontId="1"/>
  </si>
  <si>
    <t>回数</t>
    <rPh sb="0" eb="2">
      <t>カイスウ</t>
    </rPh>
    <phoneticPr fontId="1"/>
  </si>
  <si>
    <t>総獲得pips</t>
    <rPh sb="0" eb="1">
      <t>ソウ</t>
    </rPh>
    <rPh sb="1" eb="3">
      <t>カクトク</t>
    </rPh>
    <phoneticPr fontId="1"/>
  </si>
  <si>
    <t>総利益</t>
    <rPh sb="0" eb="1">
      <t>ソウ</t>
    </rPh>
    <rPh sb="1" eb="3">
      <t>リエキ</t>
    </rPh>
    <phoneticPr fontId="1"/>
  </si>
  <si>
    <t>総損失pips</t>
    <rPh sb="0" eb="1">
      <t>ソウ</t>
    </rPh>
    <rPh sb="1" eb="3">
      <t>ソンシツ</t>
    </rPh>
    <phoneticPr fontId="1"/>
  </si>
  <si>
    <t>総損失</t>
    <rPh sb="0" eb="1">
      <t>ソウ</t>
    </rPh>
    <rPh sb="1" eb="3">
      <t>ソンシツ</t>
    </rPh>
    <phoneticPr fontId="1"/>
  </si>
  <si>
    <t>勝敗</t>
    <rPh sb="0" eb="2">
      <t>ショウハイ</t>
    </rPh>
    <phoneticPr fontId="1"/>
  </si>
  <si>
    <t>リスクリワード</t>
    <phoneticPr fontId="1"/>
  </si>
  <si>
    <t>最大連敗</t>
    <rPh sb="0" eb="2">
      <t>サイダイ</t>
    </rPh>
    <rPh sb="2" eb="4">
      <t>レンパイ</t>
    </rPh>
    <phoneticPr fontId="1"/>
  </si>
  <si>
    <t>総資産</t>
    <rPh sb="0" eb="3">
      <t>ソウシサン</t>
    </rPh>
    <phoneticPr fontId="1"/>
  </si>
  <si>
    <t>収支</t>
    <rPh sb="0" eb="2">
      <t>シュウシ</t>
    </rPh>
    <phoneticPr fontId="1"/>
  </si>
  <si>
    <t>１．移動平均線の１０SMAと２０SＭＡ、両⽅の上にキャンドルがあれば買 い⽅向、下なら売り⽅向。</t>
  </si>
  <si>
    <t>２．MAに触って（またいでもOK）、EBが出現したらエントリー待ち。</t>
  </si>
  <si>
    <t>３．EBのエントリールール成⽴（EB⾼値／安値ブレイク）で、エントリー</t>
  </si>
  <si>
    <t>４．ストップはEBのストップ（EB安値／⾼値）</t>
  </si>
  <si>
    <r>
      <t>５．決済はストップをあげる／さげる。  
　　　</t>
    </r>
    <r>
      <rPr>
        <b/>
        <sz val="11"/>
        <color rgb="FFFF0000"/>
        <rFont val="ＭＳ Ｐゴシック"/>
        <family val="3"/>
        <charset val="128"/>
      </rPr>
      <t>a.ダウ理論で動かす</t>
    </r>
    <r>
      <rPr>
        <sz val="11"/>
        <color indexed="8"/>
        <rFont val="ＭＳ Ｐゴシック"/>
        <family val="3"/>
        <charset val="128"/>
      </rPr>
      <t>   b.EBがまた出たら（エントリー条件をみたしたら）動かす   
　　　c.EB,PB,ダウ理論が出たら動かす</t>
    </r>
    <phoneticPr fontId="1"/>
  </si>
  <si>
    <t>利益率</t>
    <rPh sb="0" eb="2">
      <t>リエキ</t>
    </rPh>
    <rPh sb="2" eb="3">
      <t>リツ</t>
    </rPh>
    <phoneticPr fontId="1"/>
  </si>
  <si>
    <t>勝ち数</t>
    <rPh sb="0" eb="1">
      <t>カ</t>
    </rPh>
    <rPh sb="2" eb="3">
      <t>スウ</t>
    </rPh>
    <phoneticPr fontId="1"/>
  </si>
  <si>
    <t>負け数</t>
    <rPh sb="0" eb="1">
      <t>マ</t>
    </rPh>
    <rPh sb="2" eb="3">
      <t>スウ</t>
    </rPh>
    <phoneticPr fontId="1"/>
  </si>
  <si>
    <t>売</t>
    <rPh sb="0" eb="1">
      <t>ウ</t>
    </rPh>
    <phoneticPr fontId="1"/>
  </si>
  <si>
    <t>買</t>
    <rPh sb="0" eb="1">
      <t>カ</t>
    </rPh>
    <phoneticPr fontId="1"/>
  </si>
  <si>
    <t>勝</t>
    <rPh sb="0" eb="1">
      <t>カ</t>
    </rPh>
    <phoneticPr fontId="1"/>
  </si>
  <si>
    <t>負</t>
    <rPh sb="0" eb="1">
      <t>マ</t>
    </rPh>
    <phoneticPr fontId="1"/>
  </si>
  <si>
    <t>リスクリワード</t>
    <phoneticPr fontId="1"/>
  </si>
  <si>
    <t>ー</t>
    <phoneticPr fontId="1"/>
  </si>
  <si>
    <t>買</t>
    <rPh sb="0" eb="1">
      <t>カ</t>
    </rPh>
    <phoneticPr fontId="1"/>
  </si>
  <si>
    <t>月利益率</t>
    <rPh sb="0" eb="1">
      <t>ツキ</t>
    </rPh>
    <rPh sb="1" eb="3">
      <t>リエキ</t>
    </rPh>
    <rPh sb="3" eb="4">
      <t>リツ</t>
    </rPh>
    <phoneticPr fontId="1"/>
  </si>
  <si>
    <t>検証結果：　2005年～2008年までの間での検証を実施した
　　　　</t>
    <rPh sb="0" eb="2">
      <t>ケンショウ</t>
    </rPh>
    <rPh sb="2" eb="4">
      <t>ケッカ</t>
    </rPh>
    <rPh sb="10" eb="11">
      <t>ネン</t>
    </rPh>
    <rPh sb="16" eb="17">
      <t>ネン</t>
    </rPh>
    <rPh sb="20" eb="21">
      <t>アイダ</t>
    </rPh>
    <rPh sb="23" eb="25">
      <t>ケンショウ</t>
    </rPh>
    <rPh sb="26" eb="28">
      <t>ジッシ</t>
    </rPh>
    <phoneticPr fontId="1"/>
  </si>
  <si>
    <t>100トレードで32勝68敗、勝率32％。</t>
    <rPh sb="10" eb="11">
      <t>ショウ</t>
    </rPh>
    <rPh sb="13" eb="14">
      <t>ハイ</t>
    </rPh>
    <rPh sb="15" eb="17">
      <t>ショウリツ</t>
    </rPh>
    <phoneticPr fontId="1"/>
  </si>
  <si>
    <t>検証結果：</t>
    <rPh sb="0" eb="2">
      <t>ケンショウ</t>
    </rPh>
    <rPh sb="2" eb="4">
      <t>ケッカ</t>
    </rPh>
    <phoneticPr fontId="1"/>
  </si>
  <si>
    <t>2005～2012間の検証を実施</t>
    <rPh sb="9" eb="10">
      <t>カン</t>
    </rPh>
    <rPh sb="11" eb="13">
      <t>ケンショウ</t>
    </rPh>
    <rPh sb="14" eb="16">
      <t>ジッシ</t>
    </rPh>
    <phoneticPr fontId="1"/>
  </si>
  <si>
    <t>2009年の検証を実施</t>
    <rPh sb="4" eb="5">
      <t>ネン</t>
    </rPh>
    <rPh sb="6" eb="8">
      <t>ケンショウ</t>
    </rPh>
    <rPh sb="9" eb="11">
      <t>ジッシ</t>
    </rPh>
    <phoneticPr fontId="1"/>
  </si>
  <si>
    <t>リスクリワード＝3.5</t>
    <phoneticPr fontId="1"/>
  </si>
  <si>
    <t>201トレードで78勝120敗3引き分け、勝率38%</t>
    <rPh sb="10" eb="11">
      <t>ショウ</t>
    </rPh>
    <rPh sb="14" eb="15">
      <t>ハイ</t>
    </rPh>
    <rPh sb="16" eb="17">
      <t>ヒ</t>
    </rPh>
    <rPh sb="18" eb="19">
      <t>ワ</t>
    </rPh>
    <rPh sb="21" eb="23">
      <t>ショウリツ</t>
    </rPh>
    <phoneticPr fontId="1"/>
  </si>
  <si>
    <t>144トレードで68勝75敗1引き分け</t>
    <rPh sb="10" eb="11">
      <t>ショウ</t>
    </rPh>
    <rPh sb="13" eb="14">
      <t>ハイ</t>
    </rPh>
    <rPh sb="15" eb="16">
      <t>ヒ</t>
    </rPh>
    <rPh sb="17" eb="18">
      <t>ワ</t>
    </rPh>
    <phoneticPr fontId="1"/>
  </si>
  <si>
    <t>2005～2006年8月までの検証</t>
  </si>
  <si>
    <t>2005～2015までの検証</t>
  </si>
  <si>
    <t>2009～2010/2までの検証を実施</t>
    <rPh sb="14" eb="16">
      <t>ケンショウ</t>
    </rPh>
    <rPh sb="17" eb="19">
      <t>ジッシ</t>
    </rPh>
    <phoneticPr fontId="1"/>
  </si>
  <si>
    <t>最大連敗9</t>
    <rPh sb="0" eb="2">
      <t>サイダイ</t>
    </rPh>
    <rPh sb="2" eb="4">
      <t>レンパイ</t>
    </rPh>
    <phoneticPr fontId="1"/>
  </si>
  <si>
    <t>エントリー数：　日足=５５　240足 = 201</t>
    <rPh sb="5" eb="6">
      <t>スウ</t>
    </rPh>
    <rPh sb="8" eb="10">
      <t>ヒアシ</t>
    </rPh>
    <rPh sb="17" eb="18">
      <t>アシ</t>
    </rPh>
    <phoneticPr fontId="1"/>
  </si>
  <si>
    <t>エントリー数：　日足=8　240足 = 23　60分足 = 144</t>
    <rPh sb="5" eb="6">
      <t>スウ</t>
    </rPh>
    <rPh sb="8" eb="10">
      <t>ヒアシ</t>
    </rPh>
    <rPh sb="16" eb="17">
      <t>アシ</t>
    </rPh>
    <rPh sb="25" eb="26">
      <t>フン</t>
    </rPh>
    <rPh sb="26" eb="27">
      <t>アシ</t>
    </rPh>
    <phoneticPr fontId="1"/>
  </si>
  <si>
    <t>　トレード回数：PB10回、EB21回</t>
  </si>
  <si>
    <t>エントリー方法：PBと同じくMA線でのサポートある時にエントリー</t>
  </si>
  <si>
    <t>トレード回数 ： PB26回、EB（日足）9回、EB（240分足）107回</t>
    <rPh sb="4" eb="6">
      <t>カイスウ</t>
    </rPh>
    <rPh sb="13" eb="14">
      <t>カイ</t>
    </rPh>
    <rPh sb="18" eb="20">
      <t>ヒアシ</t>
    </rPh>
    <rPh sb="22" eb="23">
      <t>カイ</t>
    </rPh>
    <phoneticPr fontId="1"/>
  </si>
  <si>
    <t>最大利益　204853</t>
    <rPh sb="0" eb="2">
      <t>サイダイ</t>
    </rPh>
    <rPh sb="2" eb="4">
      <t>リエキ</t>
    </rPh>
    <phoneticPr fontId="1"/>
  </si>
  <si>
    <t>総資産 日足 = 7倍　240足 = 250倍</t>
    <rPh sb="0" eb="3">
      <t>ソウシサン</t>
    </rPh>
    <rPh sb="4" eb="6">
      <t>ヒアシ</t>
    </rPh>
    <rPh sb="10" eb="11">
      <t>バイ</t>
    </rPh>
    <rPh sb="15" eb="16">
      <t>アシ</t>
    </rPh>
    <rPh sb="22" eb="23">
      <t>バイ</t>
    </rPh>
    <phoneticPr fontId="1"/>
  </si>
  <si>
    <t>総資産 日足 = 1.12倍　240足 = 0.86倍  60分足 = 145.95倍</t>
    <rPh sb="0" eb="3">
      <t>ソウシサン</t>
    </rPh>
    <rPh sb="4" eb="6">
      <t>ヒアシ</t>
    </rPh>
    <rPh sb="13" eb="14">
      <t>バイ</t>
    </rPh>
    <rPh sb="18" eb="19">
      <t>アシ</t>
    </rPh>
    <rPh sb="26" eb="27">
      <t>バイ</t>
    </rPh>
    <rPh sb="31" eb="32">
      <t>フン</t>
    </rPh>
    <rPh sb="32" eb="33">
      <t>アシ</t>
    </rPh>
    <rPh sb="42" eb="43">
      <t>バイ</t>
    </rPh>
    <phoneticPr fontId="1"/>
  </si>
  <si>
    <t>　勝率：PB３０％、EB６７％</t>
  </si>
  <si>
    <t>決済方法：基本トレーリングストップ</t>
  </si>
  <si>
    <t>勝率： PB30.8%、EB（日足）33.3％、EB（240分足）57％</t>
    <rPh sb="0" eb="2">
      <t>ショウリツ</t>
    </rPh>
    <rPh sb="15" eb="17">
      <t>ヒアシ</t>
    </rPh>
    <rPh sb="30" eb="31">
      <t>フン</t>
    </rPh>
    <rPh sb="31" eb="32">
      <t>アシ</t>
    </rPh>
    <phoneticPr fontId="1"/>
  </si>
  <si>
    <t>最大損益　48498</t>
    <rPh sb="0" eb="2">
      <t>サイダイ</t>
    </rPh>
    <rPh sb="2" eb="4">
      <t>ソンエキ</t>
    </rPh>
    <phoneticPr fontId="1"/>
  </si>
  <si>
    <t>（ロット数100を超えている為、現実的ではない）</t>
    <rPh sb="4" eb="5">
      <t>スウ</t>
    </rPh>
    <rPh sb="9" eb="10">
      <t>コ</t>
    </rPh>
    <rPh sb="14" eb="15">
      <t>タメ</t>
    </rPh>
    <rPh sb="16" eb="19">
      <t>ゲンジツテキ</t>
    </rPh>
    <phoneticPr fontId="1"/>
  </si>
  <si>
    <t>勝率 → 日足 = 40%  240足 = 38％　60分足 = 48%</t>
    <rPh sb="0" eb="2">
      <t>ショウリツ</t>
    </rPh>
    <rPh sb="5" eb="7">
      <t>ヒアシ</t>
    </rPh>
    <rPh sb="18" eb="19">
      <t>アシ</t>
    </rPh>
    <rPh sb="28" eb="29">
      <t>フン</t>
    </rPh>
    <rPh sb="29" eb="30">
      <t>アシ</t>
    </rPh>
    <phoneticPr fontId="1"/>
  </si>
  <si>
    <t>　利益：PB：２１．６％、EB２１７．４％</t>
  </si>
  <si>
    <t>トレード回数：PB72回、EB105回、EB（買い増し有）150回</t>
  </si>
  <si>
    <t>利益： PB(240分足）120%、EB（日足）121.5％、EB（240分足）1128.8％</t>
    <rPh sb="0" eb="2">
      <t>リエキ</t>
    </rPh>
    <rPh sb="10" eb="11">
      <t>フン</t>
    </rPh>
    <rPh sb="11" eb="12">
      <t>アシ</t>
    </rPh>
    <rPh sb="21" eb="23">
      <t>ヒアシ</t>
    </rPh>
    <rPh sb="37" eb="38">
      <t>フン</t>
    </rPh>
    <rPh sb="38" eb="39">
      <t>アシ</t>
    </rPh>
    <phoneticPr fontId="1"/>
  </si>
  <si>
    <t>最大ドローダウン　122969</t>
    <rPh sb="0" eb="2">
      <t>サイダイ</t>
    </rPh>
    <phoneticPr fontId="1"/>
  </si>
  <si>
    <t>勝率 → 日足 = 40%  240足 = 38％</t>
    <rPh sb="0" eb="2">
      <t>ショウリツ</t>
    </rPh>
    <rPh sb="5" eb="7">
      <t>ヒアシ</t>
    </rPh>
    <rPh sb="18" eb="19">
      <t>アシ</t>
    </rPh>
    <phoneticPr fontId="1"/>
  </si>
  <si>
    <t>勝率：PB38％、EB５５％、EB（買い増しあり）６０％</t>
  </si>
  <si>
    <t>同期間のエントリー数：　日足 = ２３ 、 240分足 = 100</t>
    <rPh sb="0" eb="3">
      <t>ドウキカン</t>
    </rPh>
    <rPh sb="9" eb="10">
      <t>スウ</t>
    </rPh>
    <rPh sb="12" eb="14">
      <t>ヒアシ</t>
    </rPh>
    <rPh sb="25" eb="26">
      <t>フン</t>
    </rPh>
    <rPh sb="26" eb="27">
      <t>アシ</t>
    </rPh>
    <phoneticPr fontId="1"/>
  </si>
  <si>
    <t>感想：</t>
    <rPh sb="0" eb="2">
      <t>カンソウ</t>
    </rPh>
    <phoneticPr fontId="1"/>
  </si>
  <si>
    <t>今回も特に単純にMAサポートでのPBエントリー</t>
    <rPh sb="0" eb="2">
      <t>コンカイ</t>
    </rPh>
    <rPh sb="3" eb="4">
      <t>トク</t>
    </rPh>
    <rPh sb="5" eb="7">
      <t>タンジュン</t>
    </rPh>
    <phoneticPr fontId="1"/>
  </si>
  <si>
    <t>（感想）</t>
  </si>
  <si>
    <t>年利益率：PB16.2%、EB58％、EB（買い増し有）77％</t>
  </si>
  <si>
    <t>（感想）</t>
    <rPh sb="1" eb="3">
      <t>カンソウ</t>
    </rPh>
    <phoneticPr fontId="1"/>
  </si>
  <si>
    <t>ほぼ同条件にて約4倍のエントリー数</t>
    <rPh sb="2" eb="5">
      <t>ドウジョウケン</t>
    </rPh>
    <rPh sb="7" eb="8">
      <t>ヤク</t>
    </rPh>
    <rPh sb="9" eb="10">
      <t>バイ</t>
    </rPh>
    <rPh sb="16" eb="17">
      <t>スウ</t>
    </rPh>
    <phoneticPr fontId="1"/>
  </si>
  <si>
    <t>また、エントリー後20pipsの利益確定後</t>
    <rPh sb="8" eb="9">
      <t>ゴ</t>
    </rPh>
    <rPh sb="16" eb="18">
      <t>リエキ</t>
    </rPh>
    <rPh sb="18" eb="20">
      <t>カクテイ</t>
    </rPh>
    <rPh sb="20" eb="21">
      <t>ゴ</t>
    </rPh>
    <phoneticPr fontId="1"/>
  </si>
  <si>
    <t>→トレーリングストップでの決済を検証してみたが</t>
    <rPh sb="13" eb="15">
      <t>ケッサイ</t>
    </rPh>
    <rPh sb="16" eb="18">
      <t>ケンショウ</t>
    </rPh>
    <phoneticPr fontId="1"/>
  </si>
  <si>
    <t>・仕掛け1も仕掛け2もMAサポート時のエントリー検証では、</t>
  </si>
  <si>
    <t>総資産（￥100,000スタート）：PB100万、EB1342万、EB（買い増し有）3億481万</t>
  </si>
  <si>
    <t>生活リズムに乗せていくとエントリータイミングや保有期間が</t>
    <rPh sb="0" eb="2">
      <t>セイカツ</t>
    </rPh>
    <rPh sb="6" eb="7">
      <t>ノ</t>
    </rPh>
    <rPh sb="23" eb="25">
      <t>ホユウ</t>
    </rPh>
    <rPh sb="25" eb="27">
      <t>キカン</t>
    </rPh>
    <phoneticPr fontId="1"/>
  </si>
  <si>
    <t>資産は日足 = +2.2倍、240足 = +7倍</t>
    <rPh sb="0" eb="2">
      <t>シサン</t>
    </rPh>
    <rPh sb="3" eb="5">
      <t>ヒアシ</t>
    </rPh>
    <rPh sb="12" eb="13">
      <t>バイ</t>
    </rPh>
    <rPh sb="17" eb="18">
      <t>アシ</t>
    </rPh>
    <rPh sb="23" eb="24">
      <t>バイ</t>
    </rPh>
    <phoneticPr fontId="1"/>
  </si>
  <si>
    <t>ストップを建値に移動した場合の検証も行った。</t>
    <rPh sb="5" eb="7">
      <t>タテネ</t>
    </rPh>
    <rPh sb="8" eb="10">
      <t>イドウ</t>
    </rPh>
    <rPh sb="12" eb="14">
      <t>バアイ</t>
    </rPh>
    <rPh sb="15" eb="17">
      <t>ケンショウ</t>
    </rPh>
    <rPh sb="18" eb="19">
      <t>オコナ</t>
    </rPh>
    <phoneticPr fontId="1"/>
  </si>
  <si>
    <t>240分足では同期間でマイナス収支であったものが、</t>
    <rPh sb="3" eb="4">
      <t>フン</t>
    </rPh>
    <rPh sb="4" eb="5">
      <t>アシ</t>
    </rPh>
    <rPh sb="7" eb="10">
      <t>ドウキカン</t>
    </rPh>
    <rPh sb="15" eb="17">
      <t>シュウシ</t>
    </rPh>
    <phoneticPr fontId="1"/>
  </si>
  <si>
    <t>　勝率も利益率もよく、このまま実践に入っても勝てるのではないかな！？</t>
  </si>
  <si>
    <t>リスクリワード：PB3.42、EB2.75、EB（買い増し有）2.90</t>
  </si>
  <si>
    <t>　一番自分にマッチしている時間足だと思います。</t>
    <rPh sb="1" eb="3">
      <t>イチバン</t>
    </rPh>
    <rPh sb="3" eb="5">
      <t>ジブン</t>
    </rPh>
    <rPh sb="13" eb="15">
      <t>ジカン</t>
    </rPh>
    <rPh sb="15" eb="16">
      <t>アシ</t>
    </rPh>
    <rPh sb="18" eb="19">
      <t>オモ</t>
    </rPh>
    <phoneticPr fontId="1"/>
  </si>
  <si>
    <t>勝率　→　日足 = 39% 、240分足 = 32%</t>
    <rPh sb="0" eb="2">
      <t>ショウリツ</t>
    </rPh>
    <rPh sb="5" eb="7">
      <t>ヒアシ</t>
    </rPh>
    <rPh sb="18" eb="19">
      <t>フン</t>
    </rPh>
    <rPh sb="19" eb="20">
      <t>アシ</t>
    </rPh>
    <phoneticPr fontId="1"/>
  </si>
  <si>
    <t>2009～2012間の検証を実施</t>
    <rPh sb="9" eb="10">
      <t>カン</t>
    </rPh>
    <rPh sb="11" eb="13">
      <t>ケンショウ</t>
    </rPh>
    <rPh sb="14" eb="16">
      <t>ジッシ</t>
    </rPh>
    <phoneticPr fontId="1"/>
  </si>
  <si>
    <t>かなりのでプラス収支で幕を閉じた。</t>
    <rPh sb="8" eb="10">
      <t>シュウシ</t>
    </rPh>
    <rPh sb="11" eb="12">
      <t>マク</t>
    </rPh>
    <rPh sb="13" eb="14">
      <t>ト</t>
    </rPh>
    <phoneticPr fontId="1"/>
  </si>
  <si>
    <t>　と、率直に思いました。（・・・やりませんが（笑））</t>
  </si>
  <si>
    <t>最大連敗：PB＝8、EB＝4、EB（買い増し有）＝4</t>
  </si>
  <si>
    <t>PBエントリーの頃と比べてエントリー回数、勝率、利益ともによく伸びていて</t>
    <rPh sb="8" eb="9">
      <t>コロ</t>
    </rPh>
    <rPh sb="10" eb="11">
      <t>クラ</t>
    </rPh>
    <rPh sb="18" eb="20">
      <t>カイスウ</t>
    </rPh>
    <rPh sb="21" eb="23">
      <t>ショウリツ</t>
    </rPh>
    <rPh sb="24" eb="26">
      <t>リエキ</t>
    </rPh>
    <rPh sb="31" eb="32">
      <t>ノ</t>
    </rPh>
    <phoneticPr fontId="1"/>
  </si>
  <si>
    <t>ストップ変更前</t>
    <rPh sb="4" eb="6">
      <t>ヘンコウ</t>
    </rPh>
    <rPh sb="6" eb="7">
      <t>マエ</t>
    </rPh>
    <phoneticPr fontId="1"/>
  </si>
  <si>
    <t>60分足では68勝のうち、22トレードが50pips以内で勝っている。</t>
    <rPh sb="2" eb="3">
      <t>フン</t>
    </rPh>
    <rPh sb="3" eb="4">
      <t>アシ</t>
    </rPh>
    <rPh sb="8" eb="9">
      <t>ショウ</t>
    </rPh>
    <rPh sb="26" eb="28">
      <t>イナイ</t>
    </rPh>
    <rPh sb="29" eb="30">
      <t>カ</t>
    </rPh>
    <phoneticPr fontId="1"/>
  </si>
  <si>
    <t>本日のセミナーでも根崎さんが言われていたように、</t>
  </si>
  <si>
    <t>最大ドローダウン：PB31.7％＝、EB14.7％、EB（買い増し有）14,4％</t>
  </si>
  <si>
    <t>　またエントリータイミングも分かり易く好感触でした。</t>
    <rPh sb="14" eb="15">
      <t>ワ</t>
    </rPh>
    <rPh sb="17" eb="18">
      <t>ヤス</t>
    </rPh>
    <rPh sb="19" eb="22">
      <t>コウカンショク</t>
    </rPh>
    <phoneticPr fontId="1"/>
  </si>
  <si>
    <t>日足→240足にする事で、同じ期間での利益は減少するのではないか</t>
    <rPh sb="0" eb="2">
      <t>ヒアシ</t>
    </rPh>
    <rPh sb="6" eb="7">
      <t>アシ</t>
    </rPh>
    <rPh sb="10" eb="11">
      <t>コト</t>
    </rPh>
    <rPh sb="13" eb="14">
      <t>オナ</t>
    </rPh>
    <rPh sb="15" eb="17">
      <t>キカン</t>
    </rPh>
    <rPh sb="19" eb="21">
      <t>リエキ</t>
    </rPh>
    <rPh sb="22" eb="24">
      <t>ゲンショウ</t>
    </rPh>
    <phoneticPr fontId="1"/>
  </si>
  <si>
    <t>42勝56敗0引き分け、勝率43％</t>
    <rPh sb="2" eb="3">
      <t>ショウ</t>
    </rPh>
    <rPh sb="5" eb="6">
      <t>ハイ</t>
    </rPh>
    <rPh sb="7" eb="8">
      <t>ヒ</t>
    </rPh>
    <rPh sb="9" eb="10">
      <t>ワ</t>
    </rPh>
    <rPh sb="12" eb="14">
      <t>ショウリツ</t>
    </rPh>
    <phoneticPr fontId="1"/>
  </si>
  <si>
    <t>4時間足ではエントリー後、5つ前後のロウソク足でストップにひっかかっていたが</t>
    <rPh sb="1" eb="3">
      <t>ジカン</t>
    </rPh>
    <rPh sb="3" eb="4">
      <t>アシ</t>
    </rPh>
    <rPh sb="11" eb="12">
      <t>ゴ</t>
    </rPh>
    <rPh sb="15" eb="17">
      <t>ゼンゴ</t>
    </rPh>
    <rPh sb="22" eb="23">
      <t>アシ</t>
    </rPh>
    <phoneticPr fontId="1"/>
  </si>
  <si>
    <t>　「仕掛けの根本にはダウ理論の根拠が存在する」</t>
  </si>
  <si>
    <t>と、考えていたのでこの結果にびっくりしました。</t>
    <rPh sb="2" eb="3">
      <t>カンガ</t>
    </rPh>
    <rPh sb="11" eb="13">
      <t>ケッカ</t>
    </rPh>
    <phoneticPr fontId="1"/>
  </si>
  <si>
    <t>ストップ変更後</t>
    <rPh sb="4" eb="6">
      <t>ヘンコウ</t>
    </rPh>
    <rPh sb="6" eb="7">
      <t>ゴ</t>
    </rPh>
    <phoneticPr fontId="1"/>
  </si>
  <si>
    <t>60分足ではその中での動きに対応できたためだと考えられる。</t>
    <rPh sb="2" eb="3">
      <t>フン</t>
    </rPh>
    <rPh sb="3" eb="4">
      <t>アシ</t>
    </rPh>
    <rPh sb="8" eb="9">
      <t>ナカ</t>
    </rPh>
    <rPh sb="11" eb="12">
      <t>ウゴ</t>
    </rPh>
    <rPh sb="14" eb="16">
      <t>タイオウ</t>
    </rPh>
    <rPh sb="23" eb="24">
      <t>カンガ</t>
    </rPh>
    <phoneticPr fontId="1"/>
  </si>
  <si>
    <t>　（言葉は違ったと思いますが、内容はたぶん・・・）</t>
  </si>
  <si>
    <r>
      <t>EB</t>
    </r>
    <r>
      <rPr>
        <sz val="10.45"/>
        <color rgb="FF111111"/>
        <rFont val="ＭＳ Ｐゴシック"/>
        <family val="3"/>
        <charset val="128"/>
      </rPr>
      <t>のエントリーではトレンドの中期前半でのエントリーが多く、トレンド（波）に乗れているようで大きく取れることが多かったように思う。中でも</t>
    </r>
    <r>
      <rPr>
        <sz val="10.45"/>
        <color rgb="FF111111"/>
        <rFont val="Verdana"/>
        <family val="2"/>
      </rPr>
      <t>2008</t>
    </r>
    <r>
      <rPr>
        <sz val="10.45"/>
        <color rgb="FF111111"/>
        <rFont val="ＭＳ Ｐゴシック"/>
        <family val="3"/>
        <charset val="128"/>
      </rPr>
      <t>年には</t>
    </r>
    <r>
      <rPr>
        <sz val="10.45"/>
        <color rgb="FF111111"/>
        <rFont val="Verdana"/>
        <family val="2"/>
      </rPr>
      <t>1</t>
    </r>
    <r>
      <rPr>
        <sz val="10.45"/>
        <color rgb="FF111111"/>
        <rFont val="ＭＳ Ｐゴシック"/>
        <family val="3"/>
        <charset val="128"/>
      </rPr>
      <t>トレード（</t>
    </r>
    <r>
      <rPr>
        <sz val="10.45"/>
        <color rgb="FF111111"/>
        <rFont val="Verdana"/>
        <family val="2"/>
      </rPr>
      <t>4</t>
    </r>
    <r>
      <rPr>
        <sz val="10.45"/>
        <color rgb="FF111111"/>
        <rFont val="ＭＳ Ｐゴシック"/>
        <family val="3"/>
        <charset val="128"/>
      </rPr>
      <t>か月保有）で</t>
    </r>
    <r>
      <rPr>
        <sz val="10.45"/>
        <color rgb="FF111111"/>
        <rFont val="Verdana"/>
        <family val="2"/>
      </rPr>
      <t>6500pips</t>
    </r>
    <r>
      <rPr>
        <sz val="10.45"/>
        <color rgb="FF111111"/>
        <rFont val="ＭＳ Ｐゴシック"/>
        <family val="3"/>
        <charset val="128"/>
      </rPr>
      <t>獲得！熱中症にでもかかったかと思い何度も見返しました。またエントリー時からストップ移動なしでの損切り</t>
    </r>
    <r>
      <rPr>
        <sz val="10.45"/>
        <color rgb="FF111111"/>
        <rFont val="Verdana"/>
        <family val="2"/>
      </rPr>
      <t>PB92.5</t>
    </r>
    <r>
      <rPr>
        <sz val="10.45"/>
        <color rgb="FF111111"/>
        <rFont val="ＭＳ Ｐゴシック"/>
        <family val="3"/>
        <charset val="128"/>
      </rPr>
      <t>％、</t>
    </r>
    <r>
      <rPr>
        <sz val="10.45"/>
        <color rgb="FF111111"/>
        <rFont val="Verdana"/>
        <family val="2"/>
      </rPr>
      <t>EB61.</t>
    </r>
    <r>
      <rPr>
        <sz val="10.45"/>
        <color rgb="FF111111"/>
        <rFont val="ＭＳ Ｐゴシック"/>
        <family val="3"/>
        <charset val="128"/>
      </rPr>
      <t>７％、</t>
    </r>
    <r>
      <rPr>
        <sz val="10.45"/>
        <color rgb="FF111111"/>
        <rFont val="Verdana"/>
        <family val="2"/>
      </rPr>
      <t>EB</t>
    </r>
    <r>
      <rPr>
        <sz val="10.45"/>
        <color rgb="FF111111"/>
        <rFont val="ＭＳ Ｐゴシック"/>
        <family val="3"/>
        <charset val="128"/>
      </rPr>
      <t>（買い増し有）</t>
    </r>
    <r>
      <rPr>
        <sz val="10.45"/>
        <color rgb="FF111111"/>
        <rFont val="Verdana"/>
        <family val="2"/>
      </rPr>
      <t>55</t>
    </r>
    <r>
      <rPr>
        <sz val="10.45"/>
        <color rgb="FF111111"/>
        <rFont val="ＭＳ Ｐゴシック"/>
        <family val="3"/>
        <charset val="128"/>
      </rPr>
      <t>％とリスクも抑えて損切りすることが多い事から利益が伸びる要因になっているように思える。　　　　　　ただ、</t>
    </r>
    <r>
      <rPr>
        <sz val="10.45"/>
        <color rgb="FF111111"/>
        <rFont val="Verdana"/>
        <family val="2"/>
      </rPr>
      <t>PB</t>
    </r>
    <r>
      <rPr>
        <sz val="10.45"/>
        <color rgb="FF111111"/>
        <rFont val="ＭＳ Ｐゴシック"/>
        <family val="3"/>
        <charset val="128"/>
      </rPr>
      <t>も</t>
    </r>
    <r>
      <rPr>
        <sz val="10.45"/>
        <color rgb="FF111111"/>
        <rFont val="Verdana"/>
        <family val="2"/>
      </rPr>
      <t>EB</t>
    </r>
    <r>
      <rPr>
        <sz val="10.45"/>
        <color rgb="FF111111"/>
        <rFont val="ＭＳ Ｐゴシック"/>
        <family val="3"/>
        <charset val="128"/>
      </rPr>
      <t>も共通してレンジ相場では弱い結果になると感じました。</t>
    </r>
    <r>
      <rPr>
        <sz val="10.45"/>
        <color rgb="FF111111"/>
        <rFont val="Verdana"/>
        <family val="2"/>
      </rPr>
      <t>MA</t>
    </r>
    <r>
      <rPr>
        <sz val="10.45"/>
        <color rgb="FF111111"/>
        <rFont val="ＭＳ Ｐゴシック"/>
        <family val="3"/>
        <charset val="128"/>
      </rPr>
      <t>サポートなのでまだ</t>
    </r>
    <r>
      <rPr>
        <sz val="10.45"/>
        <color rgb="FF111111"/>
        <rFont val="Verdana"/>
        <family val="2"/>
      </rPr>
      <t>EB</t>
    </r>
    <r>
      <rPr>
        <sz val="10.45"/>
        <color rgb="FF111111"/>
        <rFont val="ＭＳ Ｐゴシック"/>
        <family val="3"/>
        <charset val="128"/>
      </rPr>
      <t>はプラスになる確率が高いと思いますが、</t>
    </r>
    <r>
      <rPr>
        <sz val="10.45"/>
        <color rgb="FF111111"/>
        <rFont val="Verdana"/>
        <family val="2"/>
      </rPr>
      <t>PB</t>
    </r>
    <r>
      <rPr>
        <sz val="10.45"/>
        <color rgb="FF111111"/>
        <rFont val="ＭＳ Ｐゴシック"/>
        <family val="3"/>
        <charset val="128"/>
      </rPr>
      <t>はサポートラインなどのフィルターをかける、もしくはレンジ相場を見破る術が必要だと改めて気付かされました。</t>
    </r>
    <phoneticPr fontId="1"/>
  </si>
  <si>
    <t>（今後）</t>
    <rPh sb="1" eb="3">
      <t>コンゴ</t>
    </rPh>
    <phoneticPr fontId="1"/>
  </si>
  <si>
    <t>ただ、勝率は低くなっているのでエントリーエリアの絞り込みや</t>
    <rPh sb="3" eb="5">
      <t>ショウリツ</t>
    </rPh>
    <rPh sb="6" eb="7">
      <t>ヒク</t>
    </rPh>
    <rPh sb="24" eb="25">
      <t>シボ</t>
    </rPh>
    <rPh sb="26" eb="27">
      <t>コ</t>
    </rPh>
    <phoneticPr fontId="1"/>
  </si>
  <si>
    <t>31勝28敗37引き分け、勝率34％</t>
    <rPh sb="2" eb="3">
      <t>ショウ</t>
    </rPh>
    <rPh sb="5" eb="6">
      <t>ハイ</t>
    </rPh>
    <rPh sb="8" eb="9">
      <t>ヒ</t>
    </rPh>
    <rPh sb="10" eb="11">
      <t>ワ</t>
    </rPh>
    <rPh sb="13" eb="15">
      <t>ショウリツ</t>
    </rPh>
    <phoneticPr fontId="1"/>
  </si>
  <si>
    <t>仕掛け２にをやり始めてからすぐに</t>
  </si>
  <si>
    <t>60分足の検証していき、同時にデモトレードをやっていきたいと思います。</t>
    <rPh sb="2" eb="3">
      <t>フン</t>
    </rPh>
    <rPh sb="3" eb="4">
      <t>アシ</t>
    </rPh>
    <rPh sb="5" eb="7">
      <t>ケンショウ</t>
    </rPh>
    <rPh sb="12" eb="14">
      <t>ドウジ</t>
    </rPh>
    <rPh sb="30" eb="31">
      <t>オモ</t>
    </rPh>
    <phoneticPr fontId="1"/>
  </si>
  <si>
    <t>トレーリングストップ位置（ダウ理論による）を修正する必要があると感じます。</t>
    <rPh sb="10" eb="12">
      <t>イチ</t>
    </rPh>
    <rPh sb="15" eb="17">
      <t>リロン</t>
    </rPh>
    <rPh sb="22" eb="24">
      <t>シュウセイ</t>
    </rPh>
    <rPh sb="26" eb="28">
      <t>ヒツヨウ</t>
    </rPh>
    <rPh sb="32" eb="33">
      <t>カン</t>
    </rPh>
    <phoneticPr fontId="1"/>
  </si>
  <si>
    <t>つまり、３つの時間足での検証結果は60足でのトレードが</t>
    <rPh sb="7" eb="9">
      <t>ジカン</t>
    </rPh>
    <rPh sb="9" eb="10">
      <t>アシ</t>
    </rPh>
    <rPh sb="12" eb="14">
      <t>ケンショウ</t>
    </rPh>
    <rPh sb="14" eb="16">
      <t>ケッカ</t>
    </rPh>
    <rPh sb="19" eb="20">
      <t>アシ</t>
    </rPh>
    <phoneticPr fontId="1"/>
  </si>
  <si>
    <t>　前回高値（安値）から戻って、高値（安値）更新する前に仕掛けが出現！</t>
  </si>
  <si>
    <t>・２０pips利益出た時点で建値に</t>
    <rPh sb="7" eb="9">
      <t>リエキ</t>
    </rPh>
    <rPh sb="9" eb="10">
      <t>デ</t>
    </rPh>
    <rPh sb="11" eb="13">
      <t>ジテン</t>
    </rPh>
    <rPh sb="14" eb="16">
      <t>タテネ</t>
    </rPh>
    <phoneticPr fontId="1"/>
  </si>
  <si>
    <t>ストップ変更前 ： ストップ変更後　＝　37倍 ： 19.4倍</t>
    <rPh sb="22" eb="23">
      <t>バイ</t>
    </rPh>
    <rPh sb="30" eb="31">
      <t>バイ</t>
    </rPh>
    <phoneticPr fontId="1"/>
  </si>
  <si>
    <t>一番有効であると思う。</t>
    <phoneticPr fontId="1"/>
  </si>
  <si>
    <t>　ダウ理論のトレンドにうまく乗れているような実感がありました。</t>
  </si>
  <si>
    <t>（質問）</t>
    <rPh sb="1" eb="3">
      <t>シツモン</t>
    </rPh>
    <phoneticPr fontId="1"/>
  </si>
  <si>
    <t>・ストップ位置と１：１の利益が出たらストップ建値</t>
    <rPh sb="5" eb="7">
      <t>イチ</t>
    </rPh>
    <rPh sb="12" eb="14">
      <t>リエキ</t>
    </rPh>
    <rPh sb="15" eb="16">
      <t>デ</t>
    </rPh>
    <rPh sb="22" eb="24">
      <t>タテネ</t>
    </rPh>
    <phoneticPr fontId="1"/>
  </si>
  <si>
    <t>　オシレーター？インジケーター？等は使い方もよくわからない事もありますが、</t>
  </si>
  <si>
    <t>デモトレードはリアル口座の最小取引額（1000通貨）で実施したい</t>
    <rPh sb="10" eb="12">
      <t>コウザ</t>
    </rPh>
    <rPh sb="13" eb="15">
      <t>サイショウ</t>
    </rPh>
    <rPh sb="15" eb="17">
      <t>トリヒキ</t>
    </rPh>
    <rPh sb="17" eb="18">
      <t>ガク</t>
    </rPh>
    <rPh sb="23" eb="25">
      <t>ツウカ</t>
    </rPh>
    <rPh sb="27" eb="29">
      <t>ジッシ</t>
    </rPh>
    <phoneticPr fontId="1"/>
  </si>
  <si>
    <t>・レジサポにからんだPBでエントリー</t>
    <phoneticPr fontId="1"/>
  </si>
  <si>
    <t>買い_陽線</t>
    <rPh sb="0" eb="1">
      <t>カ</t>
    </rPh>
    <rPh sb="3" eb="4">
      <t>ヨウ</t>
    </rPh>
    <rPh sb="4" eb="5">
      <t>セン</t>
    </rPh>
    <phoneticPr fontId="1"/>
  </si>
  <si>
    <t>但し、今の生活リズムでは60分毎のエントリーや決済は難しいため</t>
    <rPh sb="0" eb="1">
      <t>タダ</t>
    </rPh>
    <rPh sb="3" eb="4">
      <t>イマ</t>
    </rPh>
    <rPh sb="5" eb="7">
      <t>セイカツ</t>
    </rPh>
    <rPh sb="14" eb="15">
      <t>フン</t>
    </rPh>
    <rPh sb="15" eb="16">
      <t>ゴト</t>
    </rPh>
    <rPh sb="23" eb="25">
      <t>ケッサイ</t>
    </rPh>
    <rPh sb="26" eb="27">
      <t>ムズカ</t>
    </rPh>
    <phoneticPr fontId="1"/>
  </si>
  <si>
    <t>　まずは、ダウ理論を理解していく事から始めていこうと思います。</t>
  </si>
  <si>
    <t>　と考えていますが、よろしいでしょうか？</t>
    <rPh sb="2" eb="3">
      <t>カンガ</t>
    </rPh>
    <phoneticPr fontId="1"/>
  </si>
  <si>
    <t>etc…</t>
    <phoneticPr fontId="1"/>
  </si>
  <si>
    <t>やはり日足、240分でのシステム構築をし</t>
    <rPh sb="3" eb="5">
      <t>ヒアシ</t>
    </rPh>
    <rPh sb="9" eb="10">
      <t>フン</t>
    </rPh>
    <rPh sb="16" eb="18">
      <t>コウチク</t>
    </rPh>
    <phoneticPr fontId="1"/>
  </si>
  <si>
    <t>　雰囲気を多少なりとも味わいたいと思っています。</t>
    <rPh sb="1" eb="4">
      <t>フンイキ</t>
    </rPh>
    <rPh sb="5" eb="7">
      <t>タショウ</t>
    </rPh>
    <rPh sb="11" eb="12">
      <t>アジ</t>
    </rPh>
    <rPh sb="17" eb="18">
      <t>オモ</t>
    </rPh>
    <phoneticPr fontId="1"/>
  </si>
  <si>
    <t>それを精査するのが必要だと考える。</t>
    <rPh sb="3" eb="5">
      <t>セイサ</t>
    </rPh>
    <rPh sb="9" eb="11">
      <t>ヒツヨウ</t>
    </rPh>
    <rPh sb="13" eb="14">
      <t>カンガ</t>
    </rPh>
    <phoneticPr fontId="1"/>
  </si>
  <si>
    <t>（質問）</t>
  </si>
  <si>
    <t>今後：</t>
    <rPh sb="0" eb="2">
      <t>コンゴ</t>
    </rPh>
    <phoneticPr fontId="1"/>
  </si>
  <si>
    <t>同通貨の240分足の検証を継続し、全期間の比較をしていきたいと思います。</t>
    <rPh sb="0" eb="1">
      <t>ドウ</t>
    </rPh>
    <rPh sb="1" eb="3">
      <t>ツウカ</t>
    </rPh>
    <rPh sb="7" eb="8">
      <t>フン</t>
    </rPh>
    <rPh sb="8" eb="9">
      <t>アシ</t>
    </rPh>
    <rPh sb="10" eb="12">
      <t>ケンショウ</t>
    </rPh>
    <rPh sb="13" eb="15">
      <t>ケイゾク</t>
    </rPh>
    <rPh sb="17" eb="20">
      <t>ゼンキカン</t>
    </rPh>
    <rPh sb="21" eb="23">
      <t>ヒカク</t>
    </rPh>
    <rPh sb="31" eb="32">
      <t>オモ</t>
    </rPh>
    <phoneticPr fontId="1"/>
  </si>
  <si>
    <t>買い_陰線</t>
    <rPh sb="0" eb="1">
      <t>カ</t>
    </rPh>
    <rPh sb="3" eb="5">
      <t>インセン</t>
    </rPh>
    <phoneticPr fontId="1"/>
  </si>
  <si>
    <t>　手法の確認をお願いいたします。</t>
  </si>
  <si>
    <t>とにかく時間がかかると思いますが、</t>
    <rPh sb="4" eb="6">
      <t>ジカン</t>
    </rPh>
    <rPh sb="11" eb="12">
      <t>オモ</t>
    </rPh>
    <phoneticPr fontId="1"/>
  </si>
  <si>
    <t>「仕掛け1」の課題がひと段落したため、</t>
    <rPh sb="1" eb="3">
      <t>シカ</t>
    </rPh>
    <rPh sb="7" eb="9">
      <t>カダイ</t>
    </rPh>
    <rPh sb="12" eb="14">
      <t>ダンラク</t>
    </rPh>
    <phoneticPr fontId="1"/>
  </si>
  <si>
    <r>
      <rPr>
        <sz val="10.45"/>
        <color rgb="FF111111"/>
        <rFont val="ＭＳ Ｐゴシック"/>
        <family val="3"/>
        <charset val="128"/>
      </rPr>
      <t>　同通貨での検証比較をしてみると、リスクリワード以外圧倒的に</t>
    </r>
    <r>
      <rPr>
        <sz val="10.45"/>
        <color rgb="FF111111"/>
        <rFont val="Verdana"/>
        <family val="2"/>
      </rPr>
      <t>EB</t>
    </r>
    <r>
      <rPr>
        <sz val="10.45"/>
        <color rgb="FF111111"/>
        <rFont val="ＭＳ Ｐゴシック"/>
        <family val="3"/>
        <charset val="128"/>
      </rPr>
      <t>買い増しの圧勝でした。結果的に早く資産が増えていくので、この手法で検証を続けていこうと思います。</t>
    </r>
    <phoneticPr fontId="1"/>
  </si>
  <si>
    <t>何か見えてくる事もあるはず・・・</t>
    <rPh sb="0" eb="1">
      <t>ナニ</t>
    </rPh>
    <rPh sb="2" eb="3">
      <t>ミ</t>
    </rPh>
    <rPh sb="7" eb="8">
      <t>コト</t>
    </rPh>
    <phoneticPr fontId="1"/>
  </si>
  <si>
    <t>「仕掛け2」の検証を同通貨で実施していく</t>
    <rPh sb="1" eb="3">
      <t>シカ</t>
    </rPh>
    <rPh sb="7" eb="9">
      <t>ケンショウ</t>
    </rPh>
    <rPh sb="10" eb="11">
      <t>ドウ</t>
    </rPh>
    <rPh sb="11" eb="13">
      <t>ツウカ</t>
    </rPh>
    <rPh sb="14" eb="16">
      <t>ジッシ</t>
    </rPh>
    <phoneticPr fontId="1"/>
  </si>
  <si>
    <t>＜PB検証＞</t>
  </si>
  <si>
    <t>売り_陰線</t>
    <rPh sb="0" eb="1">
      <t>ウ</t>
    </rPh>
    <rPh sb="3" eb="5">
      <t>インセン</t>
    </rPh>
    <phoneticPr fontId="1"/>
  </si>
  <si>
    <t>10回中→1,2回に大きいものが来る</t>
  </si>
  <si>
    <t>　フィルターをかけることによって、</t>
  </si>
  <si>
    <t>（今後）</t>
  </si>
  <si>
    <t>　５回中→３回程になるようにしていく</t>
  </si>
  <si>
    <t>今回の検証では2009年の利益率11.8％と低調だったので、240分足で検証をしていきたいと思います。</t>
  </si>
  <si>
    <t>売り_陽線</t>
    <rPh sb="0" eb="1">
      <t>ウ</t>
    </rPh>
    <rPh sb="3" eb="4">
      <t>ヨウ</t>
    </rPh>
    <rPh sb="4" eb="5">
      <t>セン</t>
    </rPh>
    <phoneticPr fontId="1"/>
  </si>
  <si>
    <t>　セミナーで言われていたことですが、</t>
  </si>
  <si>
    <t>同時にデモトレードの方も見ていきます。</t>
  </si>
  <si>
    <t>　自分のシステムを構築していく事ははじめれていないので</t>
  </si>
  <si>
    <t>　仕掛け2の検証終了次第やっていきます。</t>
  </si>
  <si>
    <t>検証を続けていくにつれて仕掛け１ではトータルでは</t>
    <rPh sb="0" eb="2">
      <t>ケンショウ</t>
    </rPh>
    <rPh sb="3" eb="4">
      <t>ツヅ</t>
    </rPh>
    <rPh sb="12" eb="14">
      <t>シカ</t>
    </rPh>
    <phoneticPr fontId="1"/>
  </si>
  <si>
    <t>プラス収支になる事が確認できた。</t>
    <rPh sb="3" eb="5">
      <t>シュウシ</t>
    </rPh>
    <rPh sb="8" eb="9">
      <t>コト</t>
    </rPh>
    <rPh sb="10" eb="12">
      <t>カクニン</t>
    </rPh>
    <phoneticPr fontId="1"/>
  </si>
  <si>
    <t>ただ、2009年はどちらのストップ位置でもマイナス収支となった</t>
    <rPh sb="7" eb="8">
      <t>ネン</t>
    </rPh>
    <rPh sb="17" eb="19">
      <t>イチ</t>
    </rPh>
    <rPh sb="25" eb="27">
      <t>シュウシ</t>
    </rPh>
    <phoneticPr fontId="1"/>
  </si>
  <si>
    <t>エントリー位置の改善でプラスになる？</t>
    <rPh sb="5" eb="7">
      <t>イチ</t>
    </rPh>
    <rPh sb="8" eb="10">
      <t>カイゼン</t>
    </rPh>
    <phoneticPr fontId="1"/>
  </si>
  <si>
    <t>時間足を短くすればプラスになる？</t>
    <rPh sb="0" eb="2">
      <t>ジカン</t>
    </rPh>
    <rPh sb="2" eb="3">
      <t>アシ</t>
    </rPh>
    <rPh sb="4" eb="5">
      <t>ミジカ</t>
    </rPh>
    <phoneticPr fontId="1"/>
  </si>
  <si>
    <t>ストップ位置を変更する検証では、負け数が半減したが</t>
    <rPh sb="4" eb="6">
      <t>イチ</t>
    </rPh>
    <rPh sb="7" eb="9">
      <t>ヘンコウ</t>
    </rPh>
    <rPh sb="11" eb="13">
      <t>ケンショウ</t>
    </rPh>
    <rPh sb="16" eb="17">
      <t>マ</t>
    </rPh>
    <rPh sb="18" eb="19">
      <t>スウ</t>
    </rPh>
    <rPh sb="20" eb="22">
      <t>ハンゲン</t>
    </rPh>
    <phoneticPr fontId="1"/>
  </si>
  <si>
    <t>大きくプラス収支になる局面で建値ストップをして取り切れない時が</t>
    <rPh sb="0" eb="1">
      <t>オオ</t>
    </rPh>
    <rPh sb="6" eb="8">
      <t>シュウシ</t>
    </rPh>
    <rPh sb="11" eb="13">
      <t>キョクメン</t>
    </rPh>
    <rPh sb="14" eb="16">
      <t>タテネ</t>
    </rPh>
    <rPh sb="23" eb="24">
      <t>ト</t>
    </rPh>
    <rPh sb="25" eb="26">
      <t>キ</t>
    </rPh>
    <rPh sb="29" eb="30">
      <t>トキ</t>
    </rPh>
    <phoneticPr fontId="1"/>
  </si>
  <si>
    <t>よくあり、さらに３年間の資産も半減とあまり好ましくない</t>
    <rPh sb="9" eb="11">
      <t>ネンカン</t>
    </rPh>
    <rPh sb="12" eb="14">
      <t>シサン</t>
    </rPh>
    <rPh sb="15" eb="17">
      <t>ハンゲン</t>
    </rPh>
    <rPh sb="21" eb="22">
      <t>コノ</t>
    </rPh>
    <phoneticPr fontId="1"/>
  </si>
  <si>
    <t>続けていく為のメンタルを保つためには良いかもしれないが・・・</t>
    <rPh sb="0" eb="1">
      <t>ツヅ</t>
    </rPh>
    <rPh sb="5" eb="6">
      <t>タメ</t>
    </rPh>
    <rPh sb="12" eb="13">
      <t>タモ</t>
    </rPh>
    <rPh sb="18" eb="19">
      <t>ヨ</t>
    </rPh>
    <phoneticPr fontId="1"/>
  </si>
  <si>
    <t>　また、陽線・陰線での検証もやってみたが</t>
    <rPh sb="4" eb="5">
      <t>ヨウ</t>
    </rPh>
    <rPh sb="5" eb="6">
      <t>セン</t>
    </rPh>
    <rPh sb="7" eb="9">
      <t>インセン</t>
    </rPh>
    <rPh sb="11" eb="13">
      <t>ケンショウ</t>
    </rPh>
    <phoneticPr fontId="1"/>
  </si>
  <si>
    <t>・・・勝率が悪い方が収支は高くなる？</t>
    <rPh sb="3" eb="5">
      <t>ショウリツ</t>
    </rPh>
    <rPh sb="6" eb="7">
      <t>ワル</t>
    </rPh>
    <rPh sb="8" eb="9">
      <t>ホウ</t>
    </rPh>
    <rPh sb="10" eb="12">
      <t>シュウシ</t>
    </rPh>
    <rPh sb="13" eb="14">
      <t>タカ</t>
    </rPh>
    <phoneticPr fontId="1"/>
  </si>
  <si>
    <t>勝率上げると利益率が低くなるの？</t>
    <rPh sb="0" eb="2">
      <t>ショウリツ</t>
    </rPh>
    <rPh sb="2" eb="3">
      <t>ア</t>
    </rPh>
    <rPh sb="6" eb="8">
      <t>リエキ</t>
    </rPh>
    <rPh sb="8" eb="9">
      <t>リツ</t>
    </rPh>
    <rPh sb="10" eb="11">
      <t>ヒク</t>
    </rPh>
    <phoneticPr fontId="1"/>
  </si>
  <si>
    <t>よくわからなかった。</t>
    <phoneticPr fontId="1"/>
  </si>
  <si>
    <t>240足での検証を続ける予定でしたが、</t>
    <rPh sb="3" eb="4">
      <t>アシ</t>
    </rPh>
    <rPh sb="6" eb="8">
      <t>ケンショウ</t>
    </rPh>
    <rPh sb="9" eb="10">
      <t>ツヅ</t>
    </rPh>
    <rPh sb="12" eb="14">
      <t>ヨテイ</t>
    </rPh>
    <phoneticPr fontId="1"/>
  </si>
  <si>
    <t>今月の課題が終わりそうもないので</t>
    <rPh sb="0" eb="2">
      <t>コンゲツ</t>
    </rPh>
    <rPh sb="3" eb="5">
      <t>カダイ</t>
    </rPh>
    <rPh sb="6" eb="7">
      <t>オ</t>
    </rPh>
    <phoneticPr fontId="1"/>
  </si>
  <si>
    <t>まずは、60足での検証を実施する。</t>
    <rPh sb="6" eb="7">
      <t>アシ</t>
    </rPh>
    <rPh sb="9" eb="11">
      <t>ケンショウ</t>
    </rPh>
    <rPh sb="12" eb="14">
      <t>ジッシ</t>
    </rPh>
    <phoneticPr fontId="1"/>
  </si>
  <si>
    <t>2009年で実施しようと思います。</t>
    <rPh sb="4" eb="5">
      <t>ネン</t>
    </rPh>
    <rPh sb="6" eb="8">
      <t>ジッシ</t>
    </rPh>
    <rPh sb="12" eb="13">
      <t>オモ</t>
    </rPh>
    <phoneticPr fontId="1"/>
  </si>
  <si>
    <t>PB（MAサポレジ）</t>
    <phoneticPr fontId="1"/>
  </si>
  <si>
    <t>Engulfing Bar</t>
    <phoneticPr fontId="1"/>
  </si>
  <si>
    <t>日足：</t>
    <rPh sb="0" eb="2">
      <t>ヒアシ</t>
    </rPh>
    <phoneticPr fontId="1"/>
  </si>
  <si>
    <t>GBPJPY（2005～2015） 72</t>
    <phoneticPr fontId="1"/>
  </si>
  <si>
    <t>GBPJPY（2005～2015） 150</t>
    <phoneticPr fontId="1"/>
  </si>
  <si>
    <t>EURUSD（2005～2014） 36</t>
    <phoneticPr fontId="1"/>
  </si>
  <si>
    <t>240分足</t>
    <rPh sb="3" eb="4">
      <t>フン</t>
    </rPh>
    <rPh sb="4" eb="5">
      <t>アシ</t>
    </rPh>
    <phoneticPr fontId="1"/>
  </si>
  <si>
    <t>GBPJPY　(2005～2012） 201</t>
    <phoneticPr fontId="1"/>
  </si>
  <si>
    <t>GBPJPY（2009） 107</t>
    <phoneticPr fontId="1"/>
  </si>
  <si>
    <t>60分足</t>
    <rPh sb="2" eb="3">
      <t>フン</t>
    </rPh>
    <rPh sb="3" eb="4">
      <t>アシ</t>
    </rPh>
    <phoneticPr fontId="1"/>
  </si>
  <si>
    <t>GBPJPY(2009) 144</t>
    <phoneticPr fontId="1"/>
  </si>
  <si>
    <t>2009/1～5までの検証を実施</t>
    <rPh sb="11" eb="13">
      <t>ケンショウ</t>
    </rPh>
    <rPh sb="14" eb="16">
      <t>ジッシ</t>
    </rPh>
    <phoneticPr fontId="1"/>
  </si>
  <si>
    <t>トレード回数：100回、勝率60％、月平均利益率239％、総資産38075%</t>
    <rPh sb="4" eb="6">
      <t>カイスウ</t>
    </rPh>
    <rPh sb="10" eb="11">
      <t>カイ</t>
    </rPh>
    <rPh sb="12" eb="14">
      <t>ショウリツ</t>
    </rPh>
    <rPh sb="18" eb="21">
      <t>ツキヘイキン</t>
    </rPh>
    <rPh sb="21" eb="23">
      <t>リエキ</t>
    </rPh>
    <rPh sb="23" eb="24">
      <t>リツ</t>
    </rPh>
    <rPh sb="29" eb="32">
      <t>ソウシサン</t>
    </rPh>
    <phoneticPr fontId="1"/>
  </si>
  <si>
    <t>60分足でのエントリーはあまり考えていなかったが、</t>
    <rPh sb="2" eb="3">
      <t>フン</t>
    </rPh>
    <rPh sb="3" eb="4">
      <t>アシ</t>
    </rPh>
    <rPh sb="15" eb="16">
      <t>カンガ</t>
    </rPh>
    <phoneticPr fontId="1"/>
  </si>
  <si>
    <t>ヘッドアンドショルダーの検証をやっていこうと思います。</t>
    <rPh sb="12" eb="14">
      <t>ケンショウ</t>
    </rPh>
    <rPh sb="22" eb="23">
      <t>オモ</t>
    </rPh>
    <phoneticPr fontId="1"/>
  </si>
  <si>
    <t>　結果を見るとあいてる時間はやってみようかな？</t>
    <rPh sb="1" eb="3">
      <t>ケッカ</t>
    </rPh>
    <rPh sb="4" eb="5">
      <t>ミ</t>
    </rPh>
    <rPh sb="11" eb="13">
      <t>ジカン</t>
    </rPh>
    <phoneticPr fontId="1"/>
  </si>
  <si>
    <t>　と思わせる結果であった。</t>
    <rPh sb="2" eb="3">
      <t>オモ</t>
    </rPh>
    <rPh sb="6" eb="8">
      <t>ケッカ</t>
    </rPh>
    <phoneticPr fontId="1"/>
  </si>
  <si>
    <t>但し、普段の生活リズムから考えると忙しすぎると改めて思った。</t>
    <rPh sb="0" eb="1">
      <t>タダ</t>
    </rPh>
    <rPh sb="3" eb="5">
      <t>フダン</t>
    </rPh>
    <rPh sb="6" eb="8">
      <t>セイカツ</t>
    </rPh>
    <rPh sb="13" eb="14">
      <t>カンガ</t>
    </rPh>
    <rPh sb="17" eb="18">
      <t>イソガ</t>
    </rPh>
    <rPh sb="23" eb="24">
      <t>アラタ</t>
    </rPh>
    <rPh sb="26" eb="27">
      <t>オモ</t>
    </rPh>
    <phoneticPr fontId="1"/>
  </si>
  <si>
    <t>休みの時か専業トレーダーになれば出来ると思いますが・・・</t>
    <rPh sb="0" eb="1">
      <t>ヤス</t>
    </rPh>
    <rPh sb="3" eb="4">
      <t>トキ</t>
    </rPh>
    <rPh sb="5" eb="7">
      <t>センギョウ</t>
    </rPh>
    <rPh sb="16" eb="18">
      <t>デキ</t>
    </rPh>
    <rPh sb="20" eb="21">
      <t>オモ</t>
    </rPh>
    <phoneticPr fontId="1"/>
  </si>
  <si>
    <t>ヘッドアンドショルダーの検証も今までと同じく</t>
    <rPh sb="12" eb="14">
      <t>ケンショウ</t>
    </rPh>
    <rPh sb="15" eb="16">
      <t>イマ</t>
    </rPh>
    <rPh sb="19" eb="20">
      <t>オナ</t>
    </rPh>
    <phoneticPr fontId="1"/>
  </si>
  <si>
    <t>日足、240分足、60分足の各100ずつ実施した方がよろしいですか？</t>
    <rPh sb="0" eb="2">
      <t>ヒアシ</t>
    </rPh>
    <rPh sb="6" eb="7">
      <t>フン</t>
    </rPh>
    <rPh sb="7" eb="8">
      <t>アシ</t>
    </rPh>
    <rPh sb="11" eb="12">
      <t>フン</t>
    </rPh>
    <rPh sb="12" eb="13">
      <t>アシ</t>
    </rPh>
    <rPh sb="14" eb="15">
      <t>カク</t>
    </rPh>
    <rPh sb="20" eb="22">
      <t>ジッシ</t>
    </rPh>
    <rPh sb="24" eb="25">
      <t>ホウ</t>
    </rPh>
    <phoneticPr fontId="1"/>
  </si>
  <si>
    <t>GBPJPY（2009/1～5)　100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</si>
</sst>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76" formatCode="0.0_ "/>
    <numFmt numFmtId="177" formatCode="0_ "/>
    <numFmt numFmtId="178" formatCode="0.000"/>
    <numFmt numFmtId="180" formatCode="0.0%"/>
    <numFmt numFmtId="181" formatCode="m/d\ h:mm"/>
  </numFmts>
  <fonts count="9" x14ac:knownFonts="1">
    <font>
      <sz val="11"/>
      <color indexed="8"/>
      <name val="ＭＳ Ｐゴシック"/>
      <family val="3"/>
      <charset val="128"/>
    </font>
    <font>
      <sz val="6"/>
      <name val="ＭＳ Ｐゴシック"/>
      <family val="3"/>
      <charset val="128"/>
    </font>
    <font>
      <sz val="11"/>
      <name val="ＭＳ Ｐゴシック"/>
      <family val="3"/>
      <charset val="128"/>
    </font>
    <font>
      <b/>
      <sz val="11"/>
      <color rgb="FF7030A0"/>
      <name val="ＭＳ Ｐゴシック"/>
      <family val="3"/>
      <charset val="128"/>
    </font>
    <font>
      <sz val="11"/>
      <color indexed="8"/>
      <name val="ＭＳ Ｐゴシック"/>
      <family val="3"/>
      <charset val="128"/>
    </font>
    <font>
      <b/>
      <sz val="11"/>
      <color rgb="FFFF0000"/>
      <name val="ＭＳ Ｐゴシック"/>
      <family val="3"/>
      <charset val="128"/>
    </font>
    <font>
      <sz val="11"/>
      <color rgb="FF111111"/>
      <name val="Arial"/>
      <family val="2"/>
    </font>
    <font>
      <sz val="10.45"/>
      <color rgb="FF111111"/>
      <name val="Verdana"/>
      <family val="2"/>
    </font>
    <font>
      <sz val="10.45"/>
      <color rgb="FF111111"/>
      <name val="ＭＳ Ｐゴシック"/>
      <family val="3"/>
      <charset val="128"/>
    </font>
  </fonts>
  <fills count="10">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39997558519241921"/>
        <bgColor indexed="64"/>
      </patternFill>
    </fill>
  </fills>
  <borders count="1">
    <border>
      <left/>
      <right/>
      <top/>
      <bottom/>
      <diagonal/>
    </border>
  </borders>
  <cellStyleXfs count="2">
    <xf numFmtId="0" fontId="0" fillId="0" borderId="0">
      <alignment vertical="center"/>
    </xf>
    <xf numFmtId="9" fontId="4" fillId="0" borderId="0" applyFont="0" applyFill="0" applyBorder="0" applyAlignment="0" applyProtection="0">
      <alignment vertical="center"/>
    </xf>
  </cellStyleXfs>
  <cellXfs count="75">
    <xf numFmtId="0" fontId="0" fillId="0" borderId="0" xfId="0">
      <alignment vertical="center"/>
    </xf>
    <xf numFmtId="0" fontId="0" fillId="3" borderId="0" xfId="0" applyFill="1" applyAlignment="1">
      <alignment horizontal="center" vertical="center"/>
    </xf>
    <xf numFmtId="176" fontId="0" fillId="0" borderId="0" xfId="0" applyNumberFormat="1" applyAlignment="1">
      <alignment horizontal="center" vertical="center"/>
    </xf>
    <xf numFmtId="177" fontId="0" fillId="0" borderId="0" xfId="0" applyNumberFormat="1" applyAlignment="1">
      <alignment horizontal="center" vertical="center"/>
    </xf>
    <xf numFmtId="178" fontId="0" fillId="0" borderId="0" xfId="0" applyNumberFormat="1" applyAlignment="1">
      <alignment horizontal="center" vertical="center"/>
    </xf>
    <xf numFmtId="0" fontId="0" fillId="0" borderId="0" xfId="0" applyAlignment="1">
      <alignment horizontal="left" vertical="center"/>
    </xf>
    <xf numFmtId="0" fontId="0" fillId="0" borderId="0" xfId="0" applyFill="1" applyAlignment="1">
      <alignment horizontal="center" vertical="center"/>
    </xf>
    <xf numFmtId="1" fontId="2" fillId="4" borderId="0" xfId="0" applyNumberFormat="1" applyFont="1" applyFill="1" applyAlignment="1">
      <alignment horizontal="center" vertical="center"/>
    </xf>
    <xf numFmtId="0" fontId="2" fillId="5" borderId="0" xfId="0" applyFont="1" applyFill="1" applyAlignment="1">
      <alignment horizontal="center" vertical="center"/>
    </xf>
    <xf numFmtId="1" fontId="2" fillId="5" borderId="0" xfId="0" applyNumberFormat="1" applyFont="1" applyFill="1" applyAlignment="1">
      <alignment horizontal="center" vertical="center"/>
    </xf>
    <xf numFmtId="178" fontId="0" fillId="0" borderId="0" xfId="0" applyNumberFormat="1">
      <alignment vertical="center"/>
    </xf>
    <xf numFmtId="0" fontId="0" fillId="0" borderId="0" xfId="0" applyFill="1">
      <alignment vertical="center"/>
    </xf>
    <xf numFmtId="0" fontId="0" fillId="0" borderId="0" xfId="0" applyAlignment="1">
      <alignment horizontal="left" vertical="center" wrapText="1"/>
    </xf>
    <xf numFmtId="0" fontId="0" fillId="2" borderId="0" xfId="0" applyFill="1" applyAlignment="1">
      <alignment horizontal="center" vertical="center"/>
    </xf>
    <xf numFmtId="9"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center" vertical="center"/>
    </xf>
    <xf numFmtId="0" fontId="0" fillId="6" borderId="0" xfId="0" applyFill="1" applyAlignment="1">
      <alignment horizontal="center" vertical="center"/>
    </xf>
    <xf numFmtId="1" fontId="2" fillId="7" borderId="0" xfId="0" applyNumberFormat="1" applyFont="1" applyFill="1" applyAlignment="1">
      <alignment horizontal="center" vertical="center"/>
    </xf>
    <xf numFmtId="1" fontId="0" fillId="7" borderId="0" xfId="0" applyNumberFormat="1" applyFill="1">
      <alignment vertical="center"/>
    </xf>
    <xf numFmtId="0" fontId="2" fillId="8" borderId="0" xfId="0" applyFont="1" applyFill="1" applyAlignment="1">
      <alignment horizontal="center" vertical="center"/>
    </xf>
    <xf numFmtId="1" fontId="2" fillId="8" borderId="0" xfId="0" applyNumberFormat="1" applyFont="1" applyFill="1" applyAlignment="1">
      <alignment horizontal="center" vertical="center"/>
    </xf>
    <xf numFmtId="1" fontId="0" fillId="8" borderId="0" xfId="0" applyNumberFormat="1" applyFill="1">
      <alignment vertical="center"/>
    </xf>
    <xf numFmtId="0" fontId="0" fillId="0" borderId="0" xfId="0" applyAlignment="1">
      <alignment horizontal="center" vertical="center"/>
    </xf>
    <xf numFmtId="178" fontId="0" fillId="2" borderId="0" xfId="0" applyNumberFormat="1" applyFill="1" applyAlignment="1">
      <alignment horizontal="center" vertical="center"/>
    </xf>
    <xf numFmtId="177" fontId="0" fillId="8" borderId="0" xfId="0" applyNumberFormat="1" applyFill="1" applyAlignment="1">
      <alignment horizontal="center" vertical="center"/>
    </xf>
    <xf numFmtId="0" fontId="0" fillId="0" borderId="0" xfId="0" applyAlignment="1">
      <alignment horizontal="center" vertical="center" wrapText="1"/>
    </xf>
    <xf numFmtId="0" fontId="0" fillId="9" borderId="0" xfId="0" applyFill="1">
      <alignment vertical="center"/>
    </xf>
    <xf numFmtId="0" fontId="0" fillId="0" borderId="0" xfId="0" applyAlignment="1">
      <alignment horizontal="center" vertical="center"/>
    </xf>
    <xf numFmtId="0" fontId="0" fillId="0" borderId="0" xfId="0" applyAlignment="1">
      <alignment horizontal="center" vertical="center"/>
    </xf>
    <xf numFmtId="1" fontId="0" fillId="0" borderId="0" xfId="0" applyNumberFormat="1">
      <alignment vertical="center"/>
    </xf>
    <xf numFmtId="0"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NumberFormat="1">
      <alignment vertical="center"/>
    </xf>
    <xf numFmtId="9" fontId="0" fillId="0" borderId="0" xfId="1" applyFont="1">
      <alignment vertical="center"/>
    </xf>
    <xf numFmtId="0" fontId="0" fillId="0" borderId="0" xfId="0"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5" fontId="0" fillId="0" borderId="0" xfId="0" applyNumberFormat="1">
      <alignment vertical="center"/>
    </xf>
    <xf numFmtId="0" fontId="2" fillId="4" borderId="0" xfId="0" applyFont="1" applyFill="1">
      <alignment vertical="center"/>
    </xf>
    <xf numFmtId="0" fontId="2" fillId="5" borderId="0" xfId="0" applyFont="1" applyFill="1">
      <alignment vertical="center"/>
    </xf>
    <xf numFmtId="5" fontId="0" fillId="9" borderId="0" xfId="0" applyNumberFormat="1" applyFill="1">
      <alignment vertical="center"/>
    </xf>
    <xf numFmtId="180" fontId="0" fillId="0" borderId="0" xfId="1" applyNumberFormat="1" applyFont="1">
      <alignment vertical="center"/>
    </xf>
    <xf numFmtId="180" fontId="0" fillId="0" borderId="0" xfId="0" applyNumberFormat="1">
      <alignment vertical="center"/>
    </xf>
    <xf numFmtId="10" fontId="0" fillId="0" borderId="0" xfId="1" applyNumberFormat="1" applyFont="1">
      <alignment vertical="center"/>
    </xf>
    <xf numFmtId="0" fontId="0" fillId="0" borderId="0" xfId="0" applyAlignment="1">
      <alignment horizontal="center" vertical="center"/>
    </xf>
    <xf numFmtId="55" fontId="3" fillId="0" borderId="0" xfId="0" applyNumberFormat="1" applyFont="1" applyFill="1" applyAlignment="1">
      <alignment horizontal="left" vertical="center"/>
    </xf>
    <xf numFmtId="0" fontId="0" fillId="0" borderId="0" xfId="0" applyAlignment="1">
      <alignment horizontal="center" vertical="center"/>
    </xf>
    <xf numFmtId="181" fontId="0" fillId="0" borderId="0" xfId="0" applyNumberFormat="1" applyAlignment="1">
      <alignment horizontal="center" vertical="center"/>
    </xf>
    <xf numFmtId="181" fontId="0" fillId="0" borderId="0" xfId="0" applyNumberFormat="1" applyFont="1" applyAlignment="1">
      <alignment horizontal="center" vertical="center"/>
    </xf>
    <xf numFmtId="181" fontId="0" fillId="0" borderId="0" xfId="0" applyNumberFormat="1" applyFill="1" applyAlignment="1">
      <alignment horizontal="center" vertical="center"/>
    </xf>
    <xf numFmtId="181" fontId="2" fillId="0" borderId="0" xfId="0" applyNumberFormat="1" applyFont="1" applyAlignment="1">
      <alignment horizontal="center" vertical="center"/>
    </xf>
    <xf numFmtId="181" fontId="2" fillId="0" borderId="0" xfId="0" applyNumberFormat="1" applyFont="1" applyFill="1" applyAlignment="1">
      <alignment horizontal="center" vertical="center"/>
    </xf>
    <xf numFmtId="181" fontId="3" fillId="0" borderId="0" xfId="0" applyNumberFormat="1" applyFont="1" applyAlignment="1">
      <alignment horizontal="left" vertical="center"/>
    </xf>
    <xf numFmtId="181" fontId="0" fillId="3" borderId="0" xfId="0" applyNumberFormat="1"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5" fontId="0" fillId="0" borderId="0" xfId="0" applyNumberFormat="1" applyAlignment="1">
      <alignment horizontal="center" vertical="center"/>
    </xf>
    <xf numFmtId="9" fontId="0" fillId="0" borderId="0" xfId="0" applyNumberFormat="1" applyAlignment="1">
      <alignment horizontal="center" vertical="center"/>
    </xf>
    <xf numFmtId="0" fontId="0" fillId="2" borderId="0" xfId="0" applyFill="1" applyAlignment="1">
      <alignment horizontal="center" vertical="center"/>
    </xf>
    <xf numFmtId="14" fontId="0" fillId="0" borderId="0" xfId="0" applyNumberFormat="1">
      <alignment vertical="center"/>
    </xf>
    <xf numFmtId="0" fontId="6" fillId="0" borderId="0" xfId="0" applyFont="1">
      <alignment vertical="center"/>
    </xf>
    <xf numFmtId="0" fontId="7" fillId="0" borderId="0" xfId="0" applyFont="1">
      <alignment vertical="center"/>
    </xf>
    <xf numFmtId="20" fontId="0" fillId="0" borderId="0" xfId="0" applyNumberFormat="1">
      <alignment vertical="center"/>
    </xf>
    <xf numFmtId="0" fontId="0" fillId="0" borderId="0" xfId="0" applyAlignment="1">
      <alignment horizontal="left" vertical="center" indent="1"/>
    </xf>
    <xf numFmtId="0" fontId="7" fillId="0" borderId="0" xfId="0" applyFont="1" applyAlignment="1">
      <alignment horizontal="left" vertical="center" wrapText="1"/>
    </xf>
    <xf numFmtId="0" fontId="7" fillId="0" borderId="0" xfId="0" applyFont="1" applyAlignment="1">
      <alignment vertical="center" wrapText="1"/>
    </xf>
    <xf numFmtId="0" fontId="0" fillId="3" borderId="0" xfId="0" applyFill="1" applyAlignment="1">
      <alignment vertical="center"/>
    </xf>
    <xf numFmtId="0" fontId="0" fillId="2" borderId="0" xfId="0" applyFill="1">
      <alignment vertical="center"/>
    </xf>
  </cellXfs>
  <cellStyles count="2">
    <cellStyle name="パーセント" xfId="1" builtinId="5"/>
    <cellStyle name="標準" xfId="0" builtinId="0"/>
  </cellStyles>
  <dxfs count="36">
    <dxf>
      <font>
        <color rgb="FF9C0006"/>
      </font>
      <fill>
        <patternFill>
          <bgColor rgb="FFFFC7CE"/>
        </patternFill>
      </fill>
    </dxf>
    <dxf>
      <fill>
        <patternFill>
          <bgColor theme="4" tint="0.39994506668294322"/>
        </patternFill>
      </fill>
    </dxf>
    <dxf>
      <fill>
        <patternFill>
          <bgColor theme="7" tint="0.59996337778862885"/>
        </patternFill>
      </fill>
    </dxf>
    <dxf>
      <font>
        <color rgb="FF9C0006"/>
      </font>
      <fill>
        <patternFill>
          <bgColor rgb="FFFFC7CE"/>
        </patternFill>
      </fill>
    </dxf>
    <dxf>
      <fill>
        <patternFill>
          <bgColor theme="4" tint="0.39994506668294322"/>
        </patternFill>
      </fill>
    </dxf>
    <dxf>
      <fill>
        <patternFill>
          <bgColor theme="7" tint="0.59996337778862885"/>
        </patternFill>
      </fill>
    </dxf>
    <dxf>
      <font>
        <color rgb="FF9C0006"/>
      </font>
      <fill>
        <patternFill>
          <bgColor rgb="FFFFC7CE"/>
        </patternFill>
      </fill>
    </dxf>
    <dxf>
      <fill>
        <patternFill>
          <bgColor theme="4" tint="0.39994506668294322"/>
        </patternFill>
      </fill>
    </dxf>
    <dxf>
      <fill>
        <patternFill>
          <bgColor theme="7" tint="0.59996337778862885"/>
        </patternFill>
      </fill>
    </dxf>
    <dxf>
      <font>
        <color rgb="FF9C0006"/>
      </font>
      <fill>
        <patternFill>
          <bgColor rgb="FFFFC7CE"/>
        </patternFill>
      </fill>
    </dxf>
    <dxf>
      <fill>
        <patternFill>
          <bgColor theme="4" tint="0.39994506668294322"/>
        </patternFill>
      </fill>
    </dxf>
    <dxf>
      <fill>
        <patternFill>
          <bgColor theme="7" tint="0.59996337778862885"/>
        </patternFill>
      </fill>
    </dxf>
    <dxf>
      <font>
        <color rgb="FF9C0006"/>
      </font>
      <fill>
        <patternFill>
          <bgColor rgb="FFFFC7CE"/>
        </patternFill>
      </fill>
    </dxf>
    <dxf>
      <fill>
        <patternFill>
          <bgColor theme="4" tint="0.39994506668294322"/>
        </patternFill>
      </fill>
    </dxf>
    <dxf>
      <fill>
        <patternFill>
          <bgColor theme="7" tint="0.59996337778862885"/>
        </patternFill>
      </fill>
    </dxf>
    <dxf>
      <font>
        <color rgb="FF9C0006"/>
      </font>
      <fill>
        <patternFill>
          <bgColor rgb="FFFFC7CE"/>
        </patternFill>
      </fill>
    </dxf>
    <dxf>
      <fill>
        <patternFill>
          <bgColor theme="4" tint="0.39994506668294322"/>
        </patternFill>
      </fill>
    </dxf>
    <dxf>
      <fill>
        <patternFill>
          <bgColor theme="7" tint="0.59996337778862885"/>
        </patternFill>
      </fill>
    </dxf>
    <dxf>
      <font>
        <color rgb="FF9C0006"/>
      </font>
      <fill>
        <patternFill>
          <bgColor rgb="FFFFC7CE"/>
        </patternFill>
      </fill>
    </dxf>
    <dxf>
      <fill>
        <patternFill>
          <bgColor theme="4" tint="0.39994506668294322"/>
        </patternFill>
      </fill>
    </dxf>
    <dxf>
      <fill>
        <patternFill>
          <bgColor theme="7" tint="0.59996337778862885"/>
        </patternFill>
      </fill>
    </dxf>
    <dxf>
      <font>
        <color rgb="FF9C0006"/>
      </font>
      <fill>
        <patternFill>
          <bgColor rgb="FFFFC7CE"/>
        </patternFill>
      </fill>
    </dxf>
    <dxf>
      <fill>
        <patternFill>
          <bgColor theme="4" tint="0.39994506668294322"/>
        </patternFill>
      </fill>
    </dxf>
    <dxf>
      <fill>
        <patternFill>
          <bgColor theme="7" tint="0.59996337778862885"/>
        </patternFill>
      </fill>
    </dxf>
    <dxf>
      <font>
        <color rgb="FF9C0006"/>
      </font>
      <fill>
        <patternFill>
          <bgColor rgb="FFFFC7CE"/>
        </patternFill>
      </fill>
    </dxf>
    <dxf>
      <fill>
        <patternFill>
          <bgColor theme="4" tint="0.39994506668294322"/>
        </patternFill>
      </fill>
    </dxf>
    <dxf>
      <fill>
        <patternFill>
          <bgColor theme="7" tint="0.59996337778862885"/>
        </patternFill>
      </fill>
    </dxf>
    <dxf>
      <font>
        <color rgb="FF9C0006"/>
      </font>
      <fill>
        <patternFill>
          <bgColor rgb="FFFFC7CE"/>
        </patternFill>
      </fill>
    </dxf>
    <dxf>
      <fill>
        <patternFill>
          <bgColor theme="4" tint="0.39994506668294322"/>
        </patternFill>
      </fill>
    </dxf>
    <dxf>
      <fill>
        <patternFill>
          <bgColor theme="7" tint="0.59996337778862885"/>
        </patternFill>
      </fill>
    </dxf>
    <dxf>
      <font>
        <color rgb="FF9C0006"/>
      </font>
      <fill>
        <patternFill>
          <bgColor rgb="FFFFC7CE"/>
        </patternFill>
      </fill>
    </dxf>
    <dxf>
      <fill>
        <patternFill>
          <bgColor theme="4" tint="0.39994506668294322"/>
        </patternFill>
      </fill>
    </dxf>
    <dxf>
      <fill>
        <patternFill>
          <bgColor theme="7" tint="0.59996337778862885"/>
        </patternFill>
      </fill>
    </dxf>
    <dxf>
      <font>
        <color rgb="FF9C0006"/>
      </font>
      <fill>
        <patternFill>
          <bgColor rgb="FFFFC7CE"/>
        </patternFill>
      </fill>
    </dxf>
    <dxf>
      <fill>
        <patternFill>
          <bgColor theme="4" tint="0.39994506668294322"/>
        </patternFill>
      </fill>
    </dxf>
    <dxf>
      <fill>
        <patternFill>
          <bgColor theme="7" tint="0.59996337778862885"/>
        </patternFill>
      </fill>
    </dxf>
  </dxfs>
  <tableStyles count="0" defaultTableStyle="TableStyleMedium2" defaultPivotStyle="PivotStyleLight16"/>
  <colors>
    <mruColors>
      <color rgb="FFCC99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2"/>
  <sheetViews>
    <sheetView zoomScale="85" zoomScaleNormal="85" workbookViewId="0">
      <pane ySplit="12" topLeftCell="A13" activePane="bottomLeft" state="frozen"/>
      <selection pane="bottomLeft" activeCell="I7" sqref="I7"/>
    </sheetView>
  </sheetViews>
  <sheetFormatPr defaultRowHeight="13.5" x14ac:dyDescent="0.15"/>
  <cols>
    <col min="1" max="1" width="5.25" customWidth="1"/>
    <col min="2" max="2" width="9" style="36"/>
    <col min="4" max="4" width="15.375" style="54" bestFit="1" customWidth="1"/>
    <col min="5" max="5" width="13.125" bestFit="1" customWidth="1"/>
    <col min="6" max="6" width="10.5" bestFit="1" customWidth="1"/>
    <col min="7" max="7" width="15.875" style="54" bestFit="1" customWidth="1"/>
    <col min="9" max="9" width="5.25" bestFit="1" customWidth="1"/>
    <col min="10" max="10" width="8.875" style="31" bestFit="1" customWidth="1"/>
    <col min="11" max="11" width="8.875" customWidth="1"/>
    <col min="12" max="12" width="8.875" bestFit="1" customWidth="1"/>
    <col min="13" max="13" width="11" bestFit="1" customWidth="1"/>
    <col min="14" max="14" width="11.25" bestFit="1" customWidth="1"/>
    <col min="15" max="17" width="12.625" bestFit="1" customWidth="1"/>
    <col min="18" max="18" width="11" bestFit="1" customWidth="1"/>
  </cols>
  <sheetData>
    <row r="1" spans="1:19" x14ac:dyDescent="0.15">
      <c r="A1" t="s">
        <v>27</v>
      </c>
      <c r="C1" s="5"/>
      <c r="D1" s="24"/>
      <c r="F1" s="5"/>
      <c r="G1" s="24"/>
      <c r="J1" s="65" t="s">
        <v>0</v>
      </c>
      <c r="K1" s="65"/>
      <c r="L1" s="65" t="s">
        <v>1</v>
      </c>
      <c r="M1" s="65"/>
      <c r="N1" s="13" t="s">
        <v>16</v>
      </c>
      <c r="O1" s="25" t="s">
        <v>23</v>
      </c>
      <c r="Q1" s="62"/>
      <c r="R1" s="62"/>
    </row>
    <row r="2" spans="1:19" x14ac:dyDescent="0.15">
      <c r="A2" t="s">
        <v>28</v>
      </c>
      <c r="C2" s="5"/>
      <c r="D2" s="24"/>
      <c r="F2" s="5"/>
      <c r="G2" s="24"/>
      <c r="J2" s="63">
        <v>100000</v>
      </c>
      <c r="K2" s="63"/>
      <c r="L2" s="64">
        <v>0.05</v>
      </c>
      <c r="M2" s="64"/>
      <c r="N2" s="14">
        <f>COUNTIF(I14:I118,"勝")/COUNTIF(A14:A118,"&gt;=1")</f>
        <v>0.6</v>
      </c>
      <c r="O2" s="10">
        <f>AVERAGE(O14:O124)</f>
        <v>2.8253657264523677</v>
      </c>
      <c r="Q2" s="62"/>
      <c r="R2" s="62"/>
    </row>
    <row r="3" spans="1:19" x14ac:dyDescent="0.15">
      <c r="A3" t="s">
        <v>29</v>
      </c>
      <c r="C3" s="5"/>
      <c r="D3" s="24"/>
      <c r="F3" s="5"/>
      <c r="G3" s="24"/>
      <c r="J3"/>
    </row>
    <row r="4" spans="1:19" x14ac:dyDescent="0.15">
      <c r="A4" t="s">
        <v>30</v>
      </c>
      <c r="C4" s="5"/>
      <c r="D4" s="24"/>
      <c r="F4" s="5"/>
      <c r="G4" s="24"/>
      <c r="J4" s="19" t="s">
        <v>18</v>
      </c>
      <c r="K4" s="19" t="s">
        <v>19</v>
      </c>
      <c r="L4" s="21" t="s">
        <v>20</v>
      </c>
      <c r="M4" s="22" t="s">
        <v>21</v>
      </c>
      <c r="N4" s="26" t="s">
        <v>24</v>
      </c>
      <c r="O4" s="28" t="s">
        <v>25</v>
      </c>
      <c r="P4" s="45" t="s">
        <v>33</v>
      </c>
      <c r="Q4" s="46" t="s">
        <v>34</v>
      </c>
      <c r="R4" t="s">
        <v>42</v>
      </c>
    </row>
    <row r="5" spans="1:19" ht="13.5" customHeight="1" x14ac:dyDescent="0.15">
      <c r="A5" s="61" t="s">
        <v>31</v>
      </c>
      <c r="B5" s="61"/>
      <c r="C5" s="61"/>
      <c r="D5" s="61"/>
      <c r="E5" s="61"/>
      <c r="F5" s="61"/>
      <c r="G5" s="61"/>
      <c r="J5" s="20">
        <f>SUM(J14:J282)</f>
        <v>13772.999999999976</v>
      </c>
      <c r="K5" s="20">
        <f>SUM(K14:K282)</f>
        <v>48169441.506380394</v>
      </c>
      <c r="L5" s="23">
        <f>SUM(L14:L282)</f>
        <v>-2539.0000000000059</v>
      </c>
      <c r="M5" s="23">
        <f>SUM(M14:M282)</f>
        <v>-10194376.707285801</v>
      </c>
      <c r="N5" s="23">
        <v>4</v>
      </c>
      <c r="O5" s="47">
        <f>J2+K5+M5</f>
        <v>38075064.799094595</v>
      </c>
      <c r="P5">
        <f>COUNTIF(I14:I183,"勝")</f>
        <v>60</v>
      </c>
      <c r="Q5">
        <f>COUNTIF(I14:I183,"負")</f>
        <v>39</v>
      </c>
      <c r="R5" s="49">
        <f>AVERAGE(Q29,Q70,Q52,Q93,Q114)</f>
        <v>2.3973262886180078</v>
      </c>
    </row>
    <row r="6" spans="1:19" x14ac:dyDescent="0.15">
      <c r="A6" s="61"/>
      <c r="B6" s="61"/>
      <c r="C6" s="61"/>
      <c r="D6" s="61"/>
      <c r="E6" s="61"/>
      <c r="F6" s="61"/>
      <c r="G6" s="61"/>
      <c r="H6" s="34"/>
      <c r="I6" s="34"/>
      <c r="J6" s="34"/>
      <c r="K6" s="34"/>
      <c r="L6" s="34"/>
      <c r="M6" s="34"/>
      <c r="N6" s="34"/>
      <c r="O6" s="48">
        <f>O5/J2</f>
        <v>380.75064799094594</v>
      </c>
    </row>
    <row r="7" spans="1:19" x14ac:dyDescent="0.15">
      <c r="A7" s="61"/>
      <c r="B7" s="61"/>
      <c r="C7" s="61"/>
      <c r="D7" s="61"/>
      <c r="E7" s="61"/>
      <c r="F7" s="61"/>
      <c r="G7" s="61"/>
      <c r="H7" s="34"/>
      <c r="I7" s="34"/>
      <c r="J7" s="34"/>
      <c r="K7" s="34"/>
      <c r="L7" s="34"/>
      <c r="M7" s="34"/>
      <c r="N7" s="34"/>
    </row>
    <row r="8" spans="1:19" x14ac:dyDescent="0.15">
      <c r="A8" s="61"/>
      <c r="B8" s="61"/>
      <c r="C8" s="61"/>
      <c r="D8" s="61"/>
      <c r="E8" s="61"/>
      <c r="F8" s="61"/>
      <c r="G8" s="61"/>
      <c r="H8" s="34"/>
      <c r="I8" s="34"/>
      <c r="J8" s="34"/>
      <c r="K8" s="34"/>
      <c r="L8" s="34"/>
      <c r="M8" s="34"/>
      <c r="N8" s="34"/>
    </row>
    <row r="9" spans="1:19" x14ac:dyDescent="0.15">
      <c r="B9" s="27"/>
      <c r="C9" s="12"/>
      <c r="D9" s="27"/>
      <c r="E9" s="12"/>
      <c r="F9" s="12"/>
      <c r="G9" s="27"/>
      <c r="H9" s="12"/>
      <c r="I9" s="15"/>
      <c r="J9" s="12"/>
      <c r="K9" s="12"/>
      <c r="L9" s="12"/>
      <c r="M9" s="12"/>
      <c r="N9" s="12"/>
      <c r="O9" s="12"/>
    </row>
    <row r="10" spans="1:19" x14ac:dyDescent="0.15">
      <c r="D10"/>
      <c r="G10"/>
      <c r="J10">
        <f>COUNTIF(J14:J121,"&lt;50")</f>
        <v>13</v>
      </c>
    </row>
    <row r="11" spans="1:19" x14ac:dyDescent="0.15">
      <c r="C11" t="s">
        <v>11</v>
      </c>
      <c r="D11" s="29"/>
      <c r="G11" s="29"/>
      <c r="I11">
        <f>COUNTIF(I90:I176,"ー")</f>
        <v>0</v>
      </c>
      <c r="J11">
        <f>COUNTIF(J14:J121,"&gt;0")</f>
        <v>60</v>
      </c>
      <c r="L11">
        <f>COUNTIF(L14:L121,"&lt;0")</f>
        <v>39</v>
      </c>
      <c r="N11" s="38"/>
      <c r="S11" s="48">
        <f>S12/Q5</f>
        <v>0.76923076923076927</v>
      </c>
    </row>
    <row r="12" spans="1:19" x14ac:dyDescent="0.15">
      <c r="A12" s="18" t="s">
        <v>17</v>
      </c>
      <c r="B12" s="1" t="s">
        <v>2</v>
      </c>
      <c r="C12" s="1" t="s">
        <v>3</v>
      </c>
      <c r="D12" s="1" t="s">
        <v>4</v>
      </c>
      <c r="E12" s="1" t="s">
        <v>5</v>
      </c>
      <c r="F12" s="1" t="s">
        <v>6</v>
      </c>
      <c r="G12" s="60" t="s">
        <v>7</v>
      </c>
      <c r="H12" s="1" t="s">
        <v>8</v>
      </c>
      <c r="I12" s="1" t="s">
        <v>22</v>
      </c>
      <c r="J12" s="1" t="s">
        <v>9</v>
      </c>
      <c r="K12" s="1" t="s">
        <v>14</v>
      </c>
      <c r="L12" s="1" t="s">
        <v>10</v>
      </c>
      <c r="M12" s="1" t="s">
        <v>15</v>
      </c>
      <c r="N12" s="1" t="s">
        <v>13</v>
      </c>
      <c r="O12" s="1" t="s">
        <v>12</v>
      </c>
      <c r="P12" s="6"/>
      <c r="S12">
        <f>COUNTIF(S14:S123,"0")</f>
        <v>30</v>
      </c>
    </row>
    <row r="13" spans="1:19" x14ac:dyDescent="0.15">
      <c r="A13" s="6"/>
      <c r="B13" s="6"/>
      <c r="C13" s="6"/>
      <c r="D13" s="52">
        <v>39814</v>
      </c>
      <c r="E13" s="6"/>
      <c r="F13" s="6"/>
      <c r="G13" s="56"/>
      <c r="H13" s="6"/>
      <c r="I13" s="6"/>
      <c r="J13" s="6"/>
      <c r="K13" s="6"/>
      <c r="L13" s="6"/>
      <c r="M13" s="6"/>
      <c r="N13" s="6"/>
      <c r="O13" s="6"/>
      <c r="P13" s="6"/>
    </row>
    <row r="14" spans="1:19" x14ac:dyDescent="0.15">
      <c r="A14" s="16">
        <v>1</v>
      </c>
      <c r="B14" s="36" t="s">
        <v>35</v>
      </c>
      <c r="C14" s="2">
        <f>IFERROR(ABS(J2*$L$2/(E14-F14)/10000),"")</f>
        <v>0.65789473684208855</v>
      </c>
      <c r="D14" s="54">
        <v>42006.458333333336</v>
      </c>
      <c r="E14" s="16">
        <v>132.44999999999999</v>
      </c>
      <c r="F14" s="16">
        <v>133.21</v>
      </c>
      <c r="G14" s="54">
        <v>42006.75</v>
      </c>
      <c r="H14" s="16">
        <v>132.4</v>
      </c>
      <c r="I14" s="16" t="s">
        <v>37</v>
      </c>
      <c r="J14" s="7">
        <f>IFERROR(IF(AND(B14="売",I14="勝"),ABS(E14-H14),IF(AND(B14="買",I14="勝"),ABS(E14-H14),""))*100,"")</f>
        <v>4.9999999999982947</v>
      </c>
      <c r="K14" s="7">
        <f>IFERROR(IF(J14&gt;=1,J14*C14*100,""),"")</f>
        <v>328.94736842093209</v>
      </c>
      <c r="L14" s="8" t="str">
        <f>IFERROR(IF(AND(B14="売",I14="負"),(E14-H14),IF(AND(B14="買",I14="負"),(H14-E14),""))*100,"")</f>
        <v/>
      </c>
      <c r="M14" s="9" t="str">
        <f>IFERROR(IF(L14&lt;=1,L14*C14*100,""),"")</f>
        <v/>
      </c>
      <c r="N14" s="3">
        <f>J2+J14*C14*100</f>
        <v>100328.94736842094</v>
      </c>
      <c r="O14" s="4">
        <f t="shared" ref="O14:O80" si="0">(H14-E14)/(E14-F14)</f>
        <v>6.5789473684186417E-2</v>
      </c>
      <c r="S14">
        <f>F14-H14</f>
        <v>0.81000000000000227</v>
      </c>
    </row>
    <row r="15" spans="1:19" x14ac:dyDescent="0.15">
      <c r="A15" s="16">
        <v>2</v>
      </c>
      <c r="B15" s="36" t="s">
        <v>36</v>
      </c>
      <c r="C15" s="2">
        <f>IFERROR(ABS(N14*$L$2/(E15-F15)/10000),"")</f>
        <v>0.51188238453275048</v>
      </c>
      <c r="D15" s="54">
        <v>42006.833333333336</v>
      </c>
      <c r="E15" s="16">
        <v>132.93</v>
      </c>
      <c r="F15" s="16">
        <v>131.94999999999999</v>
      </c>
      <c r="G15" s="54">
        <v>42011.916666666664</v>
      </c>
      <c r="H15" s="16">
        <v>139.66</v>
      </c>
      <c r="I15" s="16" t="s">
        <v>37</v>
      </c>
      <c r="J15" s="7">
        <f>IFERROR(IF(AND(B15="売",I15="勝"),ABS(E15-H15),IF(AND(B15="買",I15="勝"),ABS(E15-H15),""))*100,"")</f>
        <v>672.99999999999898</v>
      </c>
      <c r="K15" s="7">
        <f>IFERROR(IF(J15&gt;=1,J15*C15*100,""),"")</f>
        <v>34449.684479054056</v>
      </c>
      <c r="L15" s="8" t="str">
        <f>IFERROR(IF(AND(B15="売",I15="負"),(E15-H15),IF(AND(B15="買",I15="負"),(H15-E15),""))*100,"")</f>
        <v/>
      </c>
      <c r="M15" s="9" t="str">
        <f>IFERROR(IF(L15&lt;=1,L15*C15*100,""),"")</f>
        <v/>
      </c>
      <c r="N15" s="3">
        <f>IF(I15="ー",N14+0,IF(M15&lt;1,M15+N14,K15+N14))</f>
        <v>134778.63184747499</v>
      </c>
      <c r="O15" s="4">
        <f t="shared" si="0"/>
        <v>6.8673469387753725</v>
      </c>
      <c r="S15">
        <f t="shared" ref="S15:S75" si="1">F15-H15</f>
        <v>-7.710000000000008</v>
      </c>
    </row>
    <row r="16" spans="1:19" x14ac:dyDescent="0.15">
      <c r="A16" s="16">
        <v>3</v>
      </c>
      <c r="B16" s="36" t="s">
        <v>35</v>
      </c>
      <c r="C16" s="2">
        <f>IFERROR(ABS(N14*$L$2/(E16-F16)/10000),"")</f>
        <v>0.92897173489280016</v>
      </c>
      <c r="D16" s="54">
        <v>42011.875</v>
      </c>
      <c r="E16" s="16">
        <v>140.11000000000001</v>
      </c>
      <c r="F16" s="16">
        <v>140.65</v>
      </c>
      <c r="G16" s="54">
        <v>42012.583333333336</v>
      </c>
      <c r="H16" s="16">
        <v>137.66999999999999</v>
      </c>
      <c r="I16" s="16" t="s">
        <v>37</v>
      </c>
      <c r="J16" s="7">
        <f t="shared" ref="J16:J82" si="2">IFERROR(IF(AND(B16="売",I16="勝"),ABS(E16-H16),IF(AND(B16="買",I16="勝"),ABS(E16-H16),""))*100,"")</f>
        <v>244.00000000000261</v>
      </c>
      <c r="K16" s="7">
        <f t="shared" ref="K16:K82" si="3">IFERROR(IF(J16&gt;=1,J16*C16*100,""),"")</f>
        <v>22666.91033138457</v>
      </c>
      <c r="L16" s="8" t="str">
        <f t="shared" ref="L16:L82" si="4">IFERROR(IF(AND(B16="売",I16="負"),(E16-H16),IF(AND(B16="買",I16="負"),(H16-E16),""))*100,"")</f>
        <v/>
      </c>
      <c r="M16" s="9" t="str">
        <f t="shared" ref="M16:M82" si="5">IFERROR(IF(L16&lt;=1,L16*C16*100,""),"")</f>
        <v/>
      </c>
      <c r="N16" s="3">
        <f t="shared" ref="N16:N82" si="6">IF(I16="ー",N15+0,IF(M16&lt;1,M16+N15,K16+N15))</f>
        <v>157445.54217885956</v>
      </c>
      <c r="O16" s="4">
        <f t="shared" si="0"/>
        <v>4.5185185185186336</v>
      </c>
      <c r="S16">
        <f t="shared" si="1"/>
        <v>2.9800000000000182</v>
      </c>
    </row>
    <row r="17" spans="1:21" x14ac:dyDescent="0.15">
      <c r="A17" s="16">
        <v>4</v>
      </c>
      <c r="B17" s="36" t="s">
        <v>35</v>
      </c>
      <c r="C17" s="2">
        <f t="shared" ref="C17:C82" si="7">IFERROR(ABS(N16*$L$2/(E17-F17)/10000),"")</f>
        <v>0.74974067704220049</v>
      </c>
      <c r="D17" s="54">
        <v>42012.666666666664</v>
      </c>
      <c r="E17" s="16">
        <v>138.99</v>
      </c>
      <c r="F17" s="16">
        <v>140.04</v>
      </c>
      <c r="G17" s="54">
        <v>42013.375</v>
      </c>
      <c r="H17" s="16">
        <v>139.16999999999999</v>
      </c>
      <c r="I17" s="16" t="s">
        <v>38</v>
      </c>
      <c r="J17" s="7" t="str">
        <f t="shared" si="2"/>
        <v/>
      </c>
      <c r="K17" s="7" t="str">
        <f t="shared" si="3"/>
        <v/>
      </c>
      <c r="L17" s="8">
        <f t="shared" si="4"/>
        <v>-17.99999999999784</v>
      </c>
      <c r="M17" s="9">
        <f t="shared" si="5"/>
        <v>-1349.5332186757989</v>
      </c>
      <c r="N17" s="3">
        <f t="shared" si="6"/>
        <v>156096.00896018377</v>
      </c>
      <c r="O17" s="4"/>
      <c r="S17">
        <f t="shared" si="1"/>
        <v>0.87000000000000455</v>
      </c>
    </row>
    <row r="18" spans="1:21" x14ac:dyDescent="0.15">
      <c r="A18" s="16">
        <v>5</v>
      </c>
      <c r="B18" s="36" t="s">
        <v>35</v>
      </c>
      <c r="C18" s="2">
        <f t="shared" si="7"/>
        <v>0.41514896000048973</v>
      </c>
      <c r="D18" s="54">
        <v>42013.666666666664</v>
      </c>
      <c r="E18" s="16">
        <v>137.36000000000001</v>
      </c>
      <c r="F18" s="16">
        <v>139.24</v>
      </c>
      <c r="G18" s="54">
        <v>42018.291666666664</v>
      </c>
      <c r="H18" s="16">
        <v>131.02000000000001</v>
      </c>
      <c r="I18" s="16" t="s">
        <v>37</v>
      </c>
      <c r="J18" s="7">
        <f t="shared" si="2"/>
        <v>634.00000000000034</v>
      </c>
      <c r="K18" s="7">
        <f t="shared" si="3"/>
        <v>26320.444064031064</v>
      </c>
      <c r="L18" s="8" t="str">
        <f t="shared" si="4"/>
        <v/>
      </c>
      <c r="M18" s="9" t="str">
        <f t="shared" si="5"/>
        <v/>
      </c>
      <c r="N18" s="3">
        <f t="shared" si="6"/>
        <v>182416.45302421483</v>
      </c>
      <c r="O18" s="4">
        <f t="shared" si="0"/>
        <v>3.3723404255319247</v>
      </c>
      <c r="S18">
        <f t="shared" si="1"/>
        <v>8.2199999999999989</v>
      </c>
    </row>
    <row r="19" spans="1:21" x14ac:dyDescent="0.15">
      <c r="A19" s="16">
        <v>6</v>
      </c>
      <c r="B19" s="36" t="s">
        <v>36</v>
      </c>
      <c r="C19" s="2">
        <f t="shared" si="7"/>
        <v>1.2494277604397965</v>
      </c>
      <c r="D19" s="54">
        <v>42019.041666666664</v>
      </c>
      <c r="E19" s="16">
        <v>130.33000000000001</v>
      </c>
      <c r="F19" s="16">
        <v>129.6</v>
      </c>
      <c r="G19" s="54">
        <v>42019.25</v>
      </c>
      <c r="H19" s="16">
        <v>129.6</v>
      </c>
      <c r="I19" s="16" t="s">
        <v>38</v>
      </c>
      <c r="J19" s="7" t="str">
        <f t="shared" si="2"/>
        <v/>
      </c>
      <c r="K19" s="7" t="str">
        <f t="shared" si="3"/>
        <v/>
      </c>
      <c r="L19" s="8">
        <f t="shared" si="4"/>
        <v>-73.000000000001819</v>
      </c>
      <c r="M19" s="9">
        <f t="shared" si="5"/>
        <v>-9120.8226512107412</v>
      </c>
      <c r="N19" s="3">
        <f t="shared" si="6"/>
        <v>173295.6303730041</v>
      </c>
      <c r="O19" s="4"/>
      <c r="S19">
        <f t="shared" si="1"/>
        <v>0</v>
      </c>
    </row>
    <row r="20" spans="1:21" x14ac:dyDescent="0.15">
      <c r="A20" s="16">
        <v>7</v>
      </c>
      <c r="B20" s="36" t="s">
        <v>36</v>
      </c>
      <c r="C20" s="2">
        <f t="shared" si="7"/>
        <v>1.7683227589082748</v>
      </c>
      <c r="D20" s="54">
        <v>42019.25</v>
      </c>
      <c r="E20" s="16">
        <v>129.97999999999999</v>
      </c>
      <c r="F20" s="16">
        <v>129.49</v>
      </c>
      <c r="G20" s="54">
        <v>42019.416666666664</v>
      </c>
      <c r="H20" s="16">
        <v>129.74</v>
      </c>
      <c r="I20" s="16" t="s">
        <v>38</v>
      </c>
      <c r="J20" s="7" t="str">
        <f t="shared" si="2"/>
        <v/>
      </c>
      <c r="K20" s="7" t="str">
        <f t="shared" si="3"/>
        <v/>
      </c>
      <c r="L20" s="8">
        <f t="shared" si="4"/>
        <v>-23.999999999998067</v>
      </c>
      <c r="M20" s="9">
        <f t="shared" si="5"/>
        <v>-4243.9746213795179</v>
      </c>
      <c r="N20" s="3">
        <f t="shared" si="6"/>
        <v>169051.65575162458</v>
      </c>
      <c r="O20" s="4"/>
      <c r="S20">
        <f t="shared" si="1"/>
        <v>-0.25</v>
      </c>
    </row>
    <row r="21" spans="1:21" x14ac:dyDescent="0.15">
      <c r="A21" s="16">
        <v>8</v>
      </c>
      <c r="B21" s="36" t="s">
        <v>35</v>
      </c>
      <c r="C21" s="2">
        <f t="shared" si="7"/>
        <v>0.57112045862035732</v>
      </c>
      <c r="D21" s="54">
        <v>42019.416666666664</v>
      </c>
      <c r="E21" s="16">
        <v>129.09</v>
      </c>
      <c r="F21" s="16">
        <v>130.57</v>
      </c>
      <c r="G21" s="54">
        <v>42019.625</v>
      </c>
      <c r="H21" s="16">
        <v>130.57</v>
      </c>
      <c r="I21" s="16" t="s">
        <v>38</v>
      </c>
      <c r="J21" s="7" t="str">
        <f t="shared" si="2"/>
        <v/>
      </c>
      <c r="K21" s="7" t="str">
        <f t="shared" si="3"/>
        <v/>
      </c>
      <c r="L21" s="8">
        <f t="shared" si="4"/>
        <v>-147.99999999999898</v>
      </c>
      <c r="M21" s="9">
        <f t="shared" si="5"/>
        <v>-8452.5827875812301</v>
      </c>
      <c r="N21" s="3">
        <f t="shared" si="6"/>
        <v>160599.07296404336</v>
      </c>
      <c r="O21" s="4"/>
      <c r="S21">
        <f t="shared" si="1"/>
        <v>0</v>
      </c>
    </row>
    <row r="22" spans="1:21" x14ac:dyDescent="0.15">
      <c r="A22" s="16">
        <v>9</v>
      </c>
      <c r="B22" s="36" t="s">
        <v>35</v>
      </c>
      <c r="C22" s="2">
        <f t="shared" si="7"/>
        <v>0.4076118603148311</v>
      </c>
      <c r="D22" s="54">
        <v>42019.666666666664</v>
      </c>
      <c r="E22" s="16">
        <v>129.34</v>
      </c>
      <c r="F22" s="16">
        <v>131.31</v>
      </c>
      <c r="G22" s="54">
        <v>42019.833333333336</v>
      </c>
      <c r="H22" s="16">
        <v>130.78</v>
      </c>
      <c r="I22" s="16" t="s">
        <v>38</v>
      </c>
      <c r="J22" s="7" t="str">
        <f t="shared" si="2"/>
        <v/>
      </c>
      <c r="K22" s="7" t="str">
        <f t="shared" si="3"/>
        <v/>
      </c>
      <c r="L22" s="8">
        <f t="shared" si="4"/>
        <v>-143.99999999999977</v>
      </c>
      <c r="M22" s="9">
        <f t="shared" si="5"/>
        <v>-5869.6107885335587</v>
      </c>
      <c r="N22" s="3">
        <f t="shared" si="6"/>
        <v>154729.46217550981</v>
      </c>
      <c r="O22" s="4"/>
      <c r="S22">
        <f t="shared" si="1"/>
        <v>0.53000000000000114</v>
      </c>
    </row>
    <row r="23" spans="1:21" x14ac:dyDescent="0.15">
      <c r="A23" s="16">
        <v>10</v>
      </c>
      <c r="B23" s="36" t="s">
        <v>36</v>
      </c>
      <c r="C23" s="2">
        <f t="shared" si="7"/>
        <v>0.60917111092719911</v>
      </c>
      <c r="D23" s="54">
        <v>42019.833333333336</v>
      </c>
      <c r="E23" s="16">
        <v>131.5</v>
      </c>
      <c r="F23" s="16">
        <v>130.22999999999999</v>
      </c>
      <c r="G23" s="54">
        <v>42020.75</v>
      </c>
      <c r="H23" s="16">
        <v>133.47</v>
      </c>
      <c r="I23" s="16" t="s">
        <v>37</v>
      </c>
      <c r="J23" s="7">
        <f t="shared" si="2"/>
        <v>196.99999999999989</v>
      </c>
      <c r="K23" s="7">
        <f t="shared" si="3"/>
        <v>12000.670885265816</v>
      </c>
      <c r="L23" s="8" t="str">
        <f t="shared" si="4"/>
        <v/>
      </c>
      <c r="M23" s="9" t="str">
        <f t="shared" si="5"/>
        <v/>
      </c>
      <c r="N23" s="3">
        <f t="shared" si="6"/>
        <v>166730.13306077561</v>
      </c>
      <c r="O23" s="4">
        <f t="shared" si="0"/>
        <v>1.5511811023621913</v>
      </c>
      <c r="Q23" s="10"/>
      <c r="S23">
        <f t="shared" si="1"/>
        <v>-3.2400000000000091</v>
      </c>
    </row>
    <row r="24" spans="1:21" x14ac:dyDescent="0.15">
      <c r="A24" s="16">
        <v>11</v>
      </c>
      <c r="B24" s="36" t="s">
        <v>35</v>
      </c>
      <c r="C24" s="2">
        <f t="shared" si="7"/>
        <v>0.42751316169429276</v>
      </c>
      <c r="D24" s="54">
        <v>42024.083333333336</v>
      </c>
      <c r="E24" s="16">
        <v>128.76</v>
      </c>
      <c r="F24" s="16">
        <v>130.71</v>
      </c>
      <c r="G24" s="54">
        <v>42025.916666666664</v>
      </c>
      <c r="H24" s="16">
        <v>124.82</v>
      </c>
      <c r="I24" s="16" t="s">
        <v>37</v>
      </c>
      <c r="J24" s="7">
        <f t="shared" si="2"/>
        <v>393.99999999999977</v>
      </c>
      <c r="K24" s="7">
        <f t="shared" si="3"/>
        <v>16844.018570755125</v>
      </c>
      <c r="L24" s="8" t="str">
        <f t="shared" si="4"/>
        <v/>
      </c>
      <c r="M24" s="9" t="str">
        <f t="shared" si="5"/>
        <v/>
      </c>
      <c r="N24" s="3">
        <f t="shared" si="6"/>
        <v>183574.15163153072</v>
      </c>
      <c r="O24" s="4">
        <f t="shared" si="0"/>
        <v>2.0205128205128018</v>
      </c>
      <c r="Q24" s="48"/>
      <c r="S24">
        <f t="shared" si="1"/>
        <v>5.8900000000000148</v>
      </c>
    </row>
    <row r="25" spans="1:21" x14ac:dyDescent="0.15">
      <c r="A25" s="16">
        <v>12</v>
      </c>
      <c r="B25" s="36" t="s">
        <v>35</v>
      </c>
      <c r="C25" s="2">
        <f t="shared" si="7"/>
        <v>0.47805768654044423</v>
      </c>
      <c r="D25" s="54">
        <v>42026.041666666664</v>
      </c>
      <c r="E25" s="16">
        <v>123.38</v>
      </c>
      <c r="F25" s="16">
        <v>125.3</v>
      </c>
      <c r="G25" s="54">
        <v>42027.708333333336</v>
      </c>
      <c r="H25" s="16">
        <v>122.19</v>
      </c>
      <c r="I25" s="16" t="s">
        <v>37</v>
      </c>
      <c r="J25" s="7">
        <f t="shared" si="2"/>
        <v>118.99999999999977</v>
      </c>
      <c r="K25" s="7">
        <f t="shared" si="3"/>
        <v>5688.8864698312755</v>
      </c>
      <c r="L25" s="8" t="str">
        <f t="shared" si="4"/>
        <v/>
      </c>
      <c r="M25" s="9" t="str">
        <f t="shared" si="5"/>
        <v/>
      </c>
      <c r="N25" s="3">
        <f t="shared" si="6"/>
        <v>189263.03810136201</v>
      </c>
      <c r="O25" s="4">
        <f t="shared" si="0"/>
        <v>0.61979166666666496</v>
      </c>
      <c r="Q25" s="48"/>
      <c r="S25">
        <f t="shared" si="1"/>
        <v>3.1099999999999994</v>
      </c>
    </row>
    <row r="26" spans="1:21" x14ac:dyDescent="0.15">
      <c r="A26" s="16">
        <v>13</v>
      </c>
      <c r="B26" s="36" t="s">
        <v>36</v>
      </c>
      <c r="C26" s="2">
        <f t="shared" si="7"/>
        <v>0.50605090401433561</v>
      </c>
      <c r="D26" s="54">
        <v>42030.416666666664</v>
      </c>
      <c r="E26" s="16">
        <v>122.53</v>
      </c>
      <c r="F26" s="16">
        <v>120.66</v>
      </c>
      <c r="G26" s="54">
        <v>42031.25</v>
      </c>
      <c r="H26" s="16">
        <v>125.98</v>
      </c>
      <c r="I26" s="16" t="s">
        <v>37</v>
      </c>
      <c r="J26" s="7">
        <f t="shared" si="2"/>
        <v>345.00000000000028</v>
      </c>
      <c r="K26" s="7">
        <f t="shared" si="3"/>
        <v>17458.756188494594</v>
      </c>
      <c r="L26" s="8" t="str">
        <f t="shared" si="4"/>
        <v/>
      </c>
      <c r="M26" s="9" t="str">
        <f t="shared" si="5"/>
        <v/>
      </c>
      <c r="N26" s="3">
        <f t="shared" si="6"/>
        <v>206721.7942898566</v>
      </c>
      <c r="O26" s="4">
        <f t="shared" si="0"/>
        <v>1.8449197860962536</v>
      </c>
      <c r="Q26" s="44"/>
      <c r="S26">
        <f t="shared" si="1"/>
        <v>-5.3200000000000074</v>
      </c>
    </row>
    <row r="27" spans="1:21" x14ac:dyDescent="0.15">
      <c r="A27" s="16">
        <v>14</v>
      </c>
      <c r="B27" s="36" t="s">
        <v>35</v>
      </c>
      <c r="C27" s="2">
        <f t="shared" si="7"/>
        <v>1.8792890389987065</v>
      </c>
      <c r="D27" s="54">
        <v>42031.833333333336</v>
      </c>
      <c r="E27" s="16">
        <v>125.37</v>
      </c>
      <c r="F27" s="16">
        <v>125.92</v>
      </c>
      <c r="G27" s="54">
        <v>42031.916666666664</v>
      </c>
      <c r="H27" s="16">
        <v>125.92</v>
      </c>
      <c r="I27" s="16" t="s">
        <v>38</v>
      </c>
      <c r="J27" s="7" t="str">
        <f t="shared" si="2"/>
        <v/>
      </c>
      <c r="K27" s="7" t="str">
        <f t="shared" si="3"/>
        <v/>
      </c>
      <c r="L27" s="8">
        <f t="shared" si="4"/>
        <v>-54.999999999999716</v>
      </c>
      <c r="M27" s="9">
        <f t="shared" si="5"/>
        <v>-10336.089714492831</v>
      </c>
      <c r="N27" s="3">
        <f t="shared" si="6"/>
        <v>196385.70457536378</v>
      </c>
      <c r="O27" s="4"/>
      <c r="P27" t="s">
        <v>39</v>
      </c>
      <c r="Q27" s="10">
        <f>AVERAGE(O14:O30)</f>
        <v>2.2787484065481354</v>
      </c>
      <c r="S27">
        <f t="shared" si="1"/>
        <v>0</v>
      </c>
    </row>
    <row r="28" spans="1:21" x14ac:dyDescent="0.15">
      <c r="A28" s="16">
        <v>15</v>
      </c>
      <c r="B28" s="36" t="s">
        <v>36</v>
      </c>
      <c r="C28" s="2">
        <f t="shared" si="7"/>
        <v>1.0228422113300113</v>
      </c>
      <c r="D28" s="54">
        <v>42032</v>
      </c>
      <c r="E28" s="16">
        <v>126.51</v>
      </c>
      <c r="F28" s="16">
        <v>125.55</v>
      </c>
      <c r="G28" s="54">
        <v>42033.208333333336</v>
      </c>
      <c r="H28" s="16">
        <v>127.4</v>
      </c>
      <c r="I28" s="16" t="s">
        <v>37</v>
      </c>
      <c r="J28" s="7">
        <f t="shared" si="2"/>
        <v>89.000000000000057</v>
      </c>
      <c r="K28" s="7">
        <f t="shared" si="3"/>
        <v>9103.2956808371073</v>
      </c>
      <c r="L28" s="8" t="str">
        <f t="shared" si="4"/>
        <v/>
      </c>
      <c r="M28" s="9" t="str">
        <f t="shared" si="5"/>
        <v/>
      </c>
      <c r="N28" s="3">
        <f t="shared" si="6"/>
        <v>205489.00025620087</v>
      </c>
      <c r="O28" s="4">
        <f t="shared" si="0"/>
        <v>0.92708333333332626</v>
      </c>
      <c r="P28" t="s">
        <v>16</v>
      </c>
      <c r="Q28" s="48">
        <f>COUNTIF(K14:K30,"&gt;0")/COUNTIF(N14:N30,"&gt;0")</f>
        <v>0.58823529411764708</v>
      </c>
      <c r="S28">
        <f t="shared" si="1"/>
        <v>-1.8500000000000085</v>
      </c>
    </row>
    <row r="29" spans="1:21" x14ac:dyDescent="0.15">
      <c r="A29" s="16">
        <v>16</v>
      </c>
      <c r="B29" s="36" t="s">
        <v>35</v>
      </c>
      <c r="C29" s="2">
        <f t="shared" si="7"/>
        <v>0.96928773705754923</v>
      </c>
      <c r="D29" s="54">
        <v>42033.5</v>
      </c>
      <c r="E29" s="16">
        <v>126.94</v>
      </c>
      <c r="F29" s="16">
        <v>128</v>
      </c>
      <c r="G29" s="54">
        <v>42034.083333333336</v>
      </c>
      <c r="H29" s="16">
        <v>127.68</v>
      </c>
      <c r="I29" s="16" t="s">
        <v>38</v>
      </c>
      <c r="J29" s="7" t="str">
        <f t="shared" si="2"/>
        <v/>
      </c>
      <c r="K29" s="7" t="str">
        <f t="shared" si="3"/>
        <v/>
      </c>
      <c r="L29" s="8">
        <f t="shared" si="4"/>
        <v>-74.000000000000909</v>
      </c>
      <c r="M29" s="9">
        <f t="shared" si="5"/>
        <v>-7172.729254225952</v>
      </c>
      <c r="N29" s="3">
        <f t="shared" si="6"/>
        <v>198316.27100197494</v>
      </c>
      <c r="O29" s="4"/>
      <c r="P29" t="s">
        <v>32</v>
      </c>
      <c r="Q29" s="48">
        <f>Q30/J2</f>
        <v>1.0823208455207367</v>
      </c>
      <c r="S29">
        <f t="shared" si="1"/>
        <v>0.31999999999999318</v>
      </c>
    </row>
    <row r="30" spans="1:21" x14ac:dyDescent="0.15">
      <c r="A30" s="16">
        <v>17</v>
      </c>
      <c r="B30" s="36" t="s">
        <v>36</v>
      </c>
      <c r="C30" s="2">
        <f t="shared" si="7"/>
        <v>0.95344361058642535</v>
      </c>
      <c r="D30" s="54">
        <v>42034.458333333336</v>
      </c>
      <c r="E30" s="16">
        <v>128.22</v>
      </c>
      <c r="F30" s="16">
        <v>127.18</v>
      </c>
      <c r="G30" s="54">
        <v>42037.208333333336</v>
      </c>
      <c r="H30" s="16">
        <v>129.26</v>
      </c>
      <c r="I30" s="16" t="s">
        <v>37</v>
      </c>
      <c r="J30" s="7">
        <f t="shared" si="2"/>
        <v>103.9999999999992</v>
      </c>
      <c r="K30" s="7">
        <f t="shared" si="3"/>
        <v>9915.8135500987482</v>
      </c>
      <c r="L30" s="8" t="str">
        <f t="shared" si="4"/>
        <v/>
      </c>
      <c r="M30" s="9" t="str">
        <f t="shared" si="5"/>
        <v/>
      </c>
      <c r="N30" s="3">
        <f t="shared" si="6"/>
        <v>208232.08455207368</v>
      </c>
      <c r="O30" s="4">
        <f t="shared" si="0"/>
        <v>1</v>
      </c>
      <c r="P30" t="s">
        <v>26</v>
      </c>
      <c r="Q30" s="44">
        <f>N30-J2</f>
        <v>108232.08455207368</v>
      </c>
      <c r="R30" s="31"/>
      <c r="S30">
        <f t="shared" si="1"/>
        <v>-2.0799999999999841</v>
      </c>
      <c r="T30" s="31"/>
      <c r="U30" s="31"/>
    </row>
    <row r="31" spans="1:21" x14ac:dyDescent="0.15">
      <c r="A31" s="51"/>
      <c r="B31" s="51"/>
      <c r="C31" s="2"/>
      <c r="D31" s="52">
        <v>39845</v>
      </c>
      <c r="E31" s="51"/>
      <c r="F31" s="51"/>
      <c r="H31" s="51"/>
      <c r="I31" s="51"/>
      <c r="J31" s="7"/>
      <c r="K31" s="7"/>
      <c r="L31" s="8"/>
      <c r="M31" s="9"/>
      <c r="N31" s="3"/>
      <c r="O31" s="4"/>
      <c r="R31" s="31"/>
      <c r="T31" s="31"/>
      <c r="U31" s="31"/>
    </row>
    <row r="32" spans="1:21" x14ac:dyDescent="0.15">
      <c r="A32" s="16">
        <v>18</v>
      </c>
      <c r="B32" s="36" t="s">
        <v>35</v>
      </c>
      <c r="C32" s="2">
        <f>IFERROR(ABS(N30*$L$2/(E32-F32)/10000),"")</f>
        <v>0.91329861645645161</v>
      </c>
      <c r="D32" s="54">
        <v>42037</v>
      </c>
      <c r="E32" s="16">
        <v>129.16999999999999</v>
      </c>
      <c r="F32" s="16">
        <v>130.31</v>
      </c>
      <c r="G32" s="54">
        <v>42037.708333333336</v>
      </c>
      <c r="H32" s="16">
        <v>126.93</v>
      </c>
      <c r="I32" s="16" t="s">
        <v>37</v>
      </c>
      <c r="J32" s="7">
        <f t="shared" si="2"/>
        <v>223.99999999999807</v>
      </c>
      <c r="K32" s="7">
        <f t="shared" si="3"/>
        <v>20457.889008624341</v>
      </c>
      <c r="L32" s="8" t="str">
        <f t="shared" si="4"/>
        <v/>
      </c>
      <c r="M32" s="9" t="str">
        <f t="shared" si="5"/>
        <v/>
      </c>
      <c r="N32" s="3">
        <f>IF(I32="ー",N30+0,IF(M32&lt;1,M32+N30,K32+N30))</f>
        <v>228689.97356069801</v>
      </c>
      <c r="O32" s="4">
        <f t="shared" si="0"/>
        <v>1.9649122807017119</v>
      </c>
      <c r="S32">
        <f t="shared" si="1"/>
        <v>3.3799999999999955</v>
      </c>
    </row>
    <row r="33" spans="1:19" x14ac:dyDescent="0.15">
      <c r="A33" s="16">
        <v>19</v>
      </c>
      <c r="B33" s="36" t="s">
        <v>35</v>
      </c>
      <c r="C33" s="2">
        <f t="shared" si="7"/>
        <v>1.2565383162675763</v>
      </c>
      <c r="D33" s="54">
        <v>42037.833333333336</v>
      </c>
      <c r="E33" s="16">
        <v>127.35</v>
      </c>
      <c r="F33" s="16">
        <v>128.26</v>
      </c>
      <c r="G33" s="54">
        <v>42038.166666666664</v>
      </c>
      <c r="H33" s="16">
        <v>127.91</v>
      </c>
      <c r="I33" s="16" t="s">
        <v>38</v>
      </c>
      <c r="J33" s="7" t="str">
        <f t="shared" si="2"/>
        <v/>
      </c>
      <c r="K33" s="7" t="str">
        <f t="shared" si="3"/>
        <v/>
      </c>
      <c r="L33" s="8">
        <f t="shared" si="4"/>
        <v>-56.000000000000227</v>
      </c>
      <c r="M33" s="9">
        <f t="shared" si="5"/>
        <v>-7036.6145710984556</v>
      </c>
      <c r="N33" s="3">
        <f t="shared" si="6"/>
        <v>221653.35898959957</v>
      </c>
      <c r="O33" s="4"/>
      <c r="S33">
        <f t="shared" si="1"/>
        <v>0.34999999999999432</v>
      </c>
    </row>
    <row r="34" spans="1:19" x14ac:dyDescent="0.15">
      <c r="A34" s="16">
        <v>20</v>
      </c>
      <c r="B34" s="40" t="s">
        <v>36</v>
      </c>
      <c r="C34" s="2">
        <f t="shared" si="7"/>
        <v>0.53799358978058465</v>
      </c>
      <c r="D34" s="55">
        <v>42038.166666666664</v>
      </c>
      <c r="E34" s="40">
        <v>128.82</v>
      </c>
      <c r="F34" s="40">
        <v>126.76</v>
      </c>
      <c r="G34" s="55">
        <v>42038.291666666664</v>
      </c>
      <c r="H34" s="40">
        <v>126.76</v>
      </c>
      <c r="I34" s="40" t="s">
        <v>38</v>
      </c>
      <c r="J34" s="7" t="str">
        <f t="shared" si="2"/>
        <v/>
      </c>
      <c r="K34" s="7" t="str">
        <f t="shared" si="3"/>
        <v/>
      </c>
      <c r="L34" s="8">
        <f t="shared" si="4"/>
        <v>-205.99999999999881</v>
      </c>
      <c r="M34" s="9">
        <f t="shared" si="5"/>
        <v>-11082.667949479979</v>
      </c>
      <c r="N34" s="3">
        <f t="shared" si="6"/>
        <v>210570.69104011959</v>
      </c>
      <c r="O34" s="4"/>
      <c r="Q34" s="10"/>
      <c r="S34">
        <f t="shared" si="1"/>
        <v>0</v>
      </c>
    </row>
    <row r="35" spans="1:19" x14ac:dyDescent="0.15">
      <c r="A35" s="16">
        <v>21</v>
      </c>
      <c r="B35" s="40" t="s">
        <v>36</v>
      </c>
      <c r="C35" s="2">
        <f t="shared" si="7"/>
        <v>0.93172872141646224</v>
      </c>
      <c r="D35" s="55">
        <v>42038.375</v>
      </c>
      <c r="E35" s="40">
        <v>127.91</v>
      </c>
      <c r="F35" s="40">
        <v>126.78</v>
      </c>
      <c r="G35" s="55">
        <v>42038.5</v>
      </c>
      <c r="H35" s="40">
        <v>126.78</v>
      </c>
      <c r="I35" s="40" t="s">
        <v>38</v>
      </c>
      <c r="J35" s="7" t="str">
        <f t="shared" si="2"/>
        <v/>
      </c>
      <c r="K35" s="7" t="str">
        <f t="shared" si="3"/>
        <v/>
      </c>
      <c r="L35" s="8">
        <f t="shared" si="4"/>
        <v>-112.99999999999955</v>
      </c>
      <c r="M35" s="9">
        <f t="shared" si="5"/>
        <v>-10528.53455200598</v>
      </c>
      <c r="N35" s="3">
        <f t="shared" si="6"/>
        <v>200042.1564881136</v>
      </c>
      <c r="O35" s="4"/>
      <c r="Q35" s="48"/>
      <c r="S35">
        <f t="shared" si="1"/>
        <v>0</v>
      </c>
    </row>
    <row r="36" spans="1:19" x14ac:dyDescent="0.15">
      <c r="A36" s="16">
        <v>22</v>
      </c>
      <c r="B36" s="40" t="s">
        <v>36</v>
      </c>
      <c r="C36" s="2">
        <f t="shared" si="7"/>
        <v>1.4288725463436629</v>
      </c>
      <c r="D36" s="55">
        <v>42038.541666666664</v>
      </c>
      <c r="E36" s="40">
        <v>127.51</v>
      </c>
      <c r="F36" s="40">
        <v>126.81</v>
      </c>
      <c r="G36" s="55">
        <v>42039.333333333336</v>
      </c>
      <c r="H36" s="40">
        <v>128.43</v>
      </c>
      <c r="I36" s="40" t="s">
        <v>37</v>
      </c>
      <c r="J36" s="7">
        <f t="shared" si="2"/>
        <v>92.000000000000171</v>
      </c>
      <c r="K36" s="7">
        <f t="shared" si="3"/>
        <v>13145.627426361722</v>
      </c>
      <c r="L36" s="8" t="str">
        <f t="shared" si="4"/>
        <v/>
      </c>
      <c r="M36" s="9" t="str">
        <f t="shared" si="5"/>
        <v/>
      </c>
      <c r="N36" s="3">
        <f t="shared" si="6"/>
        <v>213187.78391447532</v>
      </c>
      <c r="O36" s="4">
        <f t="shared" si="0"/>
        <v>1.3142857142857114</v>
      </c>
      <c r="Q36" s="48"/>
      <c r="S36">
        <f t="shared" si="1"/>
        <v>-1.6200000000000045</v>
      </c>
    </row>
    <row r="37" spans="1:19" s="5" customFormat="1" x14ac:dyDescent="0.15">
      <c r="A37" s="51">
        <v>23</v>
      </c>
      <c r="B37" s="40" t="s">
        <v>35</v>
      </c>
      <c r="C37" s="2">
        <f t="shared" si="7"/>
        <v>0.99620459773117309</v>
      </c>
      <c r="D37" s="55">
        <v>42039.333333333336</v>
      </c>
      <c r="E37" s="40">
        <v>128.41999999999999</v>
      </c>
      <c r="F37" s="40">
        <v>129.49</v>
      </c>
      <c r="G37" s="55">
        <v>42039.708333333336</v>
      </c>
      <c r="H37" s="40">
        <v>129.49</v>
      </c>
      <c r="I37" s="40" t="s">
        <v>38</v>
      </c>
      <c r="J37" s="7" t="str">
        <f t="shared" si="2"/>
        <v/>
      </c>
      <c r="K37" s="7" t="str">
        <f t="shared" si="3"/>
        <v/>
      </c>
      <c r="L37" s="8">
        <f t="shared" si="4"/>
        <v>-107.00000000000216</v>
      </c>
      <c r="M37" s="9">
        <f t="shared" si="5"/>
        <v>-10659.389195723767</v>
      </c>
      <c r="N37" s="3">
        <f t="shared" si="6"/>
        <v>202528.39471875154</v>
      </c>
      <c r="O37" s="4"/>
      <c r="P37"/>
      <c r="Q37" s="44"/>
      <c r="S37">
        <f t="shared" si="1"/>
        <v>0</v>
      </c>
    </row>
    <row r="38" spans="1:19" x14ac:dyDescent="0.15">
      <c r="A38" s="51">
        <v>24</v>
      </c>
      <c r="B38" s="40" t="s">
        <v>35</v>
      </c>
      <c r="C38" s="2">
        <f t="shared" si="7"/>
        <v>2.4698584721797463</v>
      </c>
      <c r="D38" s="55">
        <v>42039.916666666664</v>
      </c>
      <c r="E38" s="40">
        <v>129.13999999999999</v>
      </c>
      <c r="F38" s="40">
        <v>129.55000000000001</v>
      </c>
      <c r="G38" s="55">
        <v>42040.208333333336</v>
      </c>
      <c r="H38" s="40">
        <v>129.03</v>
      </c>
      <c r="I38" s="40" t="s">
        <v>37</v>
      </c>
      <c r="J38" s="7">
        <f t="shared" si="2"/>
        <v>10.999999999998522</v>
      </c>
      <c r="K38" s="7">
        <f t="shared" si="3"/>
        <v>2716.8443193973558</v>
      </c>
      <c r="L38" s="8" t="str">
        <f t="shared" si="4"/>
        <v/>
      </c>
      <c r="M38" s="9" t="str">
        <f t="shared" si="5"/>
        <v/>
      </c>
      <c r="N38" s="3">
        <f t="shared" si="6"/>
        <v>205245.23903814889</v>
      </c>
      <c r="O38" s="4">
        <f t="shared" si="0"/>
        <v>0.26829268292677688</v>
      </c>
      <c r="S38">
        <f t="shared" si="1"/>
        <v>0.52000000000001023</v>
      </c>
    </row>
    <row r="39" spans="1:19" x14ac:dyDescent="0.15">
      <c r="A39" s="51">
        <v>25</v>
      </c>
      <c r="B39" s="40" t="s">
        <v>36</v>
      </c>
      <c r="C39" s="2">
        <f t="shared" si="7"/>
        <v>1.4872843408560952</v>
      </c>
      <c r="D39" s="55">
        <v>42040.416666666664</v>
      </c>
      <c r="E39" s="40">
        <v>129.33000000000001</v>
      </c>
      <c r="F39" s="40">
        <v>128.63999999999999</v>
      </c>
      <c r="G39" s="55">
        <v>42044.125</v>
      </c>
      <c r="H39" s="40">
        <v>135.38999999999999</v>
      </c>
      <c r="I39" s="40" t="s">
        <v>37</v>
      </c>
      <c r="J39" s="7">
        <f t="shared" si="2"/>
        <v>605.99999999999739</v>
      </c>
      <c r="K39" s="7">
        <f t="shared" si="3"/>
        <v>90129.431055878973</v>
      </c>
      <c r="L39" s="8" t="str">
        <f t="shared" si="4"/>
        <v/>
      </c>
      <c r="M39" s="9" t="str">
        <f t="shared" si="5"/>
        <v/>
      </c>
      <c r="N39" s="3">
        <f t="shared" si="6"/>
        <v>295374.67009402788</v>
      </c>
      <c r="O39" s="4">
        <f t="shared" si="0"/>
        <v>8.7826086956518026</v>
      </c>
      <c r="S39">
        <f t="shared" si="1"/>
        <v>-6.75</v>
      </c>
    </row>
    <row r="40" spans="1:19" x14ac:dyDescent="0.15">
      <c r="A40" s="51">
        <v>26</v>
      </c>
      <c r="B40" s="40" t="s">
        <v>36</v>
      </c>
      <c r="C40" s="2">
        <f t="shared" si="7"/>
        <v>1.1273842370001044</v>
      </c>
      <c r="D40" s="55">
        <v>42044.416666666664</v>
      </c>
      <c r="E40" s="40">
        <v>135.37</v>
      </c>
      <c r="F40" s="40">
        <v>134.06</v>
      </c>
      <c r="G40" s="55">
        <v>42044.833333333336</v>
      </c>
      <c r="H40" s="40">
        <v>136.44</v>
      </c>
      <c r="I40" s="40" t="s">
        <v>37</v>
      </c>
      <c r="J40" s="7">
        <f t="shared" si="2"/>
        <v>106.99999999999932</v>
      </c>
      <c r="K40" s="7">
        <f t="shared" si="3"/>
        <v>12063.011335901039</v>
      </c>
      <c r="L40" s="8" t="str">
        <f t="shared" si="4"/>
        <v/>
      </c>
      <c r="M40" s="9" t="str">
        <f t="shared" si="5"/>
        <v/>
      </c>
      <c r="N40" s="3">
        <f t="shared" si="6"/>
        <v>307437.68142992893</v>
      </c>
      <c r="O40" s="4">
        <f t="shared" si="0"/>
        <v>0.81679389312976436</v>
      </c>
      <c r="S40">
        <f t="shared" si="1"/>
        <v>-2.3799999999999955</v>
      </c>
    </row>
    <row r="41" spans="1:19" x14ac:dyDescent="0.15">
      <c r="A41" s="51">
        <v>27</v>
      </c>
      <c r="B41" s="36" t="s">
        <v>35</v>
      </c>
      <c r="C41" s="2">
        <f t="shared" si="7"/>
        <v>1.58473031664912</v>
      </c>
      <c r="D41" s="54">
        <v>42045.208333333336</v>
      </c>
      <c r="E41" s="16">
        <v>134.99</v>
      </c>
      <c r="F41" s="16">
        <v>135.96</v>
      </c>
      <c r="G41" s="54">
        <v>42045.291666666664</v>
      </c>
      <c r="H41" s="16">
        <v>135.96</v>
      </c>
      <c r="I41" s="16" t="s">
        <v>38</v>
      </c>
      <c r="J41" s="7" t="str">
        <f t="shared" si="2"/>
        <v/>
      </c>
      <c r="K41" s="7" t="str">
        <f t="shared" si="3"/>
        <v/>
      </c>
      <c r="L41" s="8">
        <f t="shared" si="4"/>
        <v>-96.999999999999886</v>
      </c>
      <c r="M41" s="9">
        <f t="shared" si="5"/>
        <v>-15371.884071496446</v>
      </c>
      <c r="N41" s="3">
        <f t="shared" si="6"/>
        <v>292065.79735843249</v>
      </c>
      <c r="O41" s="4"/>
      <c r="S41">
        <f t="shared" si="1"/>
        <v>0</v>
      </c>
    </row>
    <row r="42" spans="1:19" x14ac:dyDescent="0.15">
      <c r="A42" s="51">
        <v>28</v>
      </c>
      <c r="B42" s="36" t="s">
        <v>35</v>
      </c>
      <c r="C42" s="2">
        <f t="shared" si="7"/>
        <v>1.4316950850903409</v>
      </c>
      <c r="D42" s="54">
        <v>42045.625</v>
      </c>
      <c r="E42" s="16">
        <v>134.28</v>
      </c>
      <c r="F42" s="16">
        <v>135.30000000000001</v>
      </c>
      <c r="G42" s="54">
        <v>42047.791666666664</v>
      </c>
      <c r="H42" s="16">
        <v>129.4</v>
      </c>
      <c r="I42" s="16" t="s">
        <v>37</v>
      </c>
      <c r="J42" s="7">
        <f t="shared" si="2"/>
        <v>487.99999999999955</v>
      </c>
      <c r="K42" s="7">
        <f t="shared" si="3"/>
        <v>69866.720152408569</v>
      </c>
      <c r="L42" s="8" t="str">
        <f t="shared" si="4"/>
        <v/>
      </c>
      <c r="M42" s="9" t="str">
        <f t="shared" si="5"/>
        <v/>
      </c>
      <c r="N42" s="3">
        <f t="shared" si="6"/>
        <v>361932.51751084108</v>
      </c>
      <c r="O42" s="4">
        <f t="shared" si="0"/>
        <v>4.7843137254901436</v>
      </c>
      <c r="S42">
        <f t="shared" si="1"/>
        <v>5.9000000000000057</v>
      </c>
    </row>
    <row r="43" spans="1:19" s="11" customFormat="1" x14ac:dyDescent="0.15">
      <c r="A43" s="51">
        <v>29</v>
      </c>
      <c r="B43" s="36" t="s">
        <v>36</v>
      </c>
      <c r="C43" s="2">
        <f t="shared" si="7"/>
        <v>1.0460477384706452</v>
      </c>
      <c r="D43" s="56">
        <v>42047.916666666664</v>
      </c>
      <c r="E43" s="6">
        <v>129.75</v>
      </c>
      <c r="F43" s="6">
        <v>128.02000000000001</v>
      </c>
      <c r="G43" s="56">
        <v>42051</v>
      </c>
      <c r="H43" s="6">
        <v>130.6</v>
      </c>
      <c r="I43" s="6" t="s">
        <v>37</v>
      </c>
      <c r="J43" s="7">
        <f t="shared" si="2"/>
        <v>84.999999999999432</v>
      </c>
      <c r="K43" s="7">
        <f t="shared" si="3"/>
        <v>8891.4057770004256</v>
      </c>
      <c r="L43" s="8" t="str">
        <f t="shared" si="4"/>
        <v/>
      </c>
      <c r="M43" s="9" t="str">
        <f t="shared" si="5"/>
        <v/>
      </c>
      <c r="N43" s="3">
        <f t="shared" si="6"/>
        <v>370823.92328784149</v>
      </c>
      <c r="O43" s="4">
        <f t="shared" si="0"/>
        <v>0.49132947976878577</v>
      </c>
      <c r="P43"/>
      <c r="Q43" s="10"/>
      <c r="S43">
        <f t="shared" si="1"/>
        <v>-2.5799999999999841</v>
      </c>
    </row>
    <row r="44" spans="1:19" s="11" customFormat="1" x14ac:dyDescent="0.15">
      <c r="A44" s="51">
        <v>30</v>
      </c>
      <c r="B44" s="36" t="s">
        <v>36</v>
      </c>
      <c r="C44" s="2">
        <f t="shared" si="7"/>
        <v>2.9905155103857965</v>
      </c>
      <c r="D44" s="56">
        <v>42051.625</v>
      </c>
      <c r="E44" s="6">
        <v>131.30000000000001</v>
      </c>
      <c r="F44" s="6">
        <v>130.68</v>
      </c>
      <c r="G44" s="54">
        <v>42051.708333333336</v>
      </c>
      <c r="H44" s="6">
        <v>130.68</v>
      </c>
      <c r="I44" s="6" t="s">
        <v>38</v>
      </c>
      <c r="J44" s="7" t="str">
        <f t="shared" si="2"/>
        <v/>
      </c>
      <c r="K44" s="7" t="str">
        <f t="shared" si="3"/>
        <v/>
      </c>
      <c r="L44" s="8">
        <f t="shared" si="4"/>
        <v>-62.000000000000455</v>
      </c>
      <c r="M44" s="9">
        <f t="shared" si="5"/>
        <v>-18541.196164392073</v>
      </c>
      <c r="N44" s="3">
        <f t="shared" si="6"/>
        <v>352282.72712344944</v>
      </c>
      <c r="O44" s="4"/>
      <c r="P44"/>
      <c r="Q44" s="48"/>
      <c r="S44">
        <f t="shared" si="1"/>
        <v>0</v>
      </c>
    </row>
    <row r="45" spans="1:19" x14ac:dyDescent="0.15">
      <c r="A45" s="51">
        <v>31</v>
      </c>
      <c r="B45" s="36" t="s">
        <v>36</v>
      </c>
      <c r="C45" s="2">
        <f t="shared" si="7"/>
        <v>3.3873339146484853</v>
      </c>
      <c r="D45" s="54">
        <v>42052.166666666664</v>
      </c>
      <c r="E45" s="6">
        <v>131.22</v>
      </c>
      <c r="F45" s="6">
        <v>130.69999999999999</v>
      </c>
      <c r="G45" s="54">
        <v>42052.375</v>
      </c>
      <c r="H45" s="6">
        <v>130.69999999999999</v>
      </c>
      <c r="I45" s="6" t="s">
        <v>38</v>
      </c>
      <c r="J45" s="7" t="str">
        <f t="shared" si="2"/>
        <v/>
      </c>
      <c r="K45" s="7" t="str">
        <f t="shared" si="3"/>
        <v/>
      </c>
      <c r="L45" s="8">
        <f t="shared" si="4"/>
        <v>-52.000000000001023</v>
      </c>
      <c r="M45" s="9">
        <f t="shared" si="5"/>
        <v>-17614.136356172472</v>
      </c>
      <c r="N45" s="3">
        <f t="shared" si="6"/>
        <v>334668.59076727694</v>
      </c>
      <c r="O45" s="4"/>
      <c r="Q45" s="48"/>
      <c r="S45">
        <f t="shared" si="1"/>
        <v>0</v>
      </c>
    </row>
    <row r="46" spans="1:19" x14ac:dyDescent="0.15">
      <c r="A46" s="51">
        <v>32</v>
      </c>
      <c r="B46" s="39" t="s">
        <v>36</v>
      </c>
      <c r="C46" s="2">
        <f t="shared" si="7"/>
        <v>2.6989402481231815</v>
      </c>
      <c r="D46" s="54">
        <v>42052.541666666664</v>
      </c>
      <c r="E46" s="6">
        <v>131.18</v>
      </c>
      <c r="F46" s="6">
        <v>130.56</v>
      </c>
      <c r="G46" s="54">
        <v>42053.416666666664</v>
      </c>
      <c r="H46" s="6">
        <v>131.26</v>
      </c>
      <c r="I46" s="6" t="s">
        <v>37</v>
      </c>
      <c r="J46" s="7">
        <f t="shared" si="2"/>
        <v>7.9999999999984084</v>
      </c>
      <c r="K46" s="7">
        <f t="shared" si="3"/>
        <v>2159.1521984981155</v>
      </c>
      <c r="L46" s="8" t="str">
        <f t="shared" si="4"/>
        <v/>
      </c>
      <c r="M46" s="9" t="str">
        <f t="shared" si="5"/>
        <v/>
      </c>
      <c r="N46" s="3">
        <f t="shared" si="6"/>
        <v>336827.74296577508</v>
      </c>
      <c r="O46" s="4">
        <f t="shared" si="0"/>
        <v>0.12903225806448951</v>
      </c>
      <c r="Q46" s="44"/>
      <c r="S46">
        <f t="shared" si="1"/>
        <v>-0.69999999999998863</v>
      </c>
    </row>
    <row r="47" spans="1:19" x14ac:dyDescent="0.15">
      <c r="A47" s="51">
        <v>33</v>
      </c>
      <c r="B47" s="36" t="s">
        <v>35</v>
      </c>
      <c r="C47" s="2">
        <f t="shared" si="7"/>
        <v>1.0795760992492776</v>
      </c>
      <c r="D47" s="54">
        <v>42053.416666666664</v>
      </c>
      <c r="E47" s="6">
        <v>130.65</v>
      </c>
      <c r="F47" s="6">
        <v>132.21</v>
      </c>
      <c r="G47" s="54">
        <v>42053.666666666664</v>
      </c>
      <c r="H47" s="6">
        <v>132.21</v>
      </c>
      <c r="I47" s="6" t="s">
        <v>38</v>
      </c>
      <c r="J47" s="7" t="str">
        <f t="shared" si="2"/>
        <v/>
      </c>
      <c r="K47" s="7" t="str">
        <f t="shared" si="3"/>
        <v/>
      </c>
      <c r="L47" s="8">
        <f t="shared" si="4"/>
        <v>-156.00000000000023</v>
      </c>
      <c r="M47" s="9">
        <f t="shared" si="5"/>
        <v>-16841.387148288755</v>
      </c>
      <c r="N47" s="3">
        <f t="shared" si="6"/>
        <v>319986.3558174863</v>
      </c>
      <c r="O47" s="4"/>
      <c r="P47" s="11"/>
      <c r="S47">
        <f t="shared" si="1"/>
        <v>0</v>
      </c>
    </row>
    <row r="48" spans="1:19" x14ac:dyDescent="0.15">
      <c r="A48" s="51">
        <v>34</v>
      </c>
      <c r="B48" s="36" t="s">
        <v>36</v>
      </c>
      <c r="C48" s="2">
        <f>IFERROR(ABS(N46*$L$2/(E48-F48)/10000),"")</f>
        <v>3.0073905621944084</v>
      </c>
      <c r="D48" s="54">
        <v>42053.5</v>
      </c>
      <c r="E48" s="6">
        <v>131.41</v>
      </c>
      <c r="F48" s="6">
        <v>130.85</v>
      </c>
      <c r="G48" s="54">
        <v>42054.916666666664</v>
      </c>
      <c r="H48" s="16">
        <v>134.63</v>
      </c>
      <c r="I48" s="6" t="s">
        <v>37</v>
      </c>
      <c r="J48" s="7">
        <f t="shared" si="2"/>
        <v>321.99999999999989</v>
      </c>
      <c r="K48" s="7">
        <f t="shared" si="3"/>
        <v>96837.976102659915</v>
      </c>
      <c r="L48" s="8" t="str">
        <f t="shared" si="4"/>
        <v/>
      </c>
      <c r="M48" s="9" t="str">
        <f t="shared" si="5"/>
        <v/>
      </c>
      <c r="N48" s="3">
        <f t="shared" si="6"/>
        <v>416824.33192014624</v>
      </c>
      <c r="O48" s="4">
        <f t="shared" si="0"/>
        <v>5.7499999999999742</v>
      </c>
      <c r="P48" s="11"/>
      <c r="S48">
        <f t="shared" si="1"/>
        <v>-3.7800000000000011</v>
      </c>
    </row>
    <row r="49" spans="1:19" x14ac:dyDescent="0.15">
      <c r="A49" s="51">
        <v>35</v>
      </c>
      <c r="B49" s="36" t="s">
        <v>35</v>
      </c>
      <c r="C49" s="2">
        <f t="shared" si="7"/>
        <v>4.7366401354562324</v>
      </c>
      <c r="D49" s="54">
        <v>42054.916666666664</v>
      </c>
      <c r="E49" s="6">
        <v>134.62</v>
      </c>
      <c r="F49" s="6">
        <v>135.06</v>
      </c>
      <c r="G49" s="54">
        <v>42055.458333333336</v>
      </c>
      <c r="H49" s="6">
        <v>133.97999999999999</v>
      </c>
      <c r="I49" s="6" t="s">
        <v>37</v>
      </c>
      <c r="J49" s="7">
        <f t="shared" si="2"/>
        <v>64.000000000001478</v>
      </c>
      <c r="K49" s="7">
        <f t="shared" si="3"/>
        <v>30314.496866920588</v>
      </c>
      <c r="L49" s="8" t="str">
        <f t="shared" si="4"/>
        <v/>
      </c>
      <c r="M49" s="9" t="str">
        <f t="shared" si="5"/>
        <v/>
      </c>
      <c r="N49" s="3">
        <f t="shared" si="6"/>
        <v>447138.82878706686</v>
      </c>
      <c r="O49" s="4">
        <f t="shared" si="0"/>
        <v>1.4545454545454957</v>
      </c>
      <c r="Q49" s="10"/>
      <c r="S49">
        <f t="shared" si="1"/>
        <v>1.0800000000000125</v>
      </c>
    </row>
    <row r="50" spans="1:19" x14ac:dyDescent="0.15">
      <c r="A50" s="51">
        <v>36</v>
      </c>
      <c r="B50" s="36" t="s">
        <v>36</v>
      </c>
      <c r="C50" s="2">
        <f t="shared" si="7"/>
        <v>2.0141388684101864</v>
      </c>
      <c r="D50" s="54">
        <v>42055.458333333336</v>
      </c>
      <c r="E50" s="6">
        <v>134.03</v>
      </c>
      <c r="F50" s="6">
        <v>132.91999999999999</v>
      </c>
      <c r="G50" s="54">
        <v>42060.458333333336</v>
      </c>
      <c r="H50" s="6">
        <v>140.44999999999999</v>
      </c>
      <c r="I50" s="6" t="s">
        <v>37</v>
      </c>
      <c r="J50" s="7">
        <f t="shared" si="2"/>
        <v>641.99999999999875</v>
      </c>
      <c r="K50" s="7">
        <f t="shared" si="3"/>
        <v>129307.71535193372</v>
      </c>
      <c r="L50" s="8" t="str">
        <f t="shared" si="4"/>
        <v/>
      </c>
      <c r="M50" s="9" t="str">
        <f t="shared" si="5"/>
        <v/>
      </c>
      <c r="N50" s="3">
        <f t="shared" si="6"/>
        <v>576446.54413900059</v>
      </c>
      <c r="O50" s="4">
        <f t="shared" si="0"/>
        <v>5.7837837837837016</v>
      </c>
      <c r="P50" t="s">
        <v>39</v>
      </c>
      <c r="Q50" s="10">
        <f>AVERAGE(O32:O53)</f>
        <v>2.433644848318</v>
      </c>
      <c r="S50">
        <f t="shared" si="1"/>
        <v>-7.5300000000000011</v>
      </c>
    </row>
    <row r="51" spans="1:19" x14ac:dyDescent="0.15">
      <c r="A51" s="51">
        <v>37</v>
      </c>
      <c r="B51" s="36" t="s">
        <v>36</v>
      </c>
      <c r="C51" s="2">
        <f t="shared" si="7"/>
        <v>3.0339291796789869</v>
      </c>
      <c r="D51" s="54">
        <v>42061.083333333336</v>
      </c>
      <c r="E51" s="6">
        <v>139.22999999999999</v>
      </c>
      <c r="F51" s="6">
        <v>138.28</v>
      </c>
      <c r="G51" s="54">
        <v>42062.041666666664</v>
      </c>
      <c r="H51" s="6">
        <v>140.54</v>
      </c>
      <c r="I51" s="6" t="s">
        <v>37</v>
      </c>
      <c r="J51" s="7">
        <f t="shared" si="2"/>
        <v>131.00000000000023</v>
      </c>
      <c r="K51" s="7">
        <f t="shared" si="3"/>
        <v>39744.472253794796</v>
      </c>
      <c r="L51" s="8" t="str">
        <f t="shared" si="4"/>
        <v/>
      </c>
      <c r="M51" s="9" t="str">
        <f t="shared" si="5"/>
        <v/>
      </c>
      <c r="N51" s="3">
        <f t="shared" si="6"/>
        <v>616191.01639279537</v>
      </c>
      <c r="O51" s="4">
        <f t="shared" si="0"/>
        <v>1.3789473684210716</v>
      </c>
      <c r="P51" t="s">
        <v>16</v>
      </c>
      <c r="Q51" s="48">
        <f>COUNTIF(K32:K53,"&gt;0")/COUNTIF(N32:N53,"&gt;0")</f>
        <v>0.63636363636363635</v>
      </c>
      <c r="S51">
        <f t="shared" si="1"/>
        <v>-2.2599999999999909</v>
      </c>
    </row>
    <row r="52" spans="1:19" x14ac:dyDescent="0.15">
      <c r="A52" s="51">
        <v>38</v>
      </c>
      <c r="B52" s="36" t="s">
        <v>35</v>
      </c>
      <c r="C52" s="2">
        <f t="shared" si="7"/>
        <v>6.8465668488090117</v>
      </c>
      <c r="D52" s="54">
        <v>42062.375</v>
      </c>
      <c r="E52" s="51">
        <v>139.18</v>
      </c>
      <c r="F52" s="51">
        <v>139.63</v>
      </c>
      <c r="G52" s="54">
        <v>42062.708333333336</v>
      </c>
      <c r="H52" s="51">
        <v>138.77000000000001</v>
      </c>
      <c r="I52" s="17" t="s">
        <v>37</v>
      </c>
      <c r="J52" s="7">
        <f t="shared" si="2"/>
        <v>40.999999999999659</v>
      </c>
      <c r="K52" s="7">
        <f t="shared" si="3"/>
        <v>28070.924080116714</v>
      </c>
      <c r="L52" s="8" t="str">
        <f t="shared" si="4"/>
        <v/>
      </c>
      <c r="M52" s="9" t="str">
        <f t="shared" si="5"/>
        <v/>
      </c>
      <c r="N52" s="3">
        <f t="shared" si="6"/>
        <v>644261.94047291204</v>
      </c>
      <c r="O52" s="4">
        <f t="shared" si="0"/>
        <v>0.91111111111112653</v>
      </c>
      <c r="P52" t="s">
        <v>32</v>
      </c>
      <c r="Q52" s="48">
        <f>Q53/N30</f>
        <v>2.1296293474873975</v>
      </c>
      <c r="S52">
        <f t="shared" si="1"/>
        <v>0.85999999999998522</v>
      </c>
    </row>
    <row r="53" spans="1:19" x14ac:dyDescent="0.15">
      <c r="A53" s="51">
        <v>39</v>
      </c>
      <c r="B53" s="36" t="s">
        <v>36</v>
      </c>
      <c r="C53" s="2">
        <f>IFERROR(ABS(N51*$L$2/(E53-F53)/10000),"")</f>
        <v>2.7508527517535399</v>
      </c>
      <c r="D53" s="54">
        <v>42062.666666666664</v>
      </c>
      <c r="E53" s="17">
        <v>138.72</v>
      </c>
      <c r="F53" s="17">
        <v>137.6</v>
      </c>
      <c r="G53" s="57">
        <v>42065.041666666664</v>
      </c>
      <c r="H53" s="17">
        <v>138.99</v>
      </c>
      <c r="I53" s="17" t="s">
        <v>37</v>
      </c>
      <c r="J53" s="7">
        <f t="shared" si="2"/>
        <v>27.000000000001023</v>
      </c>
      <c r="K53" s="7">
        <f t="shared" si="3"/>
        <v>7427.3024297348402</v>
      </c>
      <c r="L53" s="8" t="str">
        <f t="shared" si="4"/>
        <v/>
      </c>
      <c r="M53" s="9" t="str">
        <f t="shared" si="5"/>
        <v/>
      </c>
      <c r="N53" s="3">
        <f t="shared" si="6"/>
        <v>651689.24290264689</v>
      </c>
      <c r="O53" s="4">
        <f t="shared" si="0"/>
        <v>0.24107142857143674</v>
      </c>
      <c r="P53" t="s">
        <v>26</v>
      </c>
      <c r="Q53" s="44">
        <f>N53-N30</f>
        <v>443457.15835057321</v>
      </c>
      <c r="S53">
        <f t="shared" si="1"/>
        <v>-1.3900000000000148</v>
      </c>
    </row>
    <row r="54" spans="1:19" x14ac:dyDescent="0.15">
      <c r="A54" s="51"/>
      <c r="B54" s="51"/>
      <c r="C54" s="2"/>
      <c r="D54" s="52">
        <v>39873</v>
      </c>
      <c r="E54" s="51"/>
      <c r="F54" s="51"/>
      <c r="G54" s="57"/>
      <c r="H54" s="51"/>
      <c r="I54" s="51"/>
      <c r="J54" s="7"/>
      <c r="K54" s="7"/>
      <c r="L54" s="8"/>
      <c r="M54" s="9"/>
      <c r="N54" s="3"/>
      <c r="O54" s="4"/>
      <c r="P54" s="11"/>
    </row>
    <row r="55" spans="1:19" x14ac:dyDescent="0.15">
      <c r="A55" s="51">
        <v>40</v>
      </c>
      <c r="B55" s="41" t="s">
        <v>35</v>
      </c>
      <c r="C55" s="2">
        <f>IFERROR(ABS(N52*$L$2/(E55-F55)/10000),"")</f>
        <v>6.3162935340482704</v>
      </c>
      <c r="D55" s="57">
        <v>42065</v>
      </c>
      <c r="E55" s="41">
        <v>139.21</v>
      </c>
      <c r="F55" s="41">
        <v>139.72</v>
      </c>
      <c r="G55" s="57">
        <v>42066.166666666664</v>
      </c>
      <c r="H55" s="41">
        <v>136.99</v>
      </c>
      <c r="I55" s="41" t="s">
        <v>37</v>
      </c>
      <c r="J55" s="7">
        <f t="shared" si="2"/>
        <v>221.99999999999989</v>
      </c>
      <c r="K55" s="7">
        <f t="shared" si="3"/>
        <v>140221.71645587153</v>
      </c>
      <c r="L55" s="8" t="str">
        <f t="shared" si="4"/>
        <v/>
      </c>
      <c r="M55" s="9" t="str">
        <f t="shared" si="5"/>
        <v/>
      </c>
      <c r="N55" s="3">
        <f>IF(I55="ー",N53+0,IF(M55&lt;1,M55+N53,K55+N53))</f>
        <v>791910.95935851848</v>
      </c>
      <c r="O55" s="4">
        <f t="shared" si="0"/>
        <v>4.3529411764706634</v>
      </c>
      <c r="P55" s="11"/>
      <c r="S55">
        <f t="shared" si="1"/>
        <v>2.7299999999999898</v>
      </c>
    </row>
    <row r="56" spans="1:19" x14ac:dyDescent="0.15">
      <c r="A56" s="51">
        <v>41</v>
      </c>
      <c r="B56" s="41" t="s">
        <v>35</v>
      </c>
      <c r="C56" s="2">
        <f t="shared" si="7"/>
        <v>5.0120946794843455</v>
      </c>
      <c r="D56" s="57">
        <v>42066.458333333336</v>
      </c>
      <c r="E56" s="41">
        <v>137.31</v>
      </c>
      <c r="F56" s="41">
        <v>138.1</v>
      </c>
      <c r="G56" s="57">
        <v>42066.625</v>
      </c>
      <c r="H56" s="41">
        <v>138.1</v>
      </c>
      <c r="I56" s="41" t="s">
        <v>38</v>
      </c>
      <c r="J56" s="7" t="str">
        <f t="shared" si="2"/>
        <v/>
      </c>
      <c r="K56" s="7" t="str">
        <f t="shared" si="3"/>
        <v/>
      </c>
      <c r="L56" s="8">
        <f t="shared" si="4"/>
        <v>-78.999999999999204</v>
      </c>
      <c r="M56" s="9">
        <f t="shared" si="5"/>
        <v>-39595.54796792593</v>
      </c>
      <c r="N56" s="3">
        <f t="shared" si="6"/>
        <v>752315.41139059258</v>
      </c>
      <c r="O56" s="4"/>
      <c r="P56" s="11"/>
      <c r="S56">
        <f t="shared" si="1"/>
        <v>0</v>
      </c>
    </row>
    <row r="57" spans="1:19" x14ac:dyDescent="0.15">
      <c r="A57" s="51">
        <v>42</v>
      </c>
      <c r="B57" s="36" t="s">
        <v>36</v>
      </c>
      <c r="C57" s="2">
        <f t="shared" si="7"/>
        <v>8.3590601265618236</v>
      </c>
      <c r="D57" s="54">
        <v>42067.333333333336</v>
      </c>
      <c r="E57" s="17">
        <v>138.18</v>
      </c>
      <c r="F57" s="17">
        <v>137.72999999999999</v>
      </c>
      <c r="G57" s="54">
        <v>42067.708333333336</v>
      </c>
      <c r="H57" s="17">
        <v>139.71</v>
      </c>
      <c r="I57" s="17" t="s">
        <v>37</v>
      </c>
      <c r="J57" s="7">
        <f t="shared" si="2"/>
        <v>153.00000000000011</v>
      </c>
      <c r="K57" s="7">
        <f t="shared" si="3"/>
        <v>127893.619936396</v>
      </c>
      <c r="L57" s="8" t="str">
        <f t="shared" si="4"/>
        <v/>
      </c>
      <c r="M57" s="9" t="str">
        <f t="shared" si="5"/>
        <v/>
      </c>
      <c r="N57" s="3">
        <f t="shared" si="6"/>
        <v>880209.0313269886</v>
      </c>
      <c r="O57" s="4">
        <f t="shared" si="0"/>
        <v>3.3999999999998738</v>
      </c>
      <c r="P57" s="11"/>
      <c r="S57">
        <f t="shared" si="1"/>
        <v>-1.9800000000000182</v>
      </c>
    </row>
    <row r="58" spans="1:19" x14ac:dyDescent="0.15">
      <c r="A58" s="51">
        <v>43</v>
      </c>
      <c r="B58" s="36" t="s">
        <v>36</v>
      </c>
      <c r="C58" s="2">
        <f t="shared" si="7"/>
        <v>7.2148281256308922</v>
      </c>
      <c r="D58" s="54">
        <v>42067.875</v>
      </c>
      <c r="E58" s="17">
        <v>140.62</v>
      </c>
      <c r="F58" s="17">
        <v>140.01</v>
      </c>
      <c r="G58" s="54">
        <v>42068.083333333336</v>
      </c>
      <c r="H58" s="17">
        <v>140.16</v>
      </c>
      <c r="I58" s="17" t="s">
        <v>38</v>
      </c>
      <c r="J58" s="7" t="str">
        <f t="shared" si="2"/>
        <v/>
      </c>
      <c r="K58" s="7" t="str">
        <f t="shared" si="3"/>
        <v/>
      </c>
      <c r="L58" s="8">
        <f t="shared" si="4"/>
        <v>-46.000000000000796</v>
      </c>
      <c r="M58" s="9">
        <f t="shared" si="5"/>
        <v>-33188.209377902676</v>
      </c>
      <c r="N58" s="3">
        <f t="shared" si="6"/>
        <v>847020.82194908592</v>
      </c>
      <c r="O58" s="4"/>
      <c r="Q58" s="10"/>
      <c r="S58">
        <f t="shared" si="1"/>
        <v>-0.15000000000000568</v>
      </c>
    </row>
    <row r="59" spans="1:19" x14ac:dyDescent="0.15">
      <c r="A59" s="51">
        <v>44</v>
      </c>
      <c r="B59" s="36" t="s">
        <v>35</v>
      </c>
      <c r="C59" s="2">
        <f t="shared" si="7"/>
        <v>3.0468374890254566</v>
      </c>
      <c r="D59" s="54">
        <v>42068.541666666664</v>
      </c>
      <c r="E59" s="17">
        <v>139.44999999999999</v>
      </c>
      <c r="F59" s="17">
        <v>140.84</v>
      </c>
      <c r="G59" s="54">
        <v>42069.083333333336</v>
      </c>
      <c r="H59" s="17">
        <v>139.27000000000001</v>
      </c>
      <c r="I59" s="17" t="s">
        <v>37</v>
      </c>
      <c r="J59" s="7">
        <f t="shared" si="2"/>
        <v>17.99999999999784</v>
      </c>
      <c r="K59" s="7">
        <f t="shared" si="3"/>
        <v>5484.3074802451638</v>
      </c>
      <c r="L59" s="8" t="str">
        <f t="shared" si="4"/>
        <v/>
      </c>
      <c r="M59" s="9" t="str">
        <f t="shared" si="5"/>
        <v/>
      </c>
      <c r="N59" s="3">
        <f t="shared" si="6"/>
        <v>852505.12942933105</v>
      </c>
      <c r="O59" s="4">
        <f t="shared" si="0"/>
        <v>0.12949640287768094</v>
      </c>
      <c r="Q59" s="48"/>
      <c r="S59">
        <f t="shared" si="1"/>
        <v>1.5699999999999932</v>
      </c>
    </row>
    <row r="60" spans="1:19" x14ac:dyDescent="0.15">
      <c r="A60" s="51">
        <v>45</v>
      </c>
      <c r="B60" s="36" t="s">
        <v>35</v>
      </c>
      <c r="C60" s="2">
        <f t="shared" si="7"/>
        <v>5.1355730688513148</v>
      </c>
      <c r="D60" s="54">
        <v>42069.375</v>
      </c>
      <c r="E60" s="17">
        <v>138.54</v>
      </c>
      <c r="F60" s="17">
        <v>139.37</v>
      </c>
      <c r="G60" s="54">
        <v>42069.666666666664</v>
      </c>
      <c r="H60" s="17">
        <v>139.37</v>
      </c>
      <c r="I60" s="17" t="s">
        <v>38</v>
      </c>
      <c r="J60" s="7" t="str">
        <f t="shared" si="2"/>
        <v/>
      </c>
      <c r="K60" s="7" t="str">
        <f t="shared" si="3"/>
        <v/>
      </c>
      <c r="L60" s="8">
        <f t="shared" si="4"/>
        <v>-83.000000000001251</v>
      </c>
      <c r="M60" s="9">
        <f t="shared" si="5"/>
        <v>-42625.256471466557</v>
      </c>
      <c r="N60" s="3">
        <f t="shared" si="6"/>
        <v>809879.87295786454</v>
      </c>
      <c r="O60" s="4"/>
      <c r="Q60" s="48"/>
      <c r="S60">
        <f t="shared" si="1"/>
        <v>0</v>
      </c>
    </row>
    <row r="61" spans="1:19" x14ac:dyDescent="0.15">
      <c r="A61" s="51">
        <v>46</v>
      </c>
      <c r="B61" s="36" t="s">
        <v>35</v>
      </c>
      <c r="C61" s="2">
        <f t="shared" si="7"/>
        <v>2.0046531508858214</v>
      </c>
      <c r="D61" s="54">
        <v>42069.708333333336</v>
      </c>
      <c r="E61" s="32">
        <v>138.05000000000001</v>
      </c>
      <c r="F61" s="17">
        <v>140.07</v>
      </c>
      <c r="G61" s="54">
        <v>42075.625</v>
      </c>
      <c r="H61" s="17">
        <v>133.72999999999999</v>
      </c>
      <c r="I61" s="17" t="s">
        <v>37</v>
      </c>
      <c r="J61" s="7">
        <f t="shared" si="2"/>
        <v>432.00000000000216</v>
      </c>
      <c r="K61" s="7">
        <f t="shared" si="3"/>
        <v>86601.016118267915</v>
      </c>
      <c r="L61" s="8" t="str">
        <f t="shared" si="4"/>
        <v/>
      </c>
      <c r="M61" s="9" t="str">
        <f t="shared" si="5"/>
        <v/>
      </c>
      <c r="N61" s="3">
        <f t="shared" si="6"/>
        <v>896480.88907613244</v>
      </c>
      <c r="O61" s="4">
        <f t="shared" si="0"/>
        <v>2.1386138613861685</v>
      </c>
      <c r="Q61" s="44"/>
      <c r="R61" s="50"/>
      <c r="S61">
        <f t="shared" si="1"/>
        <v>6.3400000000000034</v>
      </c>
    </row>
    <row r="62" spans="1:19" x14ac:dyDescent="0.15">
      <c r="A62" s="51">
        <v>47</v>
      </c>
      <c r="B62" s="36" t="s">
        <v>35</v>
      </c>
      <c r="C62" s="2">
        <f>IFERROR(ABS(N59*$L$2/(E62-F62)/10000),"")</f>
        <v>3.6123098704632466</v>
      </c>
      <c r="D62" s="54">
        <v>42072.458333333336</v>
      </c>
      <c r="E62" s="17">
        <v>137.66999999999999</v>
      </c>
      <c r="F62" s="17">
        <v>138.85</v>
      </c>
      <c r="G62" s="54">
        <v>42075.625</v>
      </c>
      <c r="H62" s="17">
        <v>133.72999999999999</v>
      </c>
      <c r="I62" s="17" t="s">
        <v>37</v>
      </c>
      <c r="J62" s="7">
        <f t="shared" si="2"/>
        <v>393.99999999999977</v>
      </c>
      <c r="K62" s="7">
        <f t="shared" si="3"/>
        <v>142325.00889625182</v>
      </c>
      <c r="L62" s="8" t="str">
        <f t="shared" si="4"/>
        <v/>
      </c>
      <c r="M62" s="9" t="str">
        <f t="shared" si="5"/>
        <v/>
      </c>
      <c r="N62" s="3">
        <f t="shared" si="6"/>
        <v>1038805.8979723842</v>
      </c>
      <c r="O62" s="4">
        <f t="shared" si="0"/>
        <v>3.3389830508474363</v>
      </c>
      <c r="P62" s="11"/>
      <c r="S62">
        <f t="shared" si="1"/>
        <v>5.1200000000000045</v>
      </c>
    </row>
    <row r="63" spans="1:19" x14ac:dyDescent="0.15">
      <c r="A63" s="51">
        <v>48</v>
      </c>
      <c r="B63" s="36" t="s">
        <v>36</v>
      </c>
      <c r="C63" s="2">
        <f>IFERROR(ABS(N60*$L$2/(E63-F63)/10000),"")</f>
        <v>4.2181243383221769</v>
      </c>
      <c r="D63" s="54">
        <v>42075.583333333336</v>
      </c>
      <c r="E63" s="51">
        <v>133.19</v>
      </c>
      <c r="F63" s="51">
        <v>132.22999999999999</v>
      </c>
      <c r="G63" s="54">
        <v>42081.416666666664</v>
      </c>
      <c r="H63" s="51">
        <v>137.59</v>
      </c>
      <c r="I63" s="17" t="s">
        <v>37</v>
      </c>
      <c r="J63" s="7">
        <f t="shared" si="2"/>
        <v>440.00000000000057</v>
      </c>
      <c r="K63" s="7">
        <f t="shared" si="3"/>
        <v>185597.47088617602</v>
      </c>
      <c r="L63" s="8" t="str">
        <f t="shared" si="4"/>
        <v/>
      </c>
      <c r="M63" s="9" t="str">
        <f t="shared" si="5"/>
        <v/>
      </c>
      <c r="N63" s="3">
        <f t="shared" si="6"/>
        <v>1224403.3688585602</v>
      </c>
      <c r="O63" s="4">
        <f t="shared" si="0"/>
        <v>4.5833333333333011</v>
      </c>
      <c r="P63" s="11"/>
      <c r="S63">
        <f t="shared" si="1"/>
        <v>-5.3600000000000136</v>
      </c>
    </row>
    <row r="64" spans="1:19" x14ac:dyDescent="0.15">
      <c r="A64" s="51">
        <v>49</v>
      </c>
      <c r="B64" s="36" t="s">
        <v>35</v>
      </c>
      <c r="C64" s="2">
        <f t="shared" si="7"/>
        <v>14.931748400713239</v>
      </c>
      <c r="D64" s="54">
        <v>42081.833333333336</v>
      </c>
      <c r="E64" s="51">
        <v>136.69999999999999</v>
      </c>
      <c r="F64" s="51">
        <v>137.11000000000001</v>
      </c>
      <c r="G64" s="54">
        <v>42081.875</v>
      </c>
      <c r="H64" s="51">
        <v>137.11000000000001</v>
      </c>
      <c r="I64" s="17" t="s">
        <v>38</v>
      </c>
      <c r="J64" s="7" t="str">
        <f t="shared" si="2"/>
        <v/>
      </c>
      <c r="K64" s="7" t="str">
        <f t="shared" si="3"/>
        <v/>
      </c>
      <c r="L64" s="8">
        <f t="shared" si="4"/>
        <v>-41.000000000002501</v>
      </c>
      <c r="M64" s="9">
        <f t="shared" si="5"/>
        <v>-61220.168442928014</v>
      </c>
      <c r="N64" s="3">
        <f t="shared" si="6"/>
        <v>1163183.2004156322</v>
      </c>
      <c r="O64" s="4"/>
      <c r="P64" s="11"/>
      <c r="S64">
        <f t="shared" si="1"/>
        <v>0</v>
      </c>
    </row>
    <row r="65" spans="1:19" x14ac:dyDescent="0.15">
      <c r="A65" s="51">
        <v>50</v>
      </c>
      <c r="B65" s="36" t="s">
        <v>35</v>
      </c>
      <c r="C65" s="2">
        <f t="shared" si="7"/>
        <v>5.7583326753248025</v>
      </c>
      <c r="D65" s="54">
        <v>42082.125</v>
      </c>
      <c r="E65" s="51">
        <v>136.91999999999999</v>
      </c>
      <c r="F65" s="51">
        <v>137.93</v>
      </c>
      <c r="G65" s="54">
        <v>42082.458333333336</v>
      </c>
      <c r="H65" s="51">
        <v>136.51</v>
      </c>
      <c r="I65" s="17" t="s">
        <v>37</v>
      </c>
      <c r="J65" s="7">
        <f t="shared" si="2"/>
        <v>40.999999999999659</v>
      </c>
      <c r="K65" s="7">
        <f t="shared" si="3"/>
        <v>23609.163968831494</v>
      </c>
      <c r="L65" s="8" t="str">
        <f t="shared" si="4"/>
        <v/>
      </c>
      <c r="M65" s="9" t="str">
        <f t="shared" si="5"/>
        <v/>
      </c>
      <c r="N65" s="3">
        <f t="shared" si="6"/>
        <v>1186792.3643844638</v>
      </c>
      <c r="O65" s="4">
        <f t="shared" si="0"/>
        <v>0.40594059405939481</v>
      </c>
      <c r="P65" s="11"/>
      <c r="S65">
        <f t="shared" si="1"/>
        <v>1.4200000000000159</v>
      </c>
    </row>
    <row r="66" spans="1:19" x14ac:dyDescent="0.15">
      <c r="A66" s="51">
        <v>51</v>
      </c>
      <c r="B66" s="36" t="s">
        <v>36</v>
      </c>
      <c r="C66" s="2">
        <f t="shared" si="7"/>
        <v>7.5113440783827583</v>
      </c>
      <c r="D66" s="54">
        <v>42082.833333333336</v>
      </c>
      <c r="E66" s="51">
        <v>137.31</v>
      </c>
      <c r="F66" s="51">
        <v>136.52000000000001</v>
      </c>
      <c r="G66" s="54">
        <v>42087.541666666664</v>
      </c>
      <c r="H66" s="51">
        <v>143.54</v>
      </c>
      <c r="I66" s="17" t="s">
        <v>37</v>
      </c>
      <c r="J66" s="7">
        <f t="shared" si="2"/>
        <v>622.99999999999898</v>
      </c>
      <c r="K66" s="7">
        <f t="shared" si="3"/>
        <v>467956.73608324502</v>
      </c>
      <c r="L66" s="8" t="str">
        <f t="shared" si="4"/>
        <v/>
      </c>
      <c r="M66" s="9" t="str">
        <f t="shared" si="5"/>
        <v/>
      </c>
      <c r="N66" s="3">
        <f t="shared" si="6"/>
        <v>1654749.1004677089</v>
      </c>
      <c r="O66" s="4">
        <f t="shared" si="0"/>
        <v>7.8860759493671555</v>
      </c>
      <c r="P66" s="11"/>
      <c r="S66">
        <f t="shared" si="1"/>
        <v>-7.0199999999999818</v>
      </c>
    </row>
    <row r="67" spans="1:19" x14ac:dyDescent="0.15">
      <c r="A67" s="51">
        <v>52</v>
      </c>
      <c r="B67" s="36" t="s">
        <v>36</v>
      </c>
      <c r="C67" s="2">
        <f t="shared" si="7"/>
        <v>12.348873884087611</v>
      </c>
      <c r="D67" s="54">
        <v>42087.75</v>
      </c>
      <c r="E67" s="51">
        <v>144.1</v>
      </c>
      <c r="F67" s="51">
        <v>143.43</v>
      </c>
      <c r="G67" s="54">
        <v>42087.916666666664</v>
      </c>
      <c r="H67" s="51">
        <v>143.43</v>
      </c>
      <c r="I67" s="17" t="s">
        <v>38</v>
      </c>
      <c r="J67" s="7" t="str">
        <f t="shared" si="2"/>
        <v/>
      </c>
      <c r="K67" s="7" t="str">
        <f t="shared" si="3"/>
        <v/>
      </c>
      <c r="L67" s="8">
        <f t="shared" si="4"/>
        <v>-66.999999999998749</v>
      </c>
      <c r="M67" s="9">
        <f t="shared" si="5"/>
        <v>-82737.455023385453</v>
      </c>
      <c r="N67" s="3">
        <f t="shared" si="6"/>
        <v>1572011.6454443235</v>
      </c>
      <c r="O67" s="4"/>
      <c r="Q67" s="10"/>
      <c r="S67">
        <f t="shared" si="1"/>
        <v>0</v>
      </c>
    </row>
    <row r="68" spans="1:19" x14ac:dyDescent="0.15">
      <c r="A68" s="51">
        <v>53</v>
      </c>
      <c r="B68" s="36" t="s">
        <v>35</v>
      </c>
      <c r="C68" s="2">
        <f t="shared" si="7"/>
        <v>7.1455074792924176</v>
      </c>
      <c r="D68" s="54">
        <v>42088.125</v>
      </c>
      <c r="E68" s="51">
        <v>143.46</v>
      </c>
      <c r="F68" s="51">
        <v>144.56</v>
      </c>
      <c r="G68" s="54">
        <v>42089.125</v>
      </c>
      <c r="H68" s="51">
        <v>142.6</v>
      </c>
      <c r="I68" s="17" t="s">
        <v>37</v>
      </c>
      <c r="J68" s="7">
        <f t="shared" si="2"/>
        <v>86.000000000001364</v>
      </c>
      <c r="K68" s="7">
        <f t="shared" si="3"/>
        <v>61451.364321915768</v>
      </c>
      <c r="L68" s="8" t="str">
        <f t="shared" si="4"/>
        <v/>
      </c>
      <c r="M68" s="9" t="str">
        <f t="shared" si="5"/>
        <v/>
      </c>
      <c r="N68" s="3">
        <f t="shared" si="6"/>
        <v>1633463.0097662392</v>
      </c>
      <c r="O68" s="4">
        <f t="shared" si="0"/>
        <v>0.78181818181819829</v>
      </c>
      <c r="P68" t="s">
        <v>39</v>
      </c>
      <c r="Q68" s="10">
        <f>AVERAGE(O55:O71)</f>
        <v>3.4360239554370793</v>
      </c>
      <c r="S68">
        <f t="shared" si="1"/>
        <v>1.960000000000008</v>
      </c>
    </row>
    <row r="69" spans="1:19" x14ac:dyDescent="0.15">
      <c r="A69" s="51">
        <v>54</v>
      </c>
      <c r="B69" s="36" t="s">
        <v>36</v>
      </c>
      <c r="C69" s="2">
        <f>IFERROR(ABS(N67*$L$2/(E69-F69)/10000),"")</f>
        <v>15.115496590810508</v>
      </c>
      <c r="D69" s="57">
        <v>42089.083333333336</v>
      </c>
      <c r="E69" s="51">
        <v>142.30000000000001</v>
      </c>
      <c r="F69" s="51">
        <v>141.78</v>
      </c>
      <c r="G69" s="54">
        <v>42089.708333333336</v>
      </c>
      <c r="H69" s="51">
        <v>142.58000000000001</v>
      </c>
      <c r="I69" s="30" t="s">
        <v>37</v>
      </c>
      <c r="J69" s="7">
        <f t="shared" si="2"/>
        <v>28.000000000000114</v>
      </c>
      <c r="K69" s="7">
        <f t="shared" si="3"/>
        <v>42323.390454269596</v>
      </c>
      <c r="L69" s="8" t="str">
        <f t="shared" si="4"/>
        <v/>
      </c>
      <c r="M69" s="9" t="str">
        <f t="shared" si="5"/>
        <v/>
      </c>
      <c r="N69" s="3">
        <f t="shared" si="6"/>
        <v>1675786.4002205087</v>
      </c>
      <c r="O69" s="4">
        <f t="shared" si="0"/>
        <v>0.53846153846153</v>
      </c>
      <c r="P69" t="s">
        <v>16</v>
      </c>
      <c r="Q69" s="48">
        <f>COUNTIF(K55:K71,"&gt;0")/COUNTIF(N55:N71,"&gt;0")</f>
        <v>0.70588235294117652</v>
      </c>
      <c r="R69" s="50"/>
      <c r="S69">
        <f t="shared" si="1"/>
        <v>-0.80000000000001137</v>
      </c>
    </row>
    <row r="70" spans="1:19" x14ac:dyDescent="0.15">
      <c r="A70" s="51">
        <v>55</v>
      </c>
      <c r="B70" s="36" t="s">
        <v>35</v>
      </c>
      <c r="C70" s="2">
        <f>IFERROR(ABS(N68*$L$2/(E70-F70)/10000),"")</f>
        <v>11.667592926901898</v>
      </c>
      <c r="D70" s="54">
        <v>42089.666666666664</v>
      </c>
      <c r="E70" s="29">
        <v>142.84</v>
      </c>
      <c r="F70" s="29">
        <v>143.54</v>
      </c>
      <c r="G70" s="54">
        <v>42093.708333333336</v>
      </c>
      <c r="H70" s="29">
        <v>137.53</v>
      </c>
      <c r="I70" s="29" t="s">
        <v>37</v>
      </c>
      <c r="J70" s="7">
        <f t="shared" si="2"/>
        <v>531.00000000000023</v>
      </c>
      <c r="K70" s="7">
        <f t="shared" si="3"/>
        <v>619549.18441849109</v>
      </c>
      <c r="L70" s="8" t="str">
        <f t="shared" si="4"/>
        <v/>
      </c>
      <c r="M70" s="9" t="str">
        <f t="shared" si="5"/>
        <v/>
      </c>
      <c r="N70" s="3">
        <f t="shared" si="6"/>
        <v>2295335.5846389998</v>
      </c>
      <c r="O70" s="4">
        <f t="shared" si="0"/>
        <v>7.5857142857144124</v>
      </c>
      <c r="P70" t="s">
        <v>32</v>
      </c>
      <c r="Q70" s="48">
        <f>Q71/N53</f>
        <v>3.5947813873069601</v>
      </c>
      <c r="S70">
        <f t="shared" si="1"/>
        <v>6.0099999999999909</v>
      </c>
    </row>
    <row r="71" spans="1:19" x14ac:dyDescent="0.15">
      <c r="A71" s="51">
        <v>56</v>
      </c>
      <c r="B71" s="36" t="s">
        <v>36</v>
      </c>
      <c r="C71" s="2">
        <f t="shared" si="7"/>
        <v>17.388905944234939</v>
      </c>
      <c r="D71" s="54">
        <v>42093.708333333336</v>
      </c>
      <c r="E71" s="29">
        <v>137.53</v>
      </c>
      <c r="F71" s="29">
        <v>136.87</v>
      </c>
      <c r="G71" s="54">
        <v>42095.125</v>
      </c>
      <c r="H71" s="29">
        <v>141.55000000000001</v>
      </c>
      <c r="I71" s="29" t="s">
        <v>37</v>
      </c>
      <c r="J71" s="7">
        <f t="shared" si="2"/>
        <v>402.00000000000102</v>
      </c>
      <c r="K71" s="7">
        <f t="shared" si="3"/>
        <v>699034.01895824622</v>
      </c>
      <c r="L71" s="8" t="str">
        <f t="shared" si="4"/>
        <v/>
      </c>
      <c r="M71" s="9" t="str">
        <f t="shared" si="5"/>
        <v/>
      </c>
      <c r="N71" s="3">
        <f t="shared" si="6"/>
        <v>2994369.6035972461</v>
      </c>
      <c r="O71" s="4">
        <f t="shared" si="0"/>
        <v>6.0909090909091379</v>
      </c>
      <c r="P71" t="s">
        <v>26</v>
      </c>
      <c r="Q71" s="44">
        <f>N71-N53</f>
        <v>2342680.3606945993</v>
      </c>
      <c r="S71">
        <f t="shared" si="1"/>
        <v>-4.6800000000000068</v>
      </c>
    </row>
    <row r="72" spans="1:19" x14ac:dyDescent="0.15">
      <c r="A72" s="51"/>
      <c r="B72" s="51"/>
      <c r="C72" s="2"/>
      <c r="D72" s="52">
        <v>39904</v>
      </c>
      <c r="E72" s="51"/>
      <c r="F72" s="51"/>
      <c r="H72" s="51"/>
      <c r="I72" s="51"/>
      <c r="J72" s="7"/>
      <c r="K72" s="7"/>
      <c r="L72" s="8"/>
      <c r="M72" s="9"/>
      <c r="N72" s="3"/>
      <c r="O72" s="4"/>
      <c r="P72" s="11"/>
    </row>
    <row r="73" spans="1:19" x14ac:dyDescent="0.15">
      <c r="A73" s="51">
        <v>57</v>
      </c>
      <c r="B73" s="36" t="s">
        <v>36</v>
      </c>
      <c r="C73" s="2">
        <f>IFERROR(ABS(N71*$L$2/(E73-F73)/10000),"")</f>
        <v>15.277395936720804</v>
      </c>
      <c r="D73" s="54">
        <v>42095.708333333336</v>
      </c>
      <c r="E73" s="30">
        <v>142.32</v>
      </c>
      <c r="F73" s="30">
        <v>141.34</v>
      </c>
      <c r="G73" s="54">
        <v>42100.625</v>
      </c>
      <c r="H73" s="30">
        <v>150</v>
      </c>
      <c r="I73" s="30" t="s">
        <v>37</v>
      </c>
      <c r="J73" s="7">
        <f t="shared" si="2"/>
        <v>768.00000000000068</v>
      </c>
      <c r="K73" s="7">
        <f t="shared" si="3"/>
        <v>1173304.0079401587</v>
      </c>
      <c r="L73" s="8" t="str">
        <f t="shared" si="4"/>
        <v/>
      </c>
      <c r="M73" s="9" t="str">
        <f t="shared" si="5"/>
        <v/>
      </c>
      <c r="N73" s="3">
        <f>IF(I73="ー",N71+0,IF(M73&lt;1,M73+N71,K73+N71))</f>
        <v>4167673.6115374048</v>
      </c>
      <c r="O73" s="4">
        <f t="shared" si="0"/>
        <v>7.8367346938776397</v>
      </c>
      <c r="P73" s="11"/>
      <c r="S73">
        <f t="shared" si="1"/>
        <v>-8.6599999999999966</v>
      </c>
    </row>
    <row r="74" spans="1:19" x14ac:dyDescent="0.15">
      <c r="A74" s="51">
        <v>58</v>
      </c>
      <c r="B74" s="36" t="s">
        <v>35</v>
      </c>
      <c r="C74" s="2">
        <f>IFERROR(ABS(N71*$L$2/(E74-F74)/10000),"")</f>
        <v>19.962464023981642</v>
      </c>
      <c r="D74" s="54">
        <v>42100.583333333336</v>
      </c>
      <c r="E74" s="30">
        <v>150.44999999999999</v>
      </c>
      <c r="F74" s="30">
        <v>151.19999999999999</v>
      </c>
      <c r="G74" s="54">
        <v>42101.708333333336</v>
      </c>
      <c r="H74" s="30">
        <v>148.07</v>
      </c>
      <c r="I74" s="30" t="s">
        <v>37</v>
      </c>
      <c r="J74" s="7">
        <f t="shared" si="2"/>
        <v>237.99999999999955</v>
      </c>
      <c r="K74" s="7">
        <f t="shared" si="3"/>
        <v>475106.6437707622</v>
      </c>
      <c r="L74" s="8" t="str">
        <f t="shared" si="4"/>
        <v/>
      </c>
      <c r="M74" s="9" t="str">
        <f t="shared" si="5"/>
        <v/>
      </c>
      <c r="N74" s="3">
        <f t="shared" si="6"/>
        <v>4642780.2553081671</v>
      </c>
      <c r="O74" s="4">
        <f t="shared" si="0"/>
        <v>3.1733333333333271</v>
      </c>
      <c r="P74" s="11"/>
      <c r="S74">
        <f t="shared" si="1"/>
        <v>3.1299999999999955</v>
      </c>
    </row>
    <row r="75" spans="1:19" x14ac:dyDescent="0.15">
      <c r="A75" s="51">
        <v>59</v>
      </c>
      <c r="B75" s="36" t="s">
        <v>36</v>
      </c>
      <c r="C75" s="2">
        <f t="shared" si="7"/>
        <v>77.379670921799857</v>
      </c>
      <c r="D75" s="54">
        <v>42101.958333333336</v>
      </c>
      <c r="E75" s="30">
        <v>147.96</v>
      </c>
      <c r="F75" s="30">
        <v>147.66</v>
      </c>
      <c r="G75" s="54">
        <v>42102.125</v>
      </c>
      <c r="H75" s="30">
        <v>147.66</v>
      </c>
      <c r="I75" s="30" t="s">
        <v>38</v>
      </c>
      <c r="J75" s="7" t="str">
        <f t="shared" si="2"/>
        <v/>
      </c>
      <c r="K75" s="7" t="str">
        <f t="shared" si="3"/>
        <v/>
      </c>
      <c r="L75" s="8">
        <f t="shared" si="4"/>
        <v>-30.000000000001137</v>
      </c>
      <c r="M75" s="9">
        <f t="shared" si="5"/>
        <v>-232139.01276540838</v>
      </c>
      <c r="N75" s="3">
        <f t="shared" si="6"/>
        <v>4410641.2425427586</v>
      </c>
      <c r="O75" s="4"/>
      <c r="P75" s="11"/>
      <c r="S75">
        <f t="shared" si="1"/>
        <v>0</v>
      </c>
    </row>
    <row r="76" spans="1:19" x14ac:dyDescent="0.15">
      <c r="A76" s="51">
        <v>60</v>
      </c>
      <c r="B76" s="36" t="s">
        <v>36</v>
      </c>
      <c r="C76" s="2">
        <f t="shared" si="7"/>
        <v>18.689157807384465</v>
      </c>
      <c r="D76" s="54">
        <v>42102.541666666664</v>
      </c>
      <c r="E76" s="30">
        <v>147.18</v>
      </c>
      <c r="F76" s="30">
        <v>146</v>
      </c>
      <c r="G76" s="54">
        <v>42102.708333333336</v>
      </c>
      <c r="H76" s="30">
        <v>146.57</v>
      </c>
      <c r="I76" s="30" t="s">
        <v>38</v>
      </c>
      <c r="J76" s="7" t="str">
        <f t="shared" si="2"/>
        <v/>
      </c>
      <c r="K76" s="7" t="str">
        <f t="shared" si="3"/>
        <v/>
      </c>
      <c r="L76" s="8">
        <f t="shared" si="4"/>
        <v>-61.000000000001364</v>
      </c>
      <c r="M76" s="9">
        <f t="shared" si="5"/>
        <v>-114003.86262504778</v>
      </c>
      <c r="N76" s="3">
        <f t="shared" si="6"/>
        <v>4296637.379917711</v>
      </c>
      <c r="O76" s="4"/>
      <c r="P76" s="11"/>
      <c r="S76">
        <f t="shared" ref="S76:S123" si="8">F76-H76</f>
        <v>-0.56999999999999318</v>
      </c>
    </row>
    <row r="77" spans="1:19" x14ac:dyDescent="0.15">
      <c r="A77" s="51">
        <v>61</v>
      </c>
      <c r="B77" s="36" t="s">
        <v>36</v>
      </c>
      <c r="C77" s="2">
        <f t="shared" si="7"/>
        <v>37.039977413082923</v>
      </c>
      <c r="D77" s="54">
        <v>42102.958333333336</v>
      </c>
      <c r="E77" s="30">
        <v>146.83000000000001</v>
      </c>
      <c r="F77" s="30">
        <v>146.25</v>
      </c>
      <c r="G77" s="54">
        <v>42103.125</v>
      </c>
      <c r="H77" s="30">
        <v>146.25</v>
      </c>
      <c r="I77" s="30" t="s">
        <v>38</v>
      </c>
      <c r="J77" s="7" t="str">
        <f t="shared" si="2"/>
        <v/>
      </c>
      <c r="K77" s="7" t="str">
        <f t="shared" si="3"/>
        <v/>
      </c>
      <c r="L77" s="8">
        <f t="shared" si="4"/>
        <v>-58.000000000001251</v>
      </c>
      <c r="M77" s="9">
        <f t="shared" si="5"/>
        <v>-214831.8689958856</v>
      </c>
      <c r="N77" s="3">
        <f t="shared" si="6"/>
        <v>4081805.5109218257</v>
      </c>
      <c r="O77" s="4"/>
      <c r="P77" s="11"/>
      <c r="S77">
        <f t="shared" si="8"/>
        <v>0</v>
      </c>
    </row>
    <row r="78" spans="1:19" x14ac:dyDescent="0.15">
      <c r="A78" s="51">
        <v>62</v>
      </c>
      <c r="B78" s="36" t="s">
        <v>36</v>
      </c>
      <c r="C78" s="2">
        <f t="shared" si="7"/>
        <v>88.734902411347989</v>
      </c>
      <c r="D78" s="54">
        <v>42103.208333333336</v>
      </c>
      <c r="E78" s="30">
        <v>146.69</v>
      </c>
      <c r="F78" s="30">
        <v>146.46</v>
      </c>
      <c r="G78" s="54">
        <v>42103.458333333336</v>
      </c>
      <c r="H78" s="30">
        <v>146.69</v>
      </c>
      <c r="I78" s="30" t="s">
        <v>40</v>
      </c>
      <c r="J78" s="7" t="str">
        <f t="shared" si="2"/>
        <v/>
      </c>
      <c r="K78" s="7" t="str">
        <f t="shared" si="3"/>
        <v/>
      </c>
      <c r="L78" s="8" t="str">
        <f t="shared" si="4"/>
        <v/>
      </c>
      <c r="M78" s="9" t="str">
        <f t="shared" si="5"/>
        <v/>
      </c>
      <c r="N78" s="3">
        <f t="shared" si="6"/>
        <v>4081805.5109218257</v>
      </c>
      <c r="O78" s="4">
        <f t="shared" si="0"/>
        <v>0</v>
      </c>
      <c r="P78" s="11"/>
      <c r="S78">
        <f t="shared" si="8"/>
        <v>-0.22999999999998977</v>
      </c>
    </row>
    <row r="79" spans="1:19" x14ac:dyDescent="0.15">
      <c r="A79" s="51">
        <v>63</v>
      </c>
      <c r="B79" s="36" t="s">
        <v>35</v>
      </c>
      <c r="C79" s="2">
        <f t="shared" si="7"/>
        <v>56.691743207249907</v>
      </c>
      <c r="D79" s="54">
        <v>42103.916666666664</v>
      </c>
      <c r="E79" s="30">
        <v>147.15</v>
      </c>
      <c r="F79" s="30">
        <v>147.51</v>
      </c>
      <c r="G79" s="54">
        <v>42104.625</v>
      </c>
      <c r="H79" s="30">
        <v>146.99</v>
      </c>
      <c r="I79" s="30" t="s">
        <v>37</v>
      </c>
      <c r="J79" s="7">
        <f t="shared" si="2"/>
        <v>15.999999999999659</v>
      </c>
      <c r="K79" s="7">
        <f t="shared" si="3"/>
        <v>90706.789131597921</v>
      </c>
      <c r="L79" s="8" t="str">
        <f t="shared" si="4"/>
        <v/>
      </c>
      <c r="M79" s="9" t="str">
        <f t="shared" si="5"/>
        <v/>
      </c>
      <c r="N79" s="3">
        <f t="shared" si="6"/>
        <v>4172512.3000534237</v>
      </c>
      <c r="O79" s="4">
        <f t="shared" si="0"/>
        <v>0.44444444444445319</v>
      </c>
      <c r="P79" s="11"/>
      <c r="R79" s="50"/>
      <c r="S79">
        <f t="shared" si="8"/>
        <v>0.51999999999998181</v>
      </c>
    </row>
    <row r="80" spans="1:19" x14ac:dyDescent="0.15">
      <c r="A80" s="51">
        <v>64</v>
      </c>
      <c r="B80" s="36" t="s">
        <v>36</v>
      </c>
      <c r="C80" s="2">
        <f t="shared" si="7"/>
        <v>59.607318572192746</v>
      </c>
      <c r="D80" s="54">
        <v>42104.875</v>
      </c>
      <c r="E80" s="30">
        <v>146.93</v>
      </c>
      <c r="F80" s="30">
        <v>146.58000000000001</v>
      </c>
      <c r="G80" s="54">
        <v>42107.125</v>
      </c>
      <c r="H80" s="30">
        <v>146.58000000000001</v>
      </c>
      <c r="I80" s="30" t="s">
        <v>38</v>
      </c>
      <c r="J80" s="7" t="str">
        <f t="shared" si="2"/>
        <v/>
      </c>
      <c r="K80" s="7" t="str">
        <f t="shared" si="3"/>
        <v/>
      </c>
      <c r="L80" s="8">
        <f t="shared" si="4"/>
        <v>-34.999999999999432</v>
      </c>
      <c r="M80" s="9">
        <f t="shared" si="5"/>
        <v>-208625.6150026712</v>
      </c>
      <c r="N80" s="3">
        <f t="shared" si="6"/>
        <v>3963886.6850507525</v>
      </c>
      <c r="O80" s="4"/>
      <c r="Q80" s="10"/>
      <c r="S80">
        <f t="shared" si="8"/>
        <v>0</v>
      </c>
    </row>
    <row r="81" spans="1:19" x14ac:dyDescent="0.15">
      <c r="A81" s="51">
        <v>65</v>
      </c>
      <c r="B81" s="36" t="s">
        <v>36</v>
      </c>
      <c r="C81" s="2">
        <f t="shared" si="7"/>
        <v>90.088333751142287</v>
      </c>
      <c r="D81" s="54">
        <v>42107.25</v>
      </c>
      <c r="E81" s="30">
        <v>147.11000000000001</v>
      </c>
      <c r="F81" s="30">
        <v>146.88999999999999</v>
      </c>
      <c r="G81" s="54">
        <v>42108.166666666664</v>
      </c>
      <c r="H81" s="30">
        <v>148.21</v>
      </c>
      <c r="I81" s="30" t="s">
        <v>37</v>
      </c>
      <c r="J81" s="7">
        <f t="shared" si="2"/>
        <v>109.99999999999943</v>
      </c>
      <c r="K81" s="7">
        <f t="shared" si="3"/>
        <v>990971.67126256006</v>
      </c>
      <c r="L81" s="8" t="str">
        <f t="shared" si="4"/>
        <v/>
      </c>
      <c r="M81" s="9" t="str">
        <f t="shared" si="5"/>
        <v/>
      </c>
      <c r="N81" s="3">
        <f t="shared" si="6"/>
        <v>4954858.3563133124</v>
      </c>
      <c r="O81" s="4">
        <f t="shared" ref="O81:O124" si="9">(H81-E81)/(E81-F81)</f>
        <v>4.9999999999993543</v>
      </c>
      <c r="Q81" s="48"/>
      <c r="S81">
        <f t="shared" si="8"/>
        <v>-1.3200000000000216</v>
      </c>
    </row>
    <row r="82" spans="1:19" x14ac:dyDescent="0.15">
      <c r="A82" s="51">
        <v>66</v>
      </c>
      <c r="B82" s="36" t="s">
        <v>36</v>
      </c>
      <c r="C82" s="2">
        <f t="shared" si="7"/>
        <v>53.857156046882899</v>
      </c>
      <c r="D82" s="54">
        <v>42108.25</v>
      </c>
      <c r="E82" s="30">
        <v>148.41</v>
      </c>
      <c r="F82" s="30">
        <v>147.94999999999999</v>
      </c>
      <c r="G82" s="54">
        <v>42108.375</v>
      </c>
      <c r="H82" s="30">
        <v>147.94999999999999</v>
      </c>
      <c r="I82" s="30" t="s">
        <v>38</v>
      </c>
      <c r="J82" s="7" t="str">
        <f t="shared" si="2"/>
        <v/>
      </c>
      <c r="K82" s="7" t="str">
        <f t="shared" si="3"/>
        <v/>
      </c>
      <c r="L82" s="8">
        <f t="shared" si="4"/>
        <v>-46.000000000000796</v>
      </c>
      <c r="M82" s="9">
        <f t="shared" si="5"/>
        <v>-247742.91781566563</v>
      </c>
      <c r="N82" s="3">
        <f t="shared" si="6"/>
        <v>4707115.4384976467</v>
      </c>
      <c r="O82" s="4"/>
      <c r="Q82" s="48"/>
      <c r="S82">
        <f t="shared" si="8"/>
        <v>0</v>
      </c>
    </row>
    <row r="83" spans="1:19" x14ac:dyDescent="0.15">
      <c r="A83" s="51">
        <v>67</v>
      </c>
      <c r="B83" s="36" t="s">
        <v>35</v>
      </c>
      <c r="C83" s="2">
        <f t="shared" ref="C83:C124" si="10">IFERROR(ABS(N82*$L$2/(E83-F83)/10000),"")</f>
        <v>16.574350135554909</v>
      </c>
      <c r="D83" s="54">
        <v>42108.625</v>
      </c>
      <c r="E83" s="30">
        <v>147.44999999999999</v>
      </c>
      <c r="F83" s="30">
        <v>148.87</v>
      </c>
      <c r="G83" s="54">
        <v>42109.458333333336</v>
      </c>
      <c r="H83" s="30">
        <v>146.97</v>
      </c>
      <c r="I83" s="30" t="s">
        <v>37</v>
      </c>
      <c r="J83" s="7">
        <f t="shared" ref="J83:J124" si="11">IFERROR(IF(AND(B83="売",I83="勝"),ABS(E83-H83),IF(AND(B83="買",I83="勝"),ABS(E83-H83),""))*100,"")</f>
        <v>47.999999999998977</v>
      </c>
      <c r="K83" s="7">
        <f t="shared" ref="K83:K123" si="12">IFERROR(IF(J83&gt;=1,J83*C83*100,""),"")</f>
        <v>79556.880650661871</v>
      </c>
      <c r="L83" s="8" t="str">
        <f t="shared" ref="L83:L124" si="13">IFERROR(IF(AND(B83="売",I83="負"),(E83-H83),IF(AND(B83="買",I83="負"),(H83-E83),""))*100,"")</f>
        <v/>
      </c>
      <c r="M83" s="9" t="str">
        <f t="shared" ref="M83:M123" si="14">IFERROR(IF(L83&lt;=1,L83*C83*100,""),"")</f>
        <v/>
      </c>
      <c r="N83" s="3">
        <f t="shared" ref="N83:N123" si="15">IF(I83="ー",N82+0,IF(M83&lt;1,M83+N82,K83+N82))</f>
        <v>4786672.3191483086</v>
      </c>
      <c r="O83" s="4">
        <f t="shared" si="9"/>
        <v>0.33802816901407351</v>
      </c>
      <c r="Q83" s="44"/>
      <c r="S83">
        <f t="shared" si="8"/>
        <v>1.9000000000000057</v>
      </c>
    </row>
    <row r="84" spans="1:19" x14ac:dyDescent="0.15">
      <c r="A84" s="51">
        <v>68</v>
      </c>
      <c r="B84" s="36" t="s">
        <v>36</v>
      </c>
      <c r="C84" s="2">
        <f>IFERROR(ABS(N82*$L$2/(E84-F84)/10000),"")</f>
        <v>28.701923405472701</v>
      </c>
      <c r="D84" s="54">
        <v>42109.416666666664</v>
      </c>
      <c r="E84" s="30">
        <v>146.83000000000001</v>
      </c>
      <c r="F84" s="30">
        <v>146.01</v>
      </c>
      <c r="G84" s="54">
        <v>42109.833333333336</v>
      </c>
      <c r="H84" s="30">
        <v>148.5</v>
      </c>
      <c r="I84" s="30" t="s">
        <v>37</v>
      </c>
      <c r="J84" s="7">
        <f t="shared" si="11"/>
        <v>166.99999999999875</v>
      </c>
      <c r="K84" s="7">
        <f t="shared" si="12"/>
        <v>479322.12087139051</v>
      </c>
      <c r="L84" s="8" t="str">
        <f t="shared" si="13"/>
        <v/>
      </c>
      <c r="M84" s="9" t="str">
        <f t="shared" si="14"/>
        <v/>
      </c>
      <c r="N84" s="3">
        <f t="shared" si="15"/>
        <v>5265994.4400196988</v>
      </c>
      <c r="O84" s="4">
        <f t="shared" si="9"/>
        <v>2.0365853658535897</v>
      </c>
      <c r="P84" s="11"/>
      <c r="S84">
        <f t="shared" si="8"/>
        <v>-2.4900000000000091</v>
      </c>
    </row>
    <row r="85" spans="1:19" x14ac:dyDescent="0.15">
      <c r="A85" s="51">
        <v>69</v>
      </c>
      <c r="B85" s="36" t="s">
        <v>35</v>
      </c>
      <c r="C85" s="2">
        <f t="shared" si="10"/>
        <v>27.427054375102372</v>
      </c>
      <c r="D85" s="54">
        <v>42110.291666666664</v>
      </c>
      <c r="E85" s="30">
        <v>148.13999999999999</v>
      </c>
      <c r="F85" s="30">
        <v>149.1</v>
      </c>
      <c r="G85" s="54">
        <v>42110.541666666664</v>
      </c>
      <c r="H85" s="30">
        <v>147.83000000000001</v>
      </c>
      <c r="I85" s="30" t="s">
        <v>37</v>
      </c>
      <c r="J85" s="7">
        <f t="shared" si="11"/>
        <v>30.999999999997385</v>
      </c>
      <c r="K85" s="7">
        <f t="shared" si="12"/>
        <v>85023.868562810181</v>
      </c>
      <c r="L85" s="8" t="str">
        <f t="shared" si="13"/>
        <v/>
      </c>
      <c r="M85" s="9" t="str">
        <f t="shared" si="14"/>
        <v/>
      </c>
      <c r="N85" s="3">
        <f t="shared" si="15"/>
        <v>5351018.3085825089</v>
      </c>
      <c r="O85" s="4">
        <f t="shared" si="9"/>
        <v>0.32291666666663676</v>
      </c>
      <c r="P85" s="11"/>
      <c r="S85">
        <f t="shared" si="8"/>
        <v>1.2699999999999818</v>
      </c>
    </row>
    <row r="86" spans="1:19" x14ac:dyDescent="0.15">
      <c r="A86" s="51">
        <v>70</v>
      </c>
      <c r="B86" s="36" t="s">
        <v>36</v>
      </c>
      <c r="C86" s="2">
        <f t="shared" si="10"/>
        <v>48.645620987112721</v>
      </c>
      <c r="D86" s="54">
        <v>42110.875</v>
      </c>
      <c r="E86" s="30">
        <v>148.27000000000001</v>
      </c>
      <c r="F86" s="30">
        <v>147.72</v>
      </c>
      <c r="G86" s="54">
        <v>42111.166666666664</v>
      </c>
      <c r="H86" s="30">
        <v>148.15</v>
      </c>
      <c r="I86" s="30" t="s">
        <v>38</v>
      </c>
      <c r="J86" s="7" t="str">
        <f t="shared" si="11"/>
        <v/>
      </c>
      <c r="K86" s="7" t="str">
        <f t="shared" si="12"/>
        <v/>
      </c>
      <c r="L86" s="8">
        <f t="shared" si="13"/>
        <v>-12.000000000000455</v>
      </c>
      <c r="M86" s="9">
        <f t="shared" si="14"/>
        <v>-58374.745184537482</v>
      </c>
      <c r="N86" s="3">
        <f t="shared" si="15"/>
        <v>5292643.5633979719</v>
      </c>
      <c r="O86" s="4"/>
      <c r="P86" s="11"/>
      <c r="S86">
        <f t="shared" si="8"/>
        <v>-0.43000000000000682</v>
      </c>
    </row>
    <row r="87" spans="1:19" x14ac:dyDescent="0.15">
      <c r="A87" s="51">
        <v>71</v>
      </c>
      <c r="B87" s="36" t="s">
        <v>35</v>
      </c>
      <c r="C87" s="2">
        <f t="shared" si="10"/>
        <v>64.544433699975812</v>
      </c>
      <c r="D87" s="54">
        <v>42111.166666666664</v>
      </c>
      <c r="E87" s="30">
        <v>148.13</v>
      </c>
      <c r="F87" s="30">
        <v>148.54</v>
      </c>
      <c r="G87" s="54">
        <v>42115.166666666664</v>
      </c>
      <c r="H87" s="30">
        <v>142.75</v>
      </c>
      <c r="I87" s="30" t="s">
        <v>37</v>
      </c>
      <c r="J87" s="7">
        <f t="shared" si="11"/>
        <v>537.99999999999955</v>
      </c>
      <c r="K87" s="7">
        <f t="shared" si="12"/>
        <v>3472490.533058696</v>
      </c>
      <c r="L87" s="8" t="str">
        <f t="shared" si="13"/>
        <v/>
      </c>
      <c r="M87" s="9" t="str">
        <f t="shared" si="14"/>
        <v/>
      </c>
      <c r="N87" s="3">
        <f t="shared" si="15"/>
        <v>8765134.0964566674</v>
      </c>
      <c r="O87" s="4">
        <f t="shared" si="9"/>
        <v>13.121951219512294</v>
      </c>
      <c r="P87" s="11"/>
      <c r="S87">
        <f t="shared" si="8"/>
        <v>5.789999999999992</v>
      </c>
    </row>
    <row r="88" spans="1:19" x14ac:dyDescent="0.15">
      <c r="A88" s="51">
        <v>72</v>
      </c>
      <c r="B88" s="36" t="s">
        <v>35</v>
      </c>
      <c r="C88" s="2">
        <f t="shared" si="10"/>
        <v>30.224600332608848</v>
      </c>
      <c r="D88" s="54">
        <v>42115.375</v>
      </c>
      <c r="E88" s="30">
        <v>141.88999999999999</v>
      </c>
      <c r="F88" s="30">
        <v>143.34</v>
      </c>
      <c r="G88" s="54">
        <v>42115.5</v>
      </c>
      <c r="H88" s="30">
        <v>143.34</v>
      </c>
      <c r="I88" s="30" t="s">
        <v>38</v>
      </c>
      <c r="J88" s="7" t="str">
        <f t="shared" si="11"/>
        <v/>
      </c>
      <c r="K88" s="7" t="str">
        <f t="shared" si="12"/>
        <v/>
      </c>
      <c r="L88" s="8">
        <f t="shared" si="13"/>
        <v>-145.00000000000171</v>
      </c>
      <c r="M88" s="9">
        <f t="shared" si="14"/>
        <v>-438256.70482283348</v>
      </c>
      <c r="N88" s="3">
        <f t="shared" si="15"/>
        <v>8326877.3916338338</v>
      </c>
      <c r="O88" s="4"/>
      <c r="P88" s="11"/>
      <c r="S88">
        <f t="shared" si="8"/>
        <v>0</v>
      </c>
    </row>
    <row r="89" spans="1:19" x14ac:dyDescent="0.15">
      <c r="A89" s="51">
        <v>73</v>
      </c>
      <c r="B89" s="36" t="s">
        <v>36</v>
      </c>
      <c r="C89" s="2">
        <f t="shared" si="10"/>
        <v>51.400477726134632</v>
      </c>
      <c r="D89" s="58">
        <v>42115.625</v>
      </c>
      <c r="E89" s="30">
        <v>143.19999999999999</v>
      </c>
      <c r="F89" s="30">
        <v>142.38999999999999</v>
      </c>
      <c r="G89" s="54">
        <v>42116.125</v>
      </c>
      <c r="H89" s="30">
        <v>144.03</v>
      </c>
      <c r="I89" s="30" t="s">
        <v>37</v>
      </c>
      <c r="J89" s="7">
        <f t="shared" si="11"/>
        <v>83.000000000001251</v>
      </c>
      <c r="K89" s="7">
        <f t="shared" si="12"/>
        <v>426623.96512692387</v>
      </c>
      <c r="L89" s="8" t="str">
        <f t="shared" si="13"/>
        <v/>
      </c>
      <c r="M89" s="9" t="str">
        <f t="shared" si="14"/>
        <v/>
      </c>
      <c r="N89" s="3">
        <f t="shared" si="15"/>
        <v>8753501.356760757</v>
      </c>
      <c r="O89" s="4">
        <f t="shared" si="9"/>
        <v>1.0246913580247039</v>
      </c>
      <c r="Q89" s="10"/>
      <c r="S89">
        <f t="shared" si="8"/>
        <v>-1.6400000000000148</v>
      </c>
    </row>
    <row r="90" spans="1:19" x14ac:dyDescent="0.15">
      <c r="A90" s="51">
        <v>74</v>
      </c>
      <c r="B90" s="36" t="s">
        <v>35</v>
      </c>
      <c r="C90" s="2">
        <f t="shared" si="10"/>
        <v>55.401907321271175</v>
      </c>
      <c r="D90" s="54">
        <v>42116.166666666664</v>
      </c>
      <c r="E90" s="30">
        <v>143.84</v>
      </c>
      <c r="F90" s="30">
        <v>144.63</v>
      </c>
      <c r="G90" s="54">
        <v>42117.333333333336</v>
      </c>
      <c r="H90" s="30">
        <v>142.29</v>
      </c>
      <c r="I90" s="30" t="s">
        <v>37</v>
      </c>
      <c r="J90" s="7">
        <f t="shared" si="11"/>
        <v>155.00000000000114</v>
      </c>
      <c r="K90" s="7">
        <f t="shared" si="12"/>
        <v>858729.56347970956</v>
      </c>
      <c r="L90" s="8" t="str">
        <f t="shared" si="13"/>
        <v/>
      </c>
      <c r="M90" s="9" t="str">
        <f t="shared" si="14"/>
        <v/>
      </c>
      <c r="N90" s="3">
        <f t="shared" si="15"/>
        <v>9612230.9202404674</v>
      </c>
      <c r="O90" s="4">
        <f t="shared" si="9"/>
        <v>1.9620253164557304</v>
      </c>
      <c r="Q90" s="48"/>
      <c r="S90">
        <f t="shared" si="8"/>
        <v>2.3400000000000034</v>
      </c>
    </row>
    <row r="91" spans="1:19" x14ac:dyDescent="0.15">
      <c r="A91" s="51">
        <v>75</v>
      </c>
      <c r="B91" s="36" t="s">
        <v>36</v>
      </c>
      <c r="C91" s="2">
        <f>IFERROR(ABS(N89*$L$2/(E91-F91)/10000),"")</f>
        <v>85.818640752553193</v>
      </c>
      <c r="D91" s="54">
        <v>42117.291666666664</v>
      </c>
      <c r="E91" s="30">
        <v>141.77000000000001</v>
      </c>
      <c r="F91" s="30">
        <v>141.26</v>
      </c>
      <c r="G91" s="54">
        <v>42118.083333333336</v>
      </c>
      <c r="H91" s="30">
        <v>143.38</v>
      </c>
      <c r="I91" s="30" t="s">
        <v>37</v>
      </c>
      <c r="J91" s="7">
        <f t="shared" si="11"/>
        <v>160.99999999999852</v>
      </c>
      <c r="K91" s="7">
        <f t="shared" si="12"/>
        <v>1381680.1161160937</v>
      </c>
      <c r="L91" s="8" t="str">
        <f t="shared" si="13"/>
        <v/>
      </c>
      <c r="M91" s="9" t="str">
        <f t="shared" si="14"/>
        <v/>
      </c>
      <c r="N91" s="3">
        <f t="shared" si="15"/>
        <v>10993911.036356561</v>
      </c>
      <c r="O91" s="4">
        <f t="shared" si="9"/>
        <v>3.1568627450978908</v>
      </c>
      <c r="P91" t="s">
        <v>12</v>
      </c>
      <c r="Q91" s="10">
        <f>AVERAGE(O73:O94)</f>
        <v>3.3950227435941831</v>
      </c>
      <c r="R91" s="50">
        <f>SUM(M89:M91)/N88</f>
        <v>0</v>
      </c>
      <c r="S91">
        <f t="shared" si="8"/>
        <v>-2.1200000000000045</v>
      </c>
    </row>
    <row r="92" spans="1:19" x14ac:dyDescent="0.15">
      <c r="A92" s="51">
        <v>76</v>
      </c>
      <c r="B92" s="36" t="s">
        <v>36</v>
      </c>
      <c r="C92" s="2">
        <f t="shared" si="10"/>
        <v>122.15456707063154</v>
      </c>
      <c r="D92" s="54">
        <v>42121.541666666664</v>
      </c>
      <c r="E92" s="30">
        <v>140.88999999999999</v>
      </c>
      <c r="F92" s="30">
        <v>140.44</v>
      </c>
      <c r="G92" s="54">
        <v>42122.083333333336</v>
      </c>
      <c r="H92" s="30">
        <v>140.78</v>
      </c>
      <c r="I92" s="30" t="s">
        <v>38</v>
      </c>
      <c r="J92" s="7" t="str">
        <f t="shared" si="11"/>
        <v/>
      </c>
      <c r="K92" s="7" t="str">
        <f t="shared" si="12"/>
        <v/>
      </c>
      <c r="L92" s="8">
        <f t="shared" si="13"/>
        <v>-10.999999999998522</v>
      </c>
      <c r="M92" s="9">
        <f t="shared" si="14"/>
        <v>-134370.02377767666</v>
      </c>
      <c r="N92" s="3">
        <f t="shared" si="15"/>
        <v>10859541.012578884</v>
      </c>
      <c r="O92" s="4"/>
      <c r="P92" t="s">
        <v>16</v>
      </c>
      <c r="Q92" s="48">
        <f>COUNTIF(K73:K94,"&gt;0")/COUNTIF(N73:N94,"&gt;0")</f>
        <v>0.59090909090909094</v>
      </c>
      <c r="S92">
        <f t="shared" si="8"/>
        <v>-0.34000000000000341</v>
      </c>
    </row>
    <row r="93" spans="1:19" x14ac:dyDescent="0.15">
      <c r="A93" s="51">
        <v>77</v>
      </c>
      <c r="B93" s="36" t="s">
        <v>36</v>
      </c>
      <c r="C93" s="2">
        <f t="shared" si="10"/>
        <v>113.12021888102575</v>
      </c>
      <c r="D93" s="54">
        <v>42123.041666666664</v>
      </c>
      <c r="E93" s="33">
        <v>141.36000000000001</v>
      </c>
      <c r="F93" s="33">
        <v>140.88</v>
      </c>
      <c r="G93" s="54">
        <v>42124.666666666664</v>
      </c>
      <c r="H93" s="33">
        <v>144.88</v>
      </c>
      <c r="I93" s="33" t="s">
        <v>37</v>
      </c>
      <c r="J93" s="7">
        <f t="shared" si="11"/>
        <v>351.99999999999818</v>
      </c>
      <c r="K93" s="7">
        <f t="shared" si="12"/>
        <v>3981831.7046120856</v>
      </c>
      <c r="L93" s="8" t="str">
        <f t="shared" si="13"/>
        <v/>
      </c>
      <c r="M93" s="9" t="str">
        <f t="shared" si="14"/>
        <v/>
      </c>
      <c r="N93" s="3">
        <f t="shared" si="15"/>
        <v>14841372.71719097</v>
      </c>
      <c r="O93" s="4">
        <f t="shared" si="9"/>
        <v>7.3333333333330177</v>
      </c>
      <c r="P93" t="s">
        <v>32</v>
      </c>
      <c r="Q93" s="48">
        <f>Q94/N71</f>
        <v>4.397402631473045</v>
      </c>
      <c r="S93">
        <f t="shared" si="8"/>
        <v>-4</v>
      </c>
    </row>
    <row r="94" spans="1:19" x14ac:dyDescent="0.15">
      <c r="A94" s="51">
        <v>78</v>
      </c>
      <c r="B94" s="36" t="s">
        <v>36</v>
      </c>
      <c r="C94" s="2">
        <f t="shared" si="10"/>
        <v>54.56387028378979</v>
      </c>
      <c r="D94" s="54">
        <v>42124.708333333336</v>
      </c>
      <c r="E94" s="33">
        <v>145.86000000000001</v>
      </c>
      <c r="F94" s="33">
        <v>144.5</v>
      </c>
      <c r="G94" s="54">
        <v>42128.458333333336</v>
      </c>
      <c r="H94" s="33">
        <v>148.28</v>
      </c>
      <c r="I94" s="33" t="s">
        <v>37</v>
      </c>
      <c r="J94" s="7">
        <f t="shared" si="11"/>
        <v>241.99999999999875</v>
      </c>
      <c r="K94" s="7">
        <f t="shared" si="12"/>
        <v>1320445.6608677062</v>
      </c>
      <c r="L94" s="8" t="str">
        <f t="shared" si="13"/>
        <v/>
      </c>
      <c r="M94" s="9" t="str">
        <f t="shared" si="14"/>
        <v/>
      </c>
      <c r="N94" s="3">
        <f t="shared" si="15"/>
        <v>16161818.378058676</v>
      </c>
      <c r="O94" s="4">
        <f t="shared" si="9"/>
        <v>1.7794117647058554</v>
      </c>
      <c r="P94" t="s">
        <v>26</v>
      </c>
      <c r="Q94" s="44">
        <f>N94-N71</f>
        <v>13167448.77446143</v>
      </c>
      <c r="S94">
        <f t="shared" si="8"/>
        <v>-3.7800000000000011</v>
      </c>
    </row>
    <row r="95" spans="1:19" x14ac:dyDescent="0.15">
      <c r="A95" s="53"/>
      <c r="B95" s="53"/>
      <c r="C95" s="2"/>
      <c r="D95" s="52">
        <v>39934</v>
      </c>
      <c r="E95" s="53"/>
      <c r="F95" s="53"/>
      <c r="H95" s="53"/>
      <c r="I95" s="53"/>
      <c r="J95" s="7"/>
      <c r="K95" s="7"/>
      <c r="L95" s="8"/>
      <c r="M95" s="9"/>
      <c r="N95" s="3"/>
      <c r="O95" s="4"/>
      <c r="P95" s="11"/>
    </row>
    <row r="96" spans="1:19" x14ac:dyDescent="0.15">
      <c r="A96" s="51">
        <v>79</v>
      </c>
      <c r="B96" s="36" t="s">
        <v>35</v>
      </c>
      <c r="C96" s="2">
        <f>IFERROR(ABS(N94*$L$2/(E96-F96)/10000),"")</f>
        <v>168.35227477144812</v>
      </c>
      <c r="D96" s="54">
        <v>42128.875</v>
      </c>
      <c r="E96" s="33">
        <v>147.84</v>
      </c>
      <c r="F96" s="33">
        <v>148.32</v>
      </c>
      <c r="G96" s="54">
        <v>42128.916666666664</v>
      </c>
      <c r="H96" s="33">
        <v>148.32</v>
      </c>
      <c r="I96" s="33" t="s">
        <v>38</v>
      </c>
      <c r="J96" s="7" t="str">
        <f t="shared" si="11"/>
        <v/>
      </c>
      <c r="K96" s="7" t="str">
        <f t="shared" si="12"/>
        <v/>
      </c>
      <c r="L96" s="8">
        <f t="shared" si="13"/>
        <v>-47.999999999998977</v>
      </c>
      <c r="M96" s="9">
        <f t="shared" si="14"/>
        <v>-808090.91890293371</v>
      </c>
      <c r="N96" s="3">
        <f>IF(I96="ー",N94+0,IF(M96&lt;1,M96+N94,K96+N94))</f>
        <v>15353727.459155742</v>
      </c>
      <c r="O96" s="4"/>
      <c r="P96" s="11"/>
      <c r="S96">
        <f t="shared" si="8"/>
        <v>0</v>
      </c>
    </row>
    <row r="97" spans="1:19" x14ac:dyDescent="0.15">
      <c r="A97" s="51">
        <v>80</v>
      </c>
      <c r="B97" s="36" t="s">
        <v>36</v>
      </c>
      <c r="C97" s="2">
        <f t="shared" si="10"/>
        <v>119.95099577465679</v>
      </c>
      <c r="D97" s="54">
        <v>42128.916666666664</v>
      </c>
      <c r="E97" s="33">
        <v>148.41</v>
      </c>
      <c r="F97" s="33">
        <v>147.77000000000001</v>
      </c>
      <c r="G97" s="54">
        <v>42129.25</v>
      </c>
      <c r="H97" s="33">
        <v>148.22999999999999</v>
      </c>
      <c r="I97" s="33" t="s">
        <v>38</v>
      </c>
      <c r="J97" s="7" t="str">
        <f t="shared" si="11"/>
        <v/>
      </c>
      <c r="K97" s="7" t="str">
        <f t="shared" si="12"/>
        <v/>
      </c>
      <c r="L97" s="8">
        <f t="shared" si="13"/>
        <v>-18.000000000000682</v>
      </c>
      <c r="M97" s="9">
        <f t="shared" si="14"/>
        <v>-215911.79239439039</v>
      </c>
      <c r="N97" s="3">
        <f t="shared" si="15"/>
        <v>15137815.666761352</v>
      </c>
      <c r="O97" s="4"/>
      <c r="P97" s="11"/>
      <c r="S97">
        <f t="shared" si="8"/>
        <v>-0.45999999999997954</v>
      </c>
    </row>
    <row r="98" spans="1:19" x14ac:dyDescent="0.15">
      <c r="A98" s="51">
        <v>81</v>
      </c>
      <c r="B98" s="36" t="s">
        <v>35</v>
      </c>
      <c r="C98" s="2">
        <f t="shared" si="10"/>
        <v>112.96877363254472</v>
      </c>
      <c r="D98" s="54">
        <v>42129.666666666664</v>
      </c>
      <c r="E98" s="35">
        <v>148.91999999999999</v>
      </c>
      <c r="F98" s="35">
        <v>149.59</v>
      </c>
      <c r="G98" s="54">
        <v>42130.333333333336</v>
      </c>
      <c r="H98" s="35">
        <v>147.59</v>
      </c>
      <c r="I98" s="35" t="s">
        <v>37</v>
      </c>
      <c r="J98" s="7">
        <f t="shared" si="11"/>
        <v>132.99999999999841</v>
      </c>
      <c r="K98" s="7">
        <f t="shared" si="12"/>
        <v>1502484.6893128268</v>
      </c>
      <c r="L98" s="8" t="str">
        <f t="shared" si="13"/>
        <v/>
      </c>
      <c r="M98" s="9" t="str">
        <f t="shared" si="14"/>
        <v/>
      </c>
      <c r="N98" s="3">
        <f t="shared" si="15"/>
        <v>16640300.356074179</v>
      </c>
      <c r="O98" s="4">
        <f t="shared" si="9"/>
        <v>1.9850746268656008</v>
      </c>
      <c r="P98" s="11"/>
      <c r="S98">
        <f t="shared" si="8"/>
        <v>2</v>
      </c>
    </row>
    <row r="99" spans="1:19" x14ac:dyDescent="0.15">
      <c r="A99" s="51">
        <v>82</v>
      </c>
      <c r="B99" s="36" t="s">
        <v>36</v>
      </c>
      <c r="C99" s="2">
        <f t="shared" si="10"/>
        <v>89.463980409000314</v>
      </c>
      <c r="D99" s="54">
        <v>42130.416666666664</v>
      </c>
      <c r="E99" s="35">
        <v>148.24</v>
      </c>
      <c r="F99" s="35">
        <v>147.31</v>
      </c>
      <c r="G99" s="54">
        <v>42131.666666666664</v>
      </c>
      <c r="H99" s="35">
        <v>149.15</v>
      </c>
      <c r="I99" s="35" t="s">
        <v>37</v>
      </c>
      <c r="J99" s="7">
        <f t="shared" si="11"/>
        <v>90.999999999999659</v>
      </c>
      <c r="K99" s="7">
        <f t="shared" si="12"/>
        <v>814122.22172189981</v>
      </c>
      <c r="L99" s="8" t="str">
        <f t="shared" si="13"/>
        <v/>
      </c>
      <c r="M99" s="9" t="str">
        <f t="shared" si="14"/>
        <v/>
      </c>
      <c r="N99" s="3">
        <f t="shared" si="15"/>
        <v>17454422.577796079</v>
      </c>
      <c r="O99" s="4">
        <f t="shared" si="9"/>
        <v>0.97849462365590312</v>
      </c>
      <c r="Q99" s="10"/>
      <c r="S99">
        <f t="shared" si="8"/>
        <v>-1.8400000000000034</v>
      </c>
    </row>
    <row r="100" spans="1:19" x14ac:dyDescent="0.15">
      <c r="A100" s="51">
        <v>83</v>
      </c>
      <c r="B100" s="36" t="s">
        <v>41</v>
      </c>
      <c r="C100" s="2">
        <f t="shared" si="10"/>
        <v>164.66436394147209</v>
      </c>
      <c r="D100" s="54">
        <v>42132.875</v>
      </c>
      <c r="E100" s="35">
        <v>149.72999999999999</v>
      </c>
      <c r="F100" s="35">
        <v>149.19999999999999</v>
      </c>
      <c r="G100" s="54">
        <v>42135.25</v>
      </c>
      <c r="H100" s="35">
        <v>149.58000000000001</v>
      </c>
      <c r="I100" s="35" t="s">
        <v>38</v>
      </c>
      <c r="J100" s="7" t="str">
        <f t="shared" si="11"/>
        <v/>
      </c>
      <c r="K100" s="7" t="str">
        <f t="shared" si="12"/>
        <v/>
      </c>
      <c r="L100" s="8">
        <f t="shared" si="13"/>
        <v>-14.999999999997726</v>
      </c>
      <c r="M100" s="9">
        <f t="shared" si="14"/>
        <v>-246996.54591217067</v>
      </c>
      <c r="N100" s="3">
        <f t="shared" si="15"/>
        <v>17207426.03188391</v>
      </c>
      <c r="O100" s="4"/>
      <c r="Q100" s="48"/>
      <c r="S100">
        <f t="shared" si="8"/>
        <v>-0.38000000000002387</v>
      </c>
    </row>
    <row r="101" spans="1:19" x14ac:dyDescent="0.15">
      <c r="A101" s="51">
        <v>84</v>
      </c>
      <c r="B101" s="36" t="s">
        <v>35</v>
      </c>
      <c r="C101" s="2">
        <f t="shared" si="10"/>
        <v>78.215572872199999</v>
      </c>
      <c r="D101" s="54">
        <v>42135.416666666664</v>
      </c>
      <c r="E101" s="35">
        <v>148.91</v>
      </c>
      <c r="F101" s="35">
        <v>150.01</v>
      </c>
      <c r="G101" s="54">
        <v>42136.083333333336</v>
      </c>
      <c r="H101" s="35">
        <v>147.69999999999999</v>
      </c>
      <c r="I101" s="35" t="s">
        <v>37</v>
      </c>
      <c r="J101" s="7">
        <f t="shared" si="11"/>
        <v>121.0000000000008</v>
      </c>
      <c r="K101" s="7">
        <f t="shared" si="12"/>
        <v>946408.43175362621</v>
      </c>
      <c r="L101" s="8" t="str">
        <f t="shared" si="13"/>
        <v/>
      </c>
      <c r="M101" s="9" t="str">
        <f t="shared" si="14"/>
        <v/>
      </c>
      <c r="N101" s="3">
        <f t="shared" si="15"/>
        <v>18153834.463637538</v>
      </c>
      <c r="O101" s="4">
        <f t="shared" si="9"/>
        <v>1.100000000000013</v>
      </c>
      <c r="Q101" s="48"/>
      <c r="S101">
        <f t="shared" si="8"/>
        <v>2.3100000000000023</v>
      </c>
    </row>
    <row r="102" spans="1:19" x14ac:dyDescent="0.15">
      <c r="A102" s="51">
        <v>85</v>
      </c>
      <c r="B102" s="36" t="s">
        <v>36</v>
      </c>
      <c r="C102" s="2">
        <f t="shared" si="10"/>
        <v>156.4985729623892</v>
      </c>
      <c r="D102" s="54">
        <v>42136.041666666664</v>
      </c>
      <c r="E102" s="35">
        <v>147.58000000000001</v>
      </c>
      <c r="F102" s="35">
        <v>147</v>
      </c>
      <c r="G102" s="54">
        <v>42136.166666666664</v>
      </c>
      <c r="H102" s="35">
        <v>147</v>
      </c>
      <c r="I102" s="35" t="s">
        <v>38</v>
      </c>
      <c r="J102" s="7" t="str">
        <f t="shared" si="11"/>
        <v/>
      </c>
      <c r="K102" s="7" t="str">
        <f t="shared" si="12"/>
        <v/>
      </c>
      <c r="L102" s="8">
        <f t="shared" si="13"/>
        <v>-58.000000000001251</v>
      </c>
      <c r="M102" s="9">
        <f t="shared" si="14"/>
        <v>-907691.72318187705</v>
      </c>
      <c r="N102" s="3">
        <f t="shared" si="15"/>
        <v>17246142.740455661</v>
      </c>
      <c r="O102" s="4"/>
      <c r="Q102" s="44"/>
      <c r="S102">
        <f t="shared" si="8"/>
        <v>0</v>
      </c>
    </row>
    <row r="103" spans="1:19" x14ac:dyDescent="0.15">
      <c r="A103" s="51">
        <v>86</v>
      </c>
      <c r="B103" s="36" t="s">
        <v>36</v>
      </c>
      <c r="C103" s="2">
        <f t="shared" si="10"/>
        <v>205.31122310066874</v>
      </c>
      <c r="D103" s="54">
        <v>42136.333333333336</v>
      </c>
      <c r="E103" s="35">
        <v>147.29</v>
      </c>
      <c r="F103" s="35">
        <v>146.87</v>
      </c>
      <c r="G103" s="54">
        <v>42136.708333333336</v>
      </c>
      <c r="H103" s="35">
        <v>146.87</v>
      </c>
      <c r="I103" s="35" t="s">
        <v>38</v>
      </c>
      <c r="J103" s="7" t="str">
        <f t="shared" si="11"/>
        <v/>
      </c>
      <c r="K103" s="7" t="str">
        <f t="shared" si="12"/>
        <v/>
      </c>
      <c r="L103" s="8">
        <f t="shared" si="13"/>
        <v>-41.999999999998749</v>
      </c>
      <c r="M103" s="9">
        <f t="shared" si="14"/>
        <v>-862307.13702278305</v>
      </c>
      <c r="N103" s="3">
        <f t="shared" si="15"/>
        <v>16383835.603432879</v>
      </c>
      <c r="O103" s="4"/>
      <c r="P103" s="11"/>
      <c r="S103">
        <f t="shared" si="8"/>
        <v>0</v>
      </c>
    </row>
    <row r="104" spans="1:19" x14ac:dyDescent="0.15">
      <c r="A104" s="51">
        <v>87</v>
      </c>
      <c r="B104" s="36" t="s">
        <v>35</v>
      </c>
      <c r="C104" s="2">
        <f t="shared" si="10"/>
        <v>157.53688080223611</v>
      </c>
      <c r="D104" s="54">
        <v>42137.375</v>
      </c>
      <c r="E104" s="35">
        <v>147.26</v>
      </c>
      <c r="F104" s="35">
        <v>147.78</v>
      </c>
      <c r="G104" s="54">
        <v>42138.291666666664</v>
      </c>
      <c r="H104" s="35">
        <v>144.59</v>
      </c>
      <c r="I104" s="35" t="s">
        <v>37</v>
      </c>
      <c r="J104" s="7">
        <f t="shared" si="11"/>
        <v>266.99999999999875</v>
      </c>
      <c r="K104" s="7">
        <f t="shared" si="12"/>
        <v>4206234.7174196849</v>
      </c>
      <c r="L104" s="8" t="str">
        <f t="shared" si="13"/>
        <v/>
      </c>
      <c r="M104" s="9" t="str">
        <f t="shared" si="14"/>
        <v/>
      </c>
      <c r="N104" s="3">
        <f t="shared" si="15"/>
        <v>20590070.320852563</v>
      </c>
      <c r="O104" s="4">
        <f t="shared" si="9"/>
        <v>5.1346153846152598</v>
      </c>
      <c r="P104" s="11"/>
      <c r="S104">
        <f t="shared" si="8"/>
        <v>3.1899999999999977</v>
      </c>
    </row>
    <row r="105" spans="1:19" x14ac:dyDescent="0.15">
      <c r="A105" s="51">
        <v>88</v>
      </c>
      <c r="B105" s="36" t="s">
        <v>36</v>
      </c>
      <c r="C105" s="2">
        <f t="shared" si="10"/>
        <v>145.00049521726996</v>
      </c>
      <c r="D105" s="54">
        <v>42138.416666666664</v>
      </c>
      <c r="E105" s="35">
        <v>144.75</v>
      </c>
      <c r="F105" s="35">
        <v>144.04</v>
      </c>
      <c r="G105" s="54">
        <v>42138.541666666664</v>
      </c>
      <c r="H105" s="35">
        <v>144.04</v>
      </c>
      <c r="I105" s="35" t="s">
        <v>38</v>
      </c>
      <c r="J105" s="7" t="str">
        <f t="shared" si="11"/>
        <v/>
      </c>
      <c r="K105" s="7" t="str">
        <f t="shared" si="12"/>
        <v/>
      </c>
      <c r="L105" s="8">
        <f t="shared" si="13"/>
        <v>-71.000000000000796</v>
      </c>
      <c r="M105" s="9">
        <f t="shared" si="14"/>
        <v>-1029503.5160426283</v>
      </c>
      <c r="N105" s="3">
        <f t="shared" si="15"/>
        <v>19560566.804809935</v>
      </c>
      <c r="O105" s="4"/>
      <c r="P105" s="11"/>
      <c r="S105">
        <f t="shared" si="8"/>
        <v>0</v>
      </c>
    </row>
    <row r="106" spans="1:19" x14ac:dyDescent="0.15">
      <c r="A106" s="51">
        <v>89</v>
      </c>
      <c r="B106" s="36" t="s">
        <v>36</v>
      </c>
      <c r="C106" s="2">
        <f t="shared" si="10"/>
        <v>78.873253245200772</v>
      </c>
      <c r="D106" s="54">
        <v>42138.666666666664</v>
      </c>
      <c r="E106" s="35">
        <v>145.24</v>
      </c>
      <c r="F106" s="35">
        <v>144</v>
      </c>
      <c r="G106" s="54">
        <v>42139.375</v>
      </c>
      <c r="H106" s="35">
        <v>145.56</v>
      </c>
      <c r="I106" s="35" t="s">
        <v>37</v>
      </c>
      <c r="J106" s="7">
        <f t="shared" si="11"/>
        <v>31.999999999999318</v>
      </c>
      <c r="K106" s="7">
        <f t="shared" si="12"/>
        <v>252394.4103846371</v>
      </c>
      <c r="L106" s="8" t="str">
        <f t="shared" si="13"/>
        <v/>
      </c>
      <c r="M106" s="9" t="str">
        <f t="shared" si="14"/>
        <v/>
      </c>
      <c r="N106" s="3">
        <f t="shared" si="15"/>
        <v>19812961.215194572</v>
      </c>
      <c r="O106" s="4">
        <f t="shared" si="9"/>
        <v>0.25806451612902487</v>
      </c>
      <c r="P106" s="11"/>
      <c r="S106">
        <f t="shared" si="8"/>
        <v>-1.5600000000000023</v>
      </c>
    </row>
    <row r="107" spans="1:19" x14ac:dyDescent="0.15">
      <c r="A107" s="51">
        <v>90</v>
      </c>
      <c r="B107" s="36" t="s">
        <v>35</v>
      </c>
      <c r="C107" s="2">
        <f t="shared" si="10"/>
        <v>309.57751898739428</v>
      </c>
      <c r="D107" s="54">
        <v>42139.291666666664</v>
      </c>
      <c r="E107" s="42">
        <v>145.88999999999999</v>
      </c>
      <c r="F107" s="42">
        <v>146.21</v>
      </c>
      <c r="G107" s="54">
        <v>42139.625</v>
      </c>
      <c r="H107" s="42">
        <v>145.25</v>
      </c>
      <c r="I107" s="42" t="s">
        <v>37</v>
      </c>
      <c r="J107" s="7">
        <f t="shared" si="11"/>
        <v>63.999999999998636</v>
      </c>
      <c r="K107" s="7">
        <f t="shared" si="12"/>
        <v>1981296.1215192813</v>
      </c>
      <c r="L107" s="8" t="str">
        <f t="shared" si="13"/>
        <v/>
      </c>
      <c r="M107" s="9" t="str">
        <f t="shared" si="14"/>
        <v/>
      </c>
      <c r="N107" s="3">
        <f t="shared" si="15"/>
        <v>21794257.336713854</v>
      </c>
      <c r="O107" s="4">
        <f t="shared" si="9"/>
        <v>1.9999999999998224</v>
      </c>
      <c r="P107" s="11"/>
      <c r="S107">
        <f t="shared" si="8"/>
        <v>0.96000000000000796</v>
      </c>
    </row>
    <row r="108" spans="1:19" x14ac:dyDescent="0.15">
      <c r="A108" s="51">
        <v>91</v>
      </c>
      <c r="B108" s="36" t="s">
        <v>35</v>
      </c>
      <c r="C108" s="2">
        <f t="shared" si="10"/>
        <v>247.66201518993145</v>
      </c>
      <c r="D108" s="54">
        <v>42142.083333333336</v>
      </c>
      <c r="E108" s="42">
        <v>143.88</v>
      </c>
      <c r="F108" s="42">
        <v>144.32</v>
      </c>
      <c r="G108" s="54">
        <v>42142.333333333336</v>
      </c>
      <c r="H108" s="42">
        <v>143.97</v>
      </c>
      <c r="I108" s="42" t="s">
        <v>38</v>
      </c>
      <c r="J108" s="7" t="str">
        <f t="shared" si="11"/>
        <v/>
      </c>
      <c r="K108" s="7" t="str">
        <f t="shared" si="12"/>
        <v/>
      </c>
      <c r="L108" s="8">
        <f t="shared" si="13"/>
        <v>-9.0000000000003411</v>
      </c>
      <c r="M108" s="9">
        <f t="shared" si="14"/>
        <v>-222895.81367094675</v>
      </c>
      <c r="N108" s="3">
        <f t="shared" si="15"/>
        <v>21571361.523042906</v>
      </c>
      <c r="O108" s="4"/>
      <c r="P108" s="11"/>
      <c r="S108">
        <f t="shared" si="8"/>
        <v>0.34999999999999432</v>
      </c>
    </row>
    <row r="109" spans="1:19" x14ac:dyDescent="0.15">
      <c r="A109" s="51">
        <v>92</v>
      </c>
      <c r="B109" s="36" t="s">
        <v>36</v>
      </c>
      <c r="C109" s="2">
        <f t="shared" si="10"/>
        <v>154.08115373601703</v>
      </c>
      <c r="D109" s="54">
        <v>42142.333333333336</v>
      </c>
      <c r="E109" s="42">
        <v>144.18</v>
      </c>
      <c r="F109" s="42">
        <v>143.47999999999999</v>
      </c>
      <c r="G109" s="54">
        <v>42144.333333333336</v>
      </c>
      <c r="H109" s="42">
        <v>147.6</v>
      </c>
      <c r="I109" s="42" t="s">
        <v>37</v>
      </c>
      <c r="J109" s="7">
        <f t="shared" si="11"/>
        <v>341.99999999999875</v>
      </c>
      <c r="K109" s="7">
        <f t="shared" si="12"/>
        <v>5269575.4577717632</v>
      </c>
      <c r="L109" s="8" t="str">
        <f t="shared" si="13"/>
        <v/>
      </c>
      <c r="M109" s="9" t="str">
        <f t="shared" si="14"/>
        <v/>
      </c>
      <c r="N109" s="3">
        <f t="shared" si="15"/>
        <v>26840936.980814669</v>
      </c>
      <c r="O109" s="4">
        <f t="shared" si="9"/>
        <v>4.8857142857141485</v>
      </c>
      <c r="P109" s="11"/>
      <c r="S109">
        <f t="shared" si="8"/>
        <v>-4.1200000000000045</v>
      </c>
    </row>
    <row r="110" spans="1:19" x14ac:dyDescent="0.15">
      <c r="A110" s="51">
        <v>93</v>
      </c>
      <c r="B110" s="36" t="s">
        <v>36</v>
      </c>
      <c r="C110" s="2">
        <f t="shared" si="10"/>
        <v>127.81398562292908</v>
      </c>
      <c r="D110" s="54">
        <v>42144.666666666664</v>
      </c>
      <c r="E110" s="35">
        <v>149.16</v>
      </c>
      <c r="F110" s="35">
        <v>148.11000000000001</v>
      </c>
      <c r="G110" s="54">
        <v>42145.125</v>
      </c>
      <c r="H110" s="35">
        <v>148.69999999999999</v>
      </c>
      <c r="I110" s="35" t="s">
        <v>38</v>
      </c>
      <c r="J110" s="7" t="str">
        <f t="shared" si="11"/>
        <v/>
      </c>
      <c r="K110" s="7" t="str">
        <f t="shared" si="12"/>
        <v/>
      </c>
      <c r="L110" s="8">
        <f t="shared" si="13"/>
        <v>-46.000000000000796</v>
      </c>
      <c r="M110" s="9">
        <f t="shared" si="14"/>
        <v>-587944.33386548399</v>
      </c>
      <c r="N110" s="3">
        <f t="shared" si="15"/>
        <v>26252992.646949187</v>
      </c>
      <c r="O110" s="4"/>
      <c r="P110" s="11"/>
      <c r="R110" s="50">
        <f>SUM(M108:M110)/N107</f>
        <v>-3.7204302721089627E-2</v>
      </c>
      <c r="S110">
        <f t="shared" si="8"/>
        <v>-0.58999999999997499</v>
      </c>
    </row>
    <row r="111" spans="1:19" x14ac:dyDescent="0.15">
      <c r="A111" s="51">
        <v>94</v>
      </c>
      <c r="B111" s="36" t="s">
        <v>36</v>
      </c>
      <c r="C111" s="2">
        <f t="shared" si="10"/>
        <v>273.46867340572652</v>
      </c>
      <c r="D111" s="54">
        <v>42149.25</v>
      </c>
      <c r="E111" s="35">
        <v>150.26</v>
      </c>
      <c r="F111" s="35">
        <v>149.78</v>
      </c>
      <c r="G111" s="54">
        <v>42150.083333333336</v>
      </c>
      <c r="H111" s="35">
        <v>150.56</v>
      </c>
      <c r="I111" s="35" t="s">
        <v>37</v>
      </c>
      <c r="J111" s="7">
        <f t="shared" si="11"/>
        <v>30.000000000001137</v>
      </c>
      <c r="K111" s="7">
        <f t="shared" si="12"/>
        <v>820406.02021721064</v>
      </c>
      <c r="L111" s="8" t="str">
        <f t="shared" si="13"/>
        <v/>
      </c>
      <c r="M111" s="9" t="str">
        <f t="shared" si="14"/>
        <v/>
      </c>
      <c r="N111" s="3">
        <f t="shared" si="15"/>
        <v>27073398.667166397</v>
      </c>
      <c r="O111" s="4">
        <f t="shared" si="9"/>
        <v>0.62500000000003697</v>
      </c>
      <c r="P111" s="11"/>
      <c r="S111">
        <f t="shared" si="8"/>
        <v>-0.78000000000000114</v>
      </c>
    </row>
    <row r="112" spans="1:19" x14ac:dyDescent="0.15">
      <c r="A112" s="51">
        <v>95</v>
      </c>
      <c r="B112" s="36" t="s">
        <v>35</v>
      </c>
      <c r="C112" s="2">
        <f t="shared" si="10"/>
        <v>173.54742735363052</v>
      </c>
      <c r="D112" s="54">
        <v>42150.125</v>
      </c>
      <c r="E112" s="35">
        <v>150.5</v>
      </c>
      <c r="F112" s="35">
        <v>151.28</v>
      </c>
      <c r="G112" s="54">
        <v>42150.333333333336</v>
      </c>
      <c r="H112" s="35">
        <v>150.58000000000001</v>
      </c>
      <c r="I112" s="35" t="s">
        <v>38</v>
      </c>
      <c r="J112" s="7" t="str">
        <f t="shared" si="11"/>
        <v/>
      </c>
      <c r="K112" s="7" t="str">
        <f t="shared" si="12"/>
        <v/>
      </c>
      <c r="L112" s="8">
        <f t="shared" si="13"/>
        <v>-8.0000000000012506</v>
      </c>
      <c r="M112" s="9">
        <f t="shared" si="14"/>
        <v>-138837.94188292613</v>
      </c>
      <c r="N112" s="3">
        <f t="shared" si="15"/>
        <v>26934560.72528347</v>
      </c>
      <c r="O112" s="4"/>
      <c r="P112" t="s">
        <v>12</v>
      </c>
      <c r="Q112" s="10">
        <f>AVERAGE(O96:O115)</f>
        <v>2.2965938210400809</v>
      </c>
      <c r="S112">
        <f t="shared" si="8"/>
        <v>0.69999999999998863</v>
      </c>
    </row>
    <row r="113" spans="1:19" x14ac:dyDescent="0.15">
      <c r="A113" s="51">
        <v>96</v>
      </c>
      <c r="B113" s="36" t="s">
        <v>36</v>
      </c>
      <c r="C113" s="2">
        <f t="shared" si="10"/>
        <v>160.32476622192479</v>
      </c>
      <c r="D113" s="54">
        <v>42150.5</v>
      </c>
      <c r="E113" s="35">
        <v>150.37</v>
      </c>
      <c r="F113" s="35">
        <v>149.53</v>
      </c>
      <c r="G113" s="54">
        <v>42153.166666666664</v>
      </c>
      <c r="H113" s="35">
        <v>153.47999999999999</v>
      </c>
      <c r="I113" s="35" t="s">
        <v>37</v>
      </c>
      <c r="J113" s="7">
        <f t="shared" si="11"/>
        <v>310.99999999999852</v>
      </c>
      <c r="K113" s="7">
        <f t="shared" si="12"/>
        <v>4986100.2295018369</v>
      </c>
      <c r="L113" s="8" t="str">
        <f t="shared" si="13"/>
        <v/>
      </c>
      <c r="M113" s="9" t="str">
        <f t="shared" si="14"/>
        <v/>
      </c>
      <c r="N113" s="3">
        <f t="shared" si="15"/>
        <v>31920660.954785306</v>
      </c>
      <c r="O113" s="4">
        <f t="shared" si="9"/>
        <v>3.7023809523809197</v>
      </c>
      <c r="P113" t="s">
        <v>16</v>
      </c>
      <c r="Q113" s="48">
        <f>COUNTIF(K96:K115,"&gt;0")/COUNTIF(N96:N115,"&gt;0")</f>
        <v>0.45</v>
      </c>
      <c r="S113">
        <f t="shared" si="8"/>
        <v>-3.9499999999999886</v>
      </c>
    </row>
    <row r="114" spans="1:19" x14ac:dyDescent="0.15">
      <c r="A114" s="51">
        <v>97</v>
      </c>
      <c r="B114" s="36" t="s">
        <v>36</v>
      </c>
      <c r="C114" s="2">
        <f t="shared" si="10"/>
        <v>261.64476192447609</v>
      </c>
      <c r="D114" s="54">
        <v>42153.291666666664</v>
      </c>
      <c r="E114" s="35">
        <v>154.29</v>
      </c>
      <c r="F114" s="35">
        <v>153.68</v>
      </c>
      <c r="G114" s="54">
        <v>42153.708333333336</v>
      </c>
      <c r="H114" s="35">
        <v>153.68</v>
      </c>
      <c r="I114" s="35" t="s">
        <v>38</v>
      </c>
      <c r="J114" s="7" t="str">
        <f t="shared" si="11"/>
        <v/>
      </c>
      <c r="K114" s="7" t="str">
        <f t="shared" si="12"/>
        <v/>
      </c>
      <c r="L114" s="8">
        <f t="shared" si="13"/>
        <v>-60.999999999998522</v>
      </c>
      <c r="M114" s="9">
        <f t="shared" si="14"/>
        <v>-1596033.0477392655</v>
      </c>
      <c r="N114" s="3">
        <f t="shared" si="15"/>
        <v>30324627.907046042</v>
      </c>
      <c r="O114" s="4"/>
      <c r="P114" t="s">
        <v>32</v>
      </c>
      <c r="Q114" s="48">
        <f>Q115/N94</f>
        <v>0.78249723130189908</v>
      </c>
      <c r="S114">
        <f t="shared" si="8"/>
        <v>0</v>
      </c>
    </row>
    <row r="115" spans="1:19" x14ac:dyDescent="0.15">
      <c r="A115" s="51">
        <v>98</v>
      </c>
      <c r="B115" s="36" t="s">
        <v>36</v>
      </c>
      <c r="C115" s="2">
        <f t="shared" si="10"/>
        <v>236.91115552380225</v>
      </c>
      <c r="D115" s="54">
        <v>42153.75</v>
      </c>
      <c r="E115" s="35">
        <v>154.38999999999999</v>
      </c>
      <c r="F115" s="35">
        <v>153.75</v>
      </c>
      <c r="G115" s="54">
        <v>42153.875</v>
      </c>
      <c r="H115" s="35">
        <v>153.75</v>
      </c>
      <c r="I115" s="35" t="s">
        <v>38</v>
      </c>
      <c r="J115" s="7" t="str">
        <f t="shared" si="11"/>
        <v/>
      </c>
      <c r="K115" s="7" t="str">
        <f t="shared" si="12"/>
        <v/>
      </c>
      <c r="L115" s="8">
        <f t="shared" si="13"/>
        <v>-63.999999999998636</v>
      </c>
      <c r="M115" s="9">
        <f t="shared" si="14"/>
        <v>-1516231.3953523021</v>
      </c>
      <c r="N115" s="3">
        <f t="shared" si="15"/>
        <v>28808396.511693738</v>
      </c>
      <c r="O115" s="4"/>
      <c r="P115" t="s">
        <v>26</v>
      </c>
      <c r="Q115" s="44">
        <f>N115-N94</f>
        <v>12646578.133635063</v>
      </c>
      <c r="S115">
        <f t="shared" si="8"/>
        <v>0</v>
      </c>
    </row>
    <row r="116" spans="1:19" x14ac:dyDescent="0.15">
      <c r="A116" s="53"/>
      <c r="B116" s="53"/>
      <c r="C116" s="2"/>
      <c r="D116" s="52">
        <v>39965</v>
      </c>
      <c r="E116" s="53"/>
      <c r="F116" s="53"/>
      <c r="H116" s="53"/>
      <c r="I116" s="53"/>
      <c r="J116" s="7"/>
      <c r="K116" s="7"/>
      <c r="L116" s="8"/>
      <c r="M116" s="9"/>
      <c r="N116" s="3"/>
      <c r="O116" s="4"/>
      <c r="P116" s="11"/>
    </row>
    <row r="117" spans="1:19" x14ac:dyDescent="0.15">
      <c r="A117" s="51">
        <v>99</v>
      </c>
      <c r="B117" s="36" t="s">
        <v>36</v>
      </c>
      <c r="C117" s="2">
        <f>IFERROR(ABS(N115*$L$2/(E117-F117)/10000),"")</f>
        <v>202.87603177248886</v>
      </c>
      <c r="D117" s="54">
        <v>42156.375</v>
      </c>
      <c r="E117" s="35">
        <v>154.83000000000001</v>
      </c>
      <c r="F117" s="35">
        <v>154.12</v>
      </c>
      <c r="G117" s="54">
        <v>42158.625</v>
      </c>
      <c r="H117" s="35">
        <v>157.88999999999999</v>
      </c>
      <c r="I117" s="35" t="s">
        <v>37</v>
      </c>
      <c r="J117" s="7">
        <f t="shared" si="11"/>
        <v>305.99999999999739</v>
      </c>
      <c r="K117" s="7">
        <f t="shared" si="12"/>
        <v>6208006.5722381063</v>
      </c>
      <c r="L117" s="8" t="str">
        <f t="shared" si="13"/>
        <v/>
      </c>
      <c r="M117" s="9" t="str">
        <f t="shared" si="14"/>
        <v/>
      </c>
      <c r="N117" s="3">
        <f>IF(I117="ー",N115+0,IF(M117&lt;1,M117+N115,K117+N115))</f>
        <v>35016403.083931848</v>
      </c>
      <c r="O117" s="4">
        <f t="shared" si="9"/>
        <v>4.3098591549294927</v>
      </c>
      <c r="Q117" s="10"/>
      <c r="S117">
        <f t="shared" si="8"/>
        <v>-3.7699999999999818</v>
      </c>
    </row>
    <row r="118" spans="1:19" x14ac:dyDescent="0.15">
      <c r="A118" s="51">
        <v>100</v>
      </c>
      <c r="B118" s="36" t="s">
        <v>35</v>
      </c>
      <c r="C118" s="2">
        <f t="shared" si="10"/>
        <v>210.94218725260558</v>
      </c>
      <c r="D118" s="54">
        <v>42158.583333333336</v>
      </c>
      <c r="E118" s="35">
        <v>158.06</v>
      </c>
      <c r="F118" s="35">
        <v>158.88999999999999</v>
      </c>
      <c r="G118" s="54">
        <v>42159.041666666664</v>
      </c>
      <c r="H118" s="35">
        <v>156.61000000000001</v>
      </c>
      <c r="I118" s="35" t="s">
        <v>37</v>
      </c>
      <c r="J118" s="7">
        <f t="shared" si="11"/>
        <v>144.99999999999886</v>
      </c>
      <c r="K118" s="7">
        <f t="shared" si="12"/>
        <v>3058661.7151627569</v>
      </c>
      <c r="L118" s="8" t="str">
        <f t="shared" si="13"/>
        <v/>
      </c>
      <c r="M118" s="9" t="str">
        <f t="shared" si="14"/>
        <v/>
      </c>
      <c r="N118" s="3">
        <f t="shared" si="15"/>
        <v>38075064.799094602</v>
      </c>
      <c r="O118" s="4">
        <f t="shared" si="9"/>
        <v>1.7469879518072486</v>
      </c>
      <c r="Q118" s="48"/>
      <c r="R118" s="50">
        <f>SUM(M114:M118)/N113</f>
        <v>-9.7500000000000003E-2</v>
      </c>
      <c r="S118">
        <f t="shared" si="8"/>
        <v>2.2799999999999727</v>
      </c>
    </row>
    <row r="119" spans="1:19" x14ac:dyDescent="0.15">
      <c r="A119" s="51"/>
      <c r="C119" s="2" t="str">
        <f t="shared" si="10"/>
        <v/>
      </c>
      <c r="E119" s="35"/>
      <c r="F119" s="35"/>
      <c r="H119" s="35"/>
      <c r="I119" s="35"/>
      <c r="J119" s="7" t="str">
        <f t="shared" si="11"/>
        <v/>
      </c>
      <c r="K119" s="7" t="str">
        <f t="shared" si="12"/>
        <v/>
      </c>
      <c r="L119" s="8" t="str">
        <f t="shared" si="13"/>
        <v/>
      </c>
      <c r="M119" s="9" t="str">
        <f t="shared" si="14"/>
        <v/>
      </c>
      <c r="N119" s="3"/>
      <c r="O119" s="4"/>
      <c r="Q119" s="48"/>
      <c r="S119">
        <f t="shared" si="8"/>
        <v>0</v>
      </c>
    </row>
    <row r="120" spans="1:19" x14ac:dyDescent="0.15">
      <c r="A120" s="51"/>
      <c r="C120" s="2" t="str">
        <f t="shared" si="10"/>
        <v/>
      </c>
      <c r="E120" s="42"/>
      <c r="F120" s="35"/>
      <c r="H120" s="35"/>
      <c r="I120" s="35"/>
      <c r="J120" s="7" t="str">
        <f t="shared" si="11"/>
        <v/>
      </c>
      <c r="K120" s="7" t="str">
        <f t="shared" si="12"/>
        <v/>
      </c>
      <c r="L120" s="8" t="str">
        <f t="shared" si="13"/>
        <v/>
      </c>
      <c r="M120" s="9" t="str">
        <f t="shared" si="14"/>
        <v/>
      </c>
      <c r="N120" s="3"/>
      <c r="O120" s="4"/>
      <c r="Q120" s="44"/>
      <c r="S120">
        <f t="shared" si="8"/>
        <v>0</v>
      </c>
    </row>
    <row r="121" spans="1:19" x14ac:dyDescent="0.15">
      <c r="A121" s="51"/>
      <c r="C121" s="2" t="str">
        <f t="shared" si="10"/>
        <v/>
      </c>
      <c r="E121" s="35"/>
      <c r="F121" s="35"/>
      <c r="H121" s="42"/>
      <c r="I121" s="42"/>
      <c r="J121" s="7" t="str">
        <f t="shared" si="11"/>
        <v/>
      </c>
      <c r="K121" s="7" t="str">
        <f t="shared" si="12"/>
        <v/>
      </c>
      <c r="L121" s="8" t="str">
        <f t="shared" si="13"/>
        <v/>
      </c>
      <c r="M121" s="9" t="str">
        <f t="shared" si="14"/>
        <v/>
      </c>
      <c r="N121" s="3"/>
      <c r="O121" s="4"/>
      <c r="P121" s="11"/>
      <c r="Q121" s="37"/>
      <c r="S121">
        <f t="shared" si="8"/>
        <v>0</v>
      </c>
    </row>
    <row r="122" spans="1:19" x14ac:dyDescent="0.15">
      <c r="A122" s="51"/>
      <c r="C122" s="2" t="str">
        <f t="shared" si="10"/>
        <v/>
      </c>
      <c r="E122" s="35"/>
      <c r="F122" s="35"/>
      <c r="H122" s="35"/>
      <c r="I122" s="35"/>
      <c r="J122" s="7" t="str">
        <f t="shared" si="11"/>
        <v/>
      </c>
      <c r="K122" s="7" t="str">
        <f t="shared" si="12"/>
        <v/>
      </c>
      <c r="L122" s="8" t="str">
        <f t="shared" si="13"/>
        <v/>
      </c>
      <c r="M122" s="9" t="str">
        <f t="shared" si="14"/>
        <v/>
      </c>
      <c r="N122" s="3"/>
      <c r="O122" s="4"/>
      <c r="S122">
        <f t="shared" si="8"/>
        <v>0</v>
      </c>
    </row>
    <row r="123" spans="1:19" x14ac:dyDescent="0.15">
      <c r="A123" s="51"/>
      <c r="C123" s="2" t="str">
        <f t="shared" si="10"/>
        <v/>
      </c>
      <c r="E123" s="43"/>
      <c r="F123" s="43"/>
      <c r="H123" s="35"/>
      <c r="I123" s="35"/>
      <c r="J123" s="7" t="str">
        <f t="shared" si="11"/>
        <v/>
      </c>
      <c r="K123" s="7" t="str">
        <f t="shared" si="12"/>
        <v/>
      </c>
      <c r="L123" s="8" t="str">
        <f t="shared" si="13"/>
        <v/>
      </c>
      <c r="M123" s="9" t="str">
        <f t="shared" si="14"/>
        <v/>
      </c>
      <c r="N123" s="3"/>
      <c r="O123" s="4"/>
      <c r="S123">
        <f t="shared" si="8"/>
        <v>0</v>
      </c>
    </row>
    <row r="124" spans="1:19" x14ac:dyDescent="0.15">
      <c r="A124" s="51"/>
      <c r="C124" s="2" t="str">
        <f t="shared" si="10"/>
        <v/>
      </c>
      <c r="E124" s="35"/>
      <c r="F124" s="35"/>
      <c r="H124" s="35"/>
      <c r="I124" s="35"/>
      <c r="J124" s="7" t="str">
        <f t="shared" si="11"/>
        <v/>
      </c>
      <c r="K124" s="7"/>
      <c r="L124" s="8" t="str">
        <f t="shared" si="13"/>
        <v/>
      </c>
      <c r="M124" s="9"/>
      <c r="N124" s="3"/>
      <c r="O124" s="4"/>
    </row>
    <row r="125" spans="1:19" x14ac:dyDescent="0.15">
      <c r="A125" s="33"/>
      <c r="C125" s="2"/>
      <c r="E125" s="35"/>
      <c r="F125" s="35"/>
      <c r="H125" s="35"/>
      <c r="I125" s="35"/>
      <c r="J125" s="7"/>
      <c r="K125" s="7"/>
      <c r="L125" s="8"/>
      <c r="M125" s="9"/>
      <c r="N125" s="3"/>
      <c r="O125" s="4"/>
    </row>
    <row r="126" spans="1:19" x14ac:dyDescent="0.15">
      <c r="A126" s="33"/>
      <c r="C126" s="2"/>
      <c r="E126" s="35"/>
      <c r="F126" s="35"/>
      <c r="H126" s="35"/>
      <c r="I126" s="35"/>
      <c r="J126" s="7"/>
      <c r="K126" s="7"/>
      <c r="L126" s="8"/>
      <c r="M126" s="9"/>
      <c r="N126" s="3"/>
      <c r="O126" s="4"/>
    </row>
    <row r="127" spans="1:19" x14ac:dyDescent="0.15">
      <c r="A127" s="33"/>
      <c r="C127" s="2"/>
      <c r="E127" s="35"/>
      <c r="F127" s="35"/>
      <c r="H127" s="35"/>
      <c r="I127" s="35"/>
      <c r="J127" s="7"/>
      <c r="K127" s="7"/>
      <c r="L127" s="8"/>
      <c r="M127" s="9"/>
      <c r="N127" s="3"/>
      <c r="O127" s="4"/>
    </row>
    <row r="128" spans="1:19" x14ac:dyDescent="0.15">
      <c r="A128" s="33"/>
      <c r="C128" s="2"/>
      <c r="E128" s="35"/>
      <c r="F128" s="35"/>
      <c r="H128" s="35"/>
      <c r="I128" s="35"/>
      <c r="J128" s="7"/>
      <c r="K128" s="7"/>
      <c r="L128" s="8"/>
      <c r="M128" s="9"/>
      <c r="N128" s="3"/>
      <c r="O128" s="4"/>
    </row>
    <row r="129" spans="1:15" x14ac:dyDescent="0.15">
      <c r="A129" s="33"/>
      <c r="C129" s="2"/>
      <c r="E129" s="35"/>
      <c r="F129" s="35"/>
      <c r="H129" s="35"/>
      <c r="I129" s="35"/>
      <c r="J129" s="7"/>
      <c r="K129" s="7"/>
      <c r="L129" s="8"/>
      <c r="M129" s="9"/>
      <c r="N129" s="3"/>
      <c r="O129" s="4"/>
    </row>
    <row r="130" spans="1:15" x14ac:dyDescent="0.15">
      <c r="A130" s="33"/>
      <c r="C130" s="2"/>
      <c r="E130" s="35"/>
      <c r="F130" s="35"/>
      <c r="H130" s="35"/>
      <c r="I130" s="35"/>
      <c r="J130" s="7"/>
      <c r="K130" s="7"/>
      <c r="L130" s="8"/>
      <c r="M130" s="9"/>
      <c r="N130" s="3"/>
      <c r="O130" s="4"/>
    </row>
    <row r="131" spans="1:15" x14ac:dyDescent="0.15">
      <c r="A131" s="33"/>
      <c r="C131" s="2"/>
      <c r="E131" s="35"/>
      <c r="F131" s="35"/>
      <c r="H131" s="35"/>
      <c r="I131" s="35"/>
      <c r="J131" s="7"/>
      <c r="K131" s="7"/>
      <c r="L131" s="8"/>
      <c r="M131" s="9"/>
      <c r="N131" s="3"/>
      <c r="O131" s="4"/>
    </row>
    <row r="132" spans="1:15" x14ac:dyDescent="0.15">
      <c r="A132" s="33"/>
      <c r="C132" s="2"/>
      <c r="E132" s="35"/>
      <c r="F132" s="35"/>
      <c r="H132" s="35"/>
      <c r="I132" s="35"/>
      <c r="J132" s="7"/>
      <c r="K132" s="7"/>
      <c r="L132" s="8"/>
      <c r="M132" s="9"/>
      <c r="N132" s="3"/>
      <c r="O132" s="4"/>
    </row>
    <row r="133" spans="1:15" x14ac:dyDescent="0.15">
      <c r="A133" s="33"/>
      <c r="C133" s="2"/>
      <c r="E133" s="35"/>
      <c r="F133" s="35"/>
      <c r="H133" s="35"/>
      <c r="I133" s="35"/>
      <c r="J133" s="7"/>
      <c r="K133" s="7"/>
      <c r="L133" s="8"/>
      <c r="M133" s="9"/>
      <c r="N133" s="3"/>
      <c r="O133" s="4"/>
    </row>
    <row r="134" spans="1:15" x14ac:dyDescent="0.15">
      <c r="A134" s="33"/>
      <c r="C134" s="2"/>
      <c r="E134" s="35"/>
      <c r="F134" s="35"/>
      <c r="H134" s="35"/>
      <c r="I134" s="35"/>
      <c r="J134" s="7"/>
      <c r="K134" s="7"/>
      <c r="L134" s="8"/>
      <c r="M134" s="9"/>
      <c r="N134" s="3"/>
      <c r="O134" s="4"/>
    </row>
    <row r="135" spans="1:15" x14ac:dyDescent="0.15">
      <c r="A135" s="33"/>
      <c r="C135" s="2"/>
      <c r="E135" s="35"/>
      <c r="F135" s="35"/>
      <c r="H135" s="35"/>
      <c r="I135" s="35"/>
      <c r="J135" s="7"/>
      <c r="K135" s="7"/>
      <c r="L135" s="8"/>
      <c r="M135" s="9"/>
      <c r="N135" s="3"/>
      <c r="O135" s="4"/>
    </row>
    <row r="136" spans="1:15" x14ac:dyDescent="0.15">
      <c r="A136" s="33"/>
      <c r="C136" s="2"/>
      <c r="E136" s="35"/>
      <c r="F136" s="35"/>
      <c r="H136" s="35"/>
      <c r="I136" s="35"/>
      <c r="J136" s="7"/>
      <c r="K136" s="7"/>
      <c r="L136" s="8"/>
      <c r="M136" s="9"/>
      <c r="N136" s="3"/>
      <c r="O136" s="4"/>
    </row>
    <row r="137" spans="1:15" x14ac:dyDescent="0.15">
      <c r="A137" s="33"/>
      <c r="C137" s="2"/>
      <c r="E137" s="35"/>
      <c r="F137" s="35"/>
      <c r="H137" s="35"/>
      <c r="I137" s="35"/>
      <c r="J137" s="7"/>
      <c r="K137" s="7"/>
      <c r="L137" s="8"/>
      <c r="M137" s="9"/>
      <c r="N137" s="3"/>
      <c r="O137" s="4"/>
    </row>
    <row r="138" spans="1:15" x14ac:dyDescent="0.15">
      <c r="A138" s="33"/>
      <c r="C138" s="2"/>
      <c r="E138" s="35"/>
      <c r="F138" s="35"/>
      <c r="H138" s="35"/>
      <c r="I138" s="35"/>
      <c r="J138" s="7"/>
      <c r="K138" s="7"/>
      <c r="L138" s="8"/>
      <c r="M138" s="9"/>
      <c r="N138" s="3"/>
      <c r="O138" s="4"/>
    </row>
    <row r="139" spans="1:15" x14ac:dyDescent="0.15">
      <c r="A139" s="33"/>
      <c r="C139" s="2"/>
      <c r="E139" s="35"/>
      <c r="F139" s="35"/>
      <c r="H139" s="35"/>
      <c r="I139" s="35"/>
      <c r="J139" s="7"/>
      <c r="K139" s="7"/>
      <c r="L139" s="8"/>
      <c r="M139" s="9"/>
      <c r="N139" s="3"/>
      <c r="O139" s="4"/>
    </row>
    <row r="140" spans="1:15" x14ac:dyDescent="0.15">
      <c r="A140" s="33"/>
      <c r="C140" s="2"/>
      <c r="E140" s="35"/>
      <c r="F140" s="35"/>
      <c r="H140" s="35"/>
      <c r="I140" s="35"/>
      <c r="J140" s="7"/>
      <c r="K140" s="7"/>
      <c r="L140" s="8"/>
      <c r="M140" s="9"/>
      <c r="N140" s="3"/>
      <c r="O140" s="4"/>
    </row>
    <row r="141" spans="1:15" x14ac:dyDescent="0.15">
      <c r="A141" s="33"/>
      <c r="C141" s="2"/>
      <c r="E141" s="35"/>
      <c r="F141" s="35"/>
      <c r="H141" s="35"/>
      <c r="I141" s="35"/>
      <c r="J141" s="7"/>
      <c r="K141" s="7"/>
      <c r="L141" s="8"/>
      <c r="M141" s="9"/>
      <c r="N141" s="3"/>
      <c r="O141" s="4"/>
    </row>
    <row r="142" spans="1:15" x14ac:dyDescent="0.15">
      <c r="A142" s="33"/>
      <c r="C142" s="2"/>
      <c r="E142" s="35"/>
      <c r="F142" s="35"/>
      <c r="H142" s="35"/>
      <c r="I142" s="35"/>
      <c r="J142" s="7"/>
      <c r="K142" s="7"/>
      <c r="L142" s="8"/>
      <c r="M142" s="9"/>
      <c r="N142" s="3"/>
      <c r="O142" s="4"/>
    </row>
    <row r="143" spans="1:15" x14ac:dyDescent="0.15">
      <c r="A143" s="33"/>
      <c r="C143" s="2"/>
      <c r="E143" s="35"/>
      <c r="F143" s="35"/>
      <c r="H143" s="35"/>
      <c r="I143" s="35"/>
      <c r="J143" s="7"/>
      <c r="K143" s="7"/>
      <c r="L143" s="8"/>
      <c r="M143" s="9"/>
      <c r="N143" s="3"/>
      <c r="O143" s="4"/>
    </row>
    <row r="144" spans="1:15" x14ac:dyDescent="0.15">
      <c r="A144" s="33"/>
      <c r="C144" s="2"/>
      <c r="E144" s="35"/>
      <c r="F144" s="35"/>
      <c r="H144" s="35"/>
      <c r="I144" s="35"/>
      <c r="J144" s="7"/>
      <c r="K144" s="7"/>
      <c r="L144" s="8"/>
      <c r="M144" s="9"/>
      <c r="N144" s="3"/>
      <c r="O144" s="4"/>
    </row>
    <row r="145" spans="1:15" x14ac:dyDescent="0.15">
      <c r="A145" s="33"/>
      <c r="C145" s="2"/>
      <c r="E145" s="35"/>
      <c r="F145" s="35"/>
      <c r="H145" s="35"/>
      <c r="I145" s="35"/>
      <c r="J145" s="7"/>
      <c r="K145" s="7"/>
      <c r="L145" s="8"/>
      <c r="M145" s="9"/>
      <c r="N145" s="3"/>
      <c r="O145" s="4"/>
    </row>
    <row r="146" spans="1:15" x14ac:dyDescent="0.15">
      <c r="A146" s="33"/>
      <c r="C146" s="2"/>
      <c r="E146" s="35"/>
      <c r="F146" s="35"/>
      <c r="H146" s="35"/>
      <c r="I146" s="35"/>
      <c r="J146" s="7"/>
      <c r="K146" s="7"/>
      <c r="L146" s="8"/>
      <c r="M146" s="9"/>
      <c r="N146" s="3"/>
      <c r="O146" s="4"/>
    </row>
    <row r="147" spans="1:15" x14ac:dyDescent="0.15">
      <c r="A147" s="33"/>
      <c r="C147" s="2"/>
      <c r="E147" s="35"/>
      <c r="F147" s="35"/>
      <c r="H147" s="35"/>
      <c r="I147" s="35"/>
      <c r="J147" s="7"/>
      <c r="K147" s="7"/>
      <c r="L147" s="8"/>
      <c r="M147" s="9"/>
      <c r="N147" s="3"/>
      <c r="O147" s="4"/>
    </row>
    <row r="148" spans="1:15" x14ac:dyDescent="0.15">
      <c r="A148" s="33"/>
      <c r="C148" s="2"/>
      <c r="E148" s="35"/>
      <c r="F148" s="35"/>
      <c r="H148" s="35"/>
      <c r="I148" s="35"/>
      <c r="J148" s="7"/>
      <c r="K148" s="7"/>
      <c r="L148" s="8"/>
      <c r="M148" s="9"/>
      <c r="N148" s="3"/>
      <c r="O148" s="4"/>
    </row>
    <row r="149" spans="1:15" x14ac:dyDescent="0.15">
      <c r="A149" s="33"/>
      <c r="C149" s="2"/>
      <c r="E149" s="35"/>
      <c r="F149" s="35"/>
      <c r="H149" s="35"/>
      <c r="I149" s="35"/>
      <c r="J149" s="7"/>
      <c r="K149" s="7"/>
      <c r="L149" s="8"/>
      <c r="M149" s="9"/>
      <c r="N149" s="3"/>
      <c r="O149" s="4"/>
    </row>
    <row r="150" spans="1:15" x14ac:dyDescent="0.15">
      <c r="A150" s="33"/>
      <c r="C150" s="2"/>
      <c r="E150" s="35"/>
      <c r="F150" s="35"/>
      <c r="H150" s="35"/>
      <c r="I150" s="35"/>
      <c r="J150" s="7"/>
      <c r="K150" s="7"/>
      <c r="L150" s="8"/>
      <c r="M150" s="9"/>
      <c r="N150" s="3"/>
      <c r="O150" s="4"/>
    </row>
    <row r="151" spans="1:15" x14ac:dyDescent="0.15">
      <c r="A151" s="33"/>
      <c r="C151" s="2"/>
      <c r="D151" s="59"/>
      <c r="E151" s="35"/>
      <c r="F151" s="35"/>
      <c r="H151" s="35"/>
      <c r="I151" s="35"/>
      <c r="J151" s="7"/>
      <c r="K151" s="7"/>
      <c r="L151" s="8"/>
      <c r="M151" s="9"/>
      <c r="N151" s="3"/>
      <c r="O151" s="4"/>
    </row>
    <row r="152" spans="1:15" x14ac:dyDescent="0.15">
      <c r="A152" s="35"/>
      <c r="C152" s="2"/>
      <c r="E152" s="35"/>
      <c r="F152" s="35"/>
      <c r="H152" s="35"/>
      <c r="I152" s="35"/>
      <c r="J152" s="7"/>
      <c r="K152" s="7"/>
      <c r="L152" s="8"/>
      <c r="M152" s="9"/>
      <c r="N152" s="3"/>
      <c r="O152" s="4"/>
    </row>
    <row r="153" spans="1:15" x14ac:dyDescent="0.15">
      <c r="A153" s="33"/>
      <c r="C153" s="2"/>
      <c r="E153" s="35"/>
      <c r="F153" s="35"/>
      <c r="H153" s="35"/>
      <c r="I153" s="35"/>
      <c r="J153" s="7"/>
      <c r="K153" s="7"/>
      <c r="L153" s="8"/>
      <c r="M153" s="9"/>
      <c r="N153" s="3"/>
      <c r="O153" s="4"/>
    </row>
    <row r="154" spans="1:15" x14ac:dyDescent="0.15">
      <c r="A154" s="33"/>
      <c r="C154" s="2"/>
      <c r="E154" s="35"/>
      <c r="F154" s="35"/>
      <c r="H154" s="35"/>
      <c r="I154" s="35"/>
      <c r="J154" s="7"/>
      <c r="K154" s="7"/>
      <c r="L154" s="8"/>
      <c r="M154" s="9"/>
      <c r="N154" s="3"/>
      <c r="O154" s="4"/>
    </row>
    <row r="155" spans="1:15" x14ac:dyDescent="0.15">
      <c r="A155" s="33"/>
      <c r="C155" s="2"/>
      <c r="E155" s="35"/>
      <c r="F155" s="35"/>
      <c r="H155" s="35"/>
      <c r="I155" s="35"/>
      <c r="J155" s="7"/>
      <c r="K155" s="7"/>
      <c r="L155" s="8"/>
      <c r="M155" s="9"/>
      <c r="N155" s="3"/>
      <c r="O155" s="4"/>
    </row>
    <row r="156" spans="1:15" x14ac:dyDescent="0.15">
      <c r="A156" s="33"/>
      <c r="C156" s="2"/>
      <c r="E156" s="35"/>
      <c r="F156" s="35"/>
      <c r="H156" s="35"/>
      <c r="I156" s="35"/>
      <c r="J156" s="7"/>
      <c r="K156" s="7"/>
      <c r="L156" s="8"/>
      <c r="M156" s="9"/>
      <c r="N156" s="3"/>
      <c r="O156" s="4"/>
    </row>
    <row r="157" spans="1:15" x14ac:dyDescent="0.15">
      <c r="A157" s="33"/>
      <c r="C157" s="2"/>
      <c r="E157" s="35"/>
      <c r="F157" s="35"/>
      <c r="H157" s="35"/>
      <c r="I157" s="35"/>
      <c r="J157" s="7"/>
      <c r="K157" s="7"/>
      <c r="L157" s="8"/>
      <c r="M157" s="9"/>
      <c r="N157" s="3"/>
      <c r="O157" s="4"/>
    </row>
    <row r="158" spans="1:15" x14ac:dyDescent="0.15">
      <c r="A158" s="33"/>
      <c r="C158" s="2"/>
      <c r="E158" s="35"/>
      <c r="F158" s="35"/>
      <c r="H158" s="35"/>
      <c r="I158" s="35"/>
      <c r="J158" s="7"/>
      <c r="K158" s="7"/>
      <c r="L158" s="8"/>
      <c r="M158" s="9"/>
      <c r="N158" s="3"/>
      <c r="O158" s="4"/>
    </row>
    <row r="159" spans="1:15" x14ac:dyDescent="0.15">
      <c r="A159" s="33"/>
      <c r="C159" s="2"/>
      <c r="E159" s="35"/>
      <c r="F159" s="35"/>
      <c r="H159" s="35"/>
      <c r="I159" s="35"/>
      <c r="J159" s="7"/>
      <c r="K159" s="7"/>
      <c r="L159" s="8"/>
      <c r="M159" s="9"/>
      <c r="N159" s="3"/>
      <c r="O159" s="4"/>
    </row>
    <row r="160" spans="1:15" x14ac:dyDescent="0.15">
      <c r="A160" s="33"/>
      <c r="C160" s="2"/>
      <c r="E160" s="35"/>
      <c r="F160" s="35"/>
      <c r="H160" s="35"/>
      <c r="I160" s="35"/>
      <c r="J160" s="7"/>
      <c r="K160" s="7"/>
      <c r="L160" s="8"/>
      <c r="M160" s="9"/>
      <c r="N160" s="3"/>
      <c r="O160" s="4"/>
    </row>
    <row r="161" spans="1:15" x14ac:dyDescent="0.15">
      <c r="A161" s="33"/>
      <c r="C161" s="2"/>
      <c r="E161" s="35"/>
      <c r="F161" s="35"/>
      <c r="H161" s="35"/>
      <c r="I161" s="35"/>
      <c r="J161" s="7"/>
      <c r="K161" s="7"/>
      <c r="L161" s="8"/>
      <c r="M161" s="9"/>
      <c r="N161" s="3"/>
      <c r="O161" s="4"/>
    </row>
    <row r="162" spans="1:15" x14ac:dyDescent="0.15">
      <c r="A162" s="33"/>
      <c r="C162" s="2"/>
      <c r="E162" s="35"/>
      <c r="F162" s="35"/>
      <c r="H162" s="35"/>
      <c r="I162" s="35"/>
      <c r="J162" s="7"/>
      <c r="K162" s="7"/>
      <c r="L162" s="8"/>
      <c r="M162" s="9"/>
      <c r="N162" s="3"/>
      <c r="O162" s="4"/>
    </row>
    <row r="163" spans="1:15" x14ac:dyDescent="0.15">
      <c r="A163" s="33"/>
      <c r="C163" s="2"/>
      <c r="E163" s="35"/>
      <c r="F163" s="35"/>
      <c r="H163" s="35"/>
      <c r="I163" s="35"/>
      <c r="J163" s="7"/>
      <c r="K163" s="7"/>
      <c r="L163" s="8"/>
      <c r="M163" s="9"/>
      <c r="N163" s="3"/>
      <c r="O163" s="4"/>
    </row>
    <row r="164" spans="1:15" x14ac:dyDescent="0.15">
      <c r="A164" s="33"/>
      <c r="C164" s="2"/>
      <c r="E164" s="35"/>
      <c r="F164" s="35"/>
      <c r="H164" s="35"/>
      <c r="I164" s="35"/>
      <c r="J164" s="7"/>
      <c r="K164" s="7"/>
      <c r="L164" s="8"/>
      <c r="M164" s="9"/>
      <c r="N164" s="3"/>
      <c r="O164" s="4"/>
    </row>
    <row r="165" spans="1:15" x14ac:dyDescent="0.15">
      <c r="A165" s="33"/>
      <c r="C165" s="2"/>
      <c r="E165" s="35"/>
      <c r="F165" s="35"/>
      <c r="H165" s="35"/>
      <c r="I165" s="35"/>
      <c r="J165" s="7"/>
      <c r="K165" s="7"/>
      <c r="L165" s="8"/>
      <c r="M165" s="9"/>
      <c r="N165" s="3"/>
      <c r="O165" s="4"/>
    </row>
    <row r="166" spans="1:15" x14ac:dyDescent="0.15">
      <c r="A166" s="33"/>
      <c r="C166" s="2"/>
      <c r="E166" s="35"/>
      <c r="F166" s="35"/>
      <c r="H166" s="35"/>
      <c r="I166" s="35"/>
      <c r="J166" s="7"/>
      <c r="K166" s="7"/>
      <c r="L166" s="8"/>
      <c r="M166" s="9"/>
      <c r="N166" s="3"/>
      <c r="O166" s="4"/>
    </row>
    <row r="167" spans="1:15" x14ac:dyDescent="0.15">
      <c r="A167" s="33"/>
      <c r="C167" s="2"/>
      <c r="E167" s="35"/>
      <c r="F167" s="35"/>
      <c r="H167" s="35"/>
      <c r="I167" s="35"/>
      <c r="J167" s="7"/>
      <c r="K167" s="7"/>
      <c r="L167" s="8"/>
      <c r="M167" s="9"/>
      <c r="N167" s="3"/>
      <c r="O167" s="4"/>
    </row>
    <row r="168" spans="1:15" x14ac:dyDescent="0.15">
      <c r="A168" s="33"/>
      <c r="C168" s="2"/>
      <c r="E168" s="35"/>
      <c r="F168" s="35"/>
      <c r="H168" s="35"/>
      <c r="I168" s="35"/>
      <c r="J168" s="7"/>
      <c r="K168" s="7"/>
      <c r="L168" s="8"/>
      <c r="M168" s="9"/>
      <c r="N168" s="3"/>
      <c r="O168" s="4"/>
    </row>
    <row r="169" spans="1:15" x14ac:dyDescent="0.15">
      <c r="A169" s="33"/>
      <c r="C169" s="2"/>
      <c r="E169" s="35"/>
      <c r="F169" s="35"/>
      <c r="H169" s="35"/>
      <c r="I169" s="35"/>
      <c r="J169" s="7"/>
      <c r="K169" s="7"/>
      <c r="L169" s="8"/>
      <c r="M169" s="9"/>
      <c r="N169" s="3"/>
      <c r="O169" s="4"/>
    </row>
    <row r="170" spans="1:15" x14ac:dyDescent="0.15">
      <c r="A170" s="33"/>
      <c r="C170" s="2"/>
      <c r="E170" s="35"/>
      <c r="F170" s="35"/>
      <c r="H170" s="35"/>
      <c r="I170" s="35"/>
      <c r="J170" s="7"/>
      <c r="K170" s="7"/>
      <c r="L170" s="8"/>
      <c r="M170" s="9"/>
      <c r="N170" s="3"/>
      <c r="O170" s="4"/>
    </row>
    <row r="171" spans="1:15" x14ac:dyDescent="0.15">
      <c r="A171" s="33"/>
      <c r="C171" s="2"/>
      <c r="E171" s="35"/>
      <c r="F171" s="35"/>
      <c r="H171" s="35"/>
      <c r="I171" s="35"/>
      <c r="J171" s="7"/>
      <c r="K171" s="7"/>
      <c r="L171" s="8"/>
      <c r="M171" s="9"/>
      <c r="N171" s="3"/>
      <c r="O171" s="4"/>
    </row>
    <row r="172" spans="1:15" x14ac:dyDescent="0.15">
      <c r="A172" s="33"/>
      <c r="C172" s="2"/>
      <c r="E172" s="35"/>
      <c r="F172" s="35"/>
      <c r="H172" s="35"/>
      <c r="I172" s="35"/>
      <c r="J172" s="7"/>
      <c r="K172" s="7"/>
      <c r="L172" s="8"/>
      <c r="M172" s="9"/>
      <c r="N172" s="3"/>
      <c r="O172" s="4"/>
    </row>
    <row r="173" spans="1:15" x14ac:dyDescent="0.15">
      <c r="A173" s="33"/>
      <c r="C173" s="2"/>
      <c r="E173" s="35"/>
      <c r="F173" s="35"/>
      <c r="H173" s="35"/>
      <c r="I173" s="35"/>
      <c r="J173" s="7"/>
      <c r="K173" s="7"/>
      <c r="L173" s="8"/>
      <c r="M173" s="9"/>
      <c r="N173" s="3"/>
      <c r="O173" s="4"/>
    </row>
    <row r="174" spans="1:15" x14ac:dyDescent="0.15">
      <c r="A174" s="33"/>
      <c r="C174" s="2"/>
      <c r="E174" s="35"/>
      <c r="F174" s="35"/>
      <c r="H174" s="35"/>
      <c r="I174" s="35"/>
      <c r="J174" s="7"/>
      <c r="K174" s="7"/>
      <c r="L174" s="8"/>
      <c r="M174" s="9"/>
      <c r="N174" s="3"/>
      <c r="O174" s="4"/>
    </row>
    <row r="175" spans="1:15" x14ac:dyDescent="0.15">
      <c r="A175" s="33"/>
      <c r="C175" s="2"/>
      <c r="E175" s="35"/>
      <c r="F175" s="35"/>
      <c r="H175" s="35"/>
      <c r="I175" s="35"/>
      <c r="J175" s="7"/>
      <c r="K175" s="7"/>
      <c r="L175" s="8"/>
      <c r="M175" s="9"/>
      <c r="N175" s="3"/>
      <c r="O175" s="4"/>
    </row>
    <row r="176" spans="1:15" x14ac:dyDescent="0.15">
      <c r="A176" s="33"/>
      <c r="C176" s="2"/>
      <c r="E176" s="35"/>
      <c r="F176" s="35"/>
      <c r="H176" s="35"/>
      <c r="I176" s="35"/>
      <c r="J176" s="7"/>
      <c r="K176" s="7"/>
      <c r="L176" s="8"/>
      <c r="M176" s="9"/>
      <c r="N176" s="3"/>
      <c r="O176" s="4"/>
    </row>
    <row r="177" spans="1:15" x14ac:dyDescent="0.15">
      <c r="A177" s="33"/>
      <c r="C177" s="2"/>
      <c r="D177" s="59"/>
      <c r="E177" s="35"/>
      <c r="F177" s="35"/>
      <c r="H177" s="35"/>
      <c r="I177" s="35"/>
      <c r="J177" s="7"/>
      <c r="K177" s="7"/>
      <c r="L177" s="8"/>
      <c r="M177" s="9"/>
      <c r="N177" s="3"/>
      <c r="O177" s="4"/>
    </row>
    <row r="178" spans="1:15" x14ac:dyDescent="0.15">
      <c r="A178" s="35"/>
      <c r="C178" s="2"/>
      <c r="E178" s="35"/>
      <c r="F178" s="35"/>
      <c r="H178" s="35"/>
      <c r="I178" s="35"/>
      <c r="J178" s="7"/>
      <c r="K178" s="7"/>
      <c r="L178" s="8"/>
      <c r="M178" s="9"/>
      <c r="N178" s="3"/>
      <c r="O178" s="4"/>
    </row>
    <row r="179" spans="1:15" x14ac:dyDescent="0.15">
      <c r="A179" s="33"/>
      <c r="C179" s="2"/>
      <c r="E179" s="35"/>
      <c r="F179" s="35"/>
      <c r="H179" s="35"/>
      <c r="I179" s="35"/>
      <c r="J179" s="7"/>
      <c r="K179" s="7"/>
      <c r="L179" s="8"/>
      <c r="M179" s="9"/>
      <c r="N179" s="3"/>
      <c r="O179" s="4"/>
    </row>
    <row r="180" spans="1:15" x14ac:dyDescent="0.15">
      <c r="A180" s="33"/>
      <c r="C180" s="2"/>
      <c r="E180" s="35"/>
      <c r="F180" s="35"/>
      <c r="H180" s="35"/>
      <c r="I180" s="35"/>
      <c r="J180" s="7"/>
      <c r="K180" s="7"/>
      <c r="L180" s="8"/>
      <c r="M180" s="9"/>
      <c r="N180" s="3"/>
      <c r="O180" s="4"/>
    </row>
    <row r="181" spans="1:15" x14ac:dyDescent="0.15">
      <c r="A181" s="33"/>
      <c r="C181" s="2"/>
      <c r="E181" s="35"/>
      <c r="F181" s="35"/>
      <c r="H181" s="35"/>
      <c r="I181" s="35"/>
      <c r="J181" s="7"/>
      <c r="K181" s="7"/>
      <c r="L181" s="8"/>
      <c r="M181" s="9"/>
      <c r="N181" s="3"/>
      <c r="O181" s="4"/>
    </row>
    <row r="182" spans="1:15" x14ac:dyDescent="0.15">
      <c r="A182" s="33"/>
      <c r="C182" s="2"/>
      <c r="E182" s="35"/>
      <c r="F182" s="35"/>
      <c r="H182" s="35"/>
      <c r="I182" s="35"/>
      <c r="J182" s="7"/>
      <c r="K182" s="7"/>
      <c r="L182" s="8"/>
      <c r="M182" s="9"/>
      <c r="N182" s="3"/>
      <c r="O182" s="4"/>
    </row>
    <row r="183" spans="1:15" x14ac:dyDescent="0.15">
      <c r="A183" s="35"/>
      <c r="C183" s="2"/>
      <c r="J183" s="7"/>
      <c r="K183" s="7"/>
      <c r="L183" s="8"/>
      <c r="M183" s="9"/>
      <c r="N183" s="3"/>
      <c r="O183" s="4"/>
    </row>
    <row r="184" spans="1:15" x14ac:dyDescent="0.15">
      <c r="A184" s="35"/>
      <c r="C184" s="2"/>
      <c r="J184" s="7"/>
      <c r="K184" s="7"/>
      <c r="L184" s="8"/>
      <c r="M184" s="9"/>
      <c r="N184" s="3"/>
      <c r="O184" s="4"/>
    </row>
    <row r="185" spans="1:15" x14ac:dyDescent="0.15">
      <c r="A185" s="35"/>
      <c r="C185" s="2"/>
      <c r="J185" s="7"/>
      <c r="K185" s="7"/>
      <c r="L185" s="8"/>
      <c r="M185" s="9"/>
      <c r="N185" s="3"/>
      <c r="O185" s="4"/>
    </row>
    <row r="186" spans="1:15" x14ac:dyDescent="0.15">
      <c r="A186" s="35"/>
      <c r="C186" s="2"/>
      <c r="J186" s="7"/>
      <c r="K186" s="7"/>
      <c r="L186" s="8"/>
      <c r="M186" s="9"/>
      <c r="N186" s="3"/>
      <c r="O186" s="4"/>
    </row>
    <row r="187" spans="1:15" x14ac:dyDescent="0.15">
      <c r="A187" s="35"/>
      <c r="C187" s="2"/>
      <c r="J187" s="7"/>
      <c r="K187" s="7"/>
      <c r="L187" s="8"/>
      <c r="M187" s="9"/>
      <c r="N187" s="3"/>
      <c r="O187" s="4"/>
    </row>
    <row r="188" spans="1:15" x14ac:dyDescent="0.15">
      <c r="A188" s="35"/>
      <c r="C188" s="2"/>
      <c r="J188" s="7"/>
      <c r="K188" s="7"/>
      <c r="L188" s="8"/>
      <c r="M188" s="9"/>
      <c r="N188" s="3"/>
      <c r="O188" s="4"/>
    </row>
    <row r="189" spans="1:15" x14ac:dyDescent="0.15">
      <c r="A189" s="35"/>
      <c r="C189" s="2"/>
      <c r="J189" s="7"/>
      <c r="K189" s="7"/>
      <c r="L189" s="8"/>
      <c r="M189" s="9"/>
      <c r="N189" s="3"/>
      <c r="O189" s="4"/>
    </row>
    <row r="190" spans="1:15" x14ac:dyDescent="0.15">
      <c r="A190" s="35"/>
      <c r="C190" s="2"/>
      <c r="J190" s="7"/>
      <c r="K190" s="7"/>
      <c r="L190" s="8"/>
      <c r="M190" s="9"/>
      <c r="N190" s="3"/>
      <c r="O190" s="4"/>
    </row>
    <row r="191" spans="1:15" x14ac:dyDescent="0.15">
      <c r="A191" s="35"/>
      <c r="C191" s="2"/>
      <c r="J191" s="7"/>
      <c r="K191" s="7"/>
      <c r="L191" s="8"/>
      <c r="M191" s="9"/>
      <c r="N191" s="3"/>
      <c r="O191" s="4"/>
    </row>
    <row r="192" spans="1:15" x14ac:dyDescent="0.15">
      <c r="A192" s="35"/>
      <c r="C192" s="2"/>
      <c r="J192" s="7"/>
      <c r="K192" s="7"/>
      <c r="L192" s="8"/>
      <c r="M192" s="9"/>
      <c r="N192" s="3"/>
      <c r="O192" s="4"/>
    </row>
    <row r="193" spans="1:15" x14ac:dyDescent="0.15">
      <c r="A193" s="35"/>
      <c r="C193" s="2"/>
      <c r="J193" s="7"/>
      <c r="K193" s="7"/>
      <c r="L193" s="8"/>
      <c r="M193" s="9"/>
      <c r="N193" s="3"/>
      <c r="O193" s="4"/>
    </row>
    <row r="194" spans="1:15" x14ac:dyDescent="0.15">
      <c r="A194" s="35"/>
      <c r="C194" s="2"/>
      <c r="J194" s="7"/>
      <c r="K194" s="7"/>
      <c r="L194" s="8"/>
      <c r="M194" s="9"/>
      <c r="N194" s="3"/>
      <c r="O194" s="4"/>
    </row>
    <row r="195" spans="1:15" x14ac:dyDescent="0.15">
      <c r="A195" s="35"/>
      <c r="C195" s="2"/>
      <c r="J195" s="7"/>
      <c r="K195" s="7"/>
      <c r="L195" s="8"/>
      <c r="M195" s="9"/>
      <c r="N195" s="3"/>
      <c r="O195" s="4"/>
    </row>
    <row r="196" spans="1:15" x14ac:dyDescent="0.15">
      <c r="A196" s="35"/>
      <c r="C196" s="2"/>
      <c r="J196" s="7"/>
      <c r="K196" s="7"/>
      <c r="L196" s="8"/>
      <c r="M196" s="9"/>
      <c r="N196" s="3"/>
      <c r="O196" s="4"/>
    </row>
    <row r="197" spans="1:15" x14ac:dyDescent="0.15">
      <c r="A197" s="35"/>
      <c r="C197" s="2"/>
      <c r="J197" s="7"/>
      <c r="K197" s="7"/>
      <c r="L197" s="8"/>
      <c r="M197" s="9"/>
      <c r="N197" s="3"/>
      <c r="O197" s="4"/>
    </row>
    <row r="198" spans="1:15" x14ac:dyDescent="0.15">
      <c r="A198" s="35"/>
      <c r="C198" s="2"/>
      <c r="J198" s="7"/>
      <c r="K198" s="7"/>
      <c r="L198" s="8"/>
      <c r="M198" s="9"/>
      <c r="N198" s="3"/>
      <c r="O198" s="4"/>
    </row>
    <row r="199" spans="1:15" x14ac:dyDescent="0.15">
      <c r="A199" s="35"/>
      <c r="C199" s="2"/>
      <c r="J199" s="7"/>
      <c r="K199" s="7"/>
      <c r="L199" s="8"/>
      <c r="M199" s="9"/>
      <c r="N199" s="3"/>
      <c r="O199" s="4"/>
    </row>
    <row r="200" spans="1:15" x14ac:dyDescent="0.15">
      <c r="A200" s="35"/>
      <c r="C200" s="2"/>
      <c r="J200" s="7"/>
      <c r="K200" s="7"/>
      <c r="L200" s="8"/>
      <c r="M200" s="9"/>
      <c r="N200" s="3"/>
      <c r="O200" s="4"/>
    </row>
    <row r="201" spans="1:15" x14ac:dyDescent="0.15">
      <c r="A201" s="35"/>
      <c r="C201" s="2"/>
      <c r="J201" s="7"/>
      <c r="K201" s="7"/>
      <c r="L201" s="8"/>
      <c r="M201" s="9"/>
      <c r="N201" s="3"/>
      <c r="O201" s="4"/>
    </row>
    <row r="202" spans="1:15" x14ac:dyDescent="0.15">
      <c r="A202" s="35"/>
      <c r="C202" s="2"/>
      <c r="J202" s="7"/>
      <c r="K202" s="7"/>
      <c r="L202" s="8"/>
      <c r="M202" s="9"/>
      <c r="N202" s="3"/>
      <c r="O202" s="4"/>
    </row>
    <row r="203" spans="1:15" x14ac:dyDescent="0.15">
      <c r="A203" s="35"/>
      <c r="C203" s="2"/>
      <c r="J203" s="7"/>
      <c r="K203" s="7"/>
      <c r="L203" s="8"/>
      <c r="M203" s="9"/>
      <c r="N203" s="3"/>
      <c r="O203" s="4"/>
    </row>
    <row r="204" spans="1:15" x14ac:dyDescent="0.15">
      <c r="A204" s="35"/>
      <c r="C204" s="2"/>
      <c r="J204" s="7"/>
      <c r="K204" s="7"/>
      <c r="L204" s="8"/>
      <c r="M204" s="9"/>
      <c r="N204" s="3"/>
      <c r="O204" s="4"/>
    </row>
    <row r="205" spans="1:15" x14ac:dyDescent="0.15">
      <c r="A205" s="35"/>
      <c r="C205" s="2"/>
      <c r="J205" s="7"/>
      <c r="K205" s="7"/>
      <c r="L205" s="8"/>
      <c r="M205" s="9"/>
      <c r="N205" s="3"/>
      <c r="O205" s="4"/>
    </row>
    <row r="206" spans="1:15" x14ac:dyDescent="0.15">
      <c r="A206" s="35"/>
      <c r="C206" s="2"/>
      <c r="J206" s="7"/>
      <c r="K206" s="7"/>
      <c r="L206" s="8"/>
      <c r="M206" s="9"/>
      <c r="N206" s="3"/>
      <c r="O206" s="4"/>
    </row>
    <row r="207" spans="1:15" x14ac:dyDescent="0.15">
      <c r="A207" s="35"/>
      <c r="C207" s="2"/>
      <c r="J207" s="7"/>
      <c r="K207" s="7"/>
      <c r="L207" s="8"/>
      <c r="M207" s="9"/>
      <c r="N207" s="3"/>
      <c r="O207" s="4"/>
    </row>
    <row r="208" spans="1:15" x14ac:dyDescent="0.15">
      <c r="A208" s="35"/>
      <c r="C208" s="2"/>
      <c r="J208" s="7"/>
      <c r="K208" s="7"/>
      <c r="L208" s="8"/>
      <c r="M208" s="9"/>
      <c r="N208" s="3"/>
      <c r="O208" s="4"/>
    </row>
    <row r="209" spans="1:15" x14ac:dyDescent="0.15">
      <c r="A209" s="35"/>
      <c r="C209" s="2"/>
      <c r="J209" s="7"/>
      <c r="K209" s="7"/>
      <c r="L209" s="8"/>
      <c r="M209" s="9"/>
      <c r="N209" s="3"/>
      <c r="O209" s="4"/>
    </row>
    <row r="210" spans="1:15" x14ac:dyDescent="0.15">
      <c r="A210" s="35"/>
      <c r="C210" s="2"/>
      <c r="J210" s="7"/>
      <c r="K210" s="7"/>
      <c r="L210" s="8"/>
      <c r="M210" s="9"/>
      <c r="N210" s="3"/>
      <c r="O210" s="4"/>
    </row>
    <row r="211" spans="1:15" x14ac:dyDescent="0.15">
      <c r="A211" s="35"/>
      <c r="C211" s="2"/>
      <c r="J211" s="7"/>
      <c r="K211" s="7"/>
      <c r="L211" s="8"/>
      <c r="M211" s="9"/>
      <c r="N211" s="3"/>
      <c r="O211" s="4"/>
    </row>
    <row r="212" spans="1:15" x14ac:dyDescent="0.15">
      <c r="A212" s="35"/>
      <c r="C212" s="2"/>
      <c r="J212" s="7"/>
      <c r="K212" s="7"/>
      <c r="L212" s="8"/>
      <c r="M212" s="9"/>
      <c r="N212" s="3"/>
      <c r="O212" s="4"/>
    </row>
    <row r="213" spans="1:15" x14ac:dyDescent="0.15">
      <c r="A213" s="35"/>
      <c r="C213" s="2"/>
      <c r="J213" s="7"/>
      <c r="K213" s="7"/>
      <c r="L213" s="8"/>
      <c r="M213" s="9"/>
      <c r="N213" s="3"/>
      <c r="O213" s="4"/>
    </row>
    <row r="214" spans="1:15" x14ac:dyDescent="0.15">
      <c r="A214" s="35"/>
      <c r="C214" s="2"/>
      <c r="J214" s="7"/>
      <c r="K214" s="7"/>
      <c r="L214" s="8"/>
      <c r="M214" s="9"/>
      <c r="N214" s="3"/>
      <c r="O214" s="4"/>
    </row>
    <row r="215" spans="1:15" x14ac:dyDescent="0.15">
      <c r="A215" s="35"/>
      <c r="C215" s="2"/>
      <c r="J215" s="7"/>
      <c r="K215" s="7"/>
      <c r="L215" s="8"/>
      <c r="M215" s="9"/>
      <c r="N215" s="3"/>
      <c r="O215" s="4"/>
    </row>
    <row r="216" spans="1:15" x14ac:dyDescent="0.15">
      <c r="A216" s="35"/>
      <c r="C216" s="2"/>
      <c r="J216" s="7"/>
      <c r="K216" s="7"/>
      <c r="L216" s="8"/>
      <c r="M216" s="9"/>
      <c r="N216" s="3"/>
      <c r="O216" s="4"/>
    </row>
    <row r="217" spans="1:15" x14ac:dyDescent="0.15">
      <c r="A217" s="35"/>
      <c r="C217" s="2"/>
      <c r="J217" s="7"/>
      <c r="K217" s="7"/>
      <c r="L217" s="8"/>
      <c r="M217" s="9"/>
      <c r="N217" s="3"/>
      <c r="O217" s="4"/>
    </row>
    <row r="218" spans="1:15" x14ac:dyDescent="0.15">
      <c r="A218" s="35"/>
      <c r="C218" s="2"/>
      <c r="J218" s="7"/>
      <c r="K218" s="7"/>
      <c r="L218" s="8"/>
      <c r="M218" s="9"/>
      <c r="N218" s="3"/>
      <c r="O218" s="4"/>
    </row>
    <row r="219" spans="1:15" x14ac:dyDescent="0.15">
      <c r="A219" s="35"/>
      <c r="C219" s="2"/>
      <c r="J219" s="7"/>
      <c r="K219" s="7"/>
      <c r="L219" s="8"/>
      <c r="M219" s="9"/>
      <c r="N219" s="3"/>
      <c r="O219" s="4"/>
    </row>
    <row r="220" spans="1:15" x14ac:dyDescent="0.15">
      <c r="A220" s="35"/>
      <c r="C220" s="2"/>
      <c r="J220" s="7"/>
      <c r="K220" s="7"/>
      <c r="L220" s="8"/>
      <c r="M220" s="9"/>
      <c r="N220" s="3"/>
      <c r="O220" s="4"/>
    </row>
    <row r="221" spans="1:15" x14ac:dyDescent="0.15">
      <c r="A221" s="35"/>
      <c r="C221" s="2"/>
      <c r="J221" s="7"/>
      <c r="K221" s="7"/>
      <c r="L221" s="8"/>
      <c r="M221" s="9"/>
      <c r="N221" s="3"/>
      <c r="O221" s="4"/>
    </row>
    <row r="222" spans="1:15" x14ac:dyDescent="0.15">
      <c r="A222" s="35"/>
      <c r="C222" s="2"/>
      <c r="J222" s="7"/>
      <c r="K222" s="7"/>
      <c r="L222" s="8"/>
      <c r="M222" s="9"/>
      <c r="N222" s="3"/>
      <c r="O222" s="4"/>
    </row>
    <row r="223" spans="1:15" x14ac:dyDescent="0.15">
      <c r="A223" s="35"/>
      <c r="C223" s="2"/>
      <c r="J223" s="7"/>
      <c r="K223" s="7"/>
      <c r="L223" s="8"/>
      <c r="M223" s="9"/>
      <c r="N223" s="3"/>
      <c r="O223" s="4"/>
    </row>
    <row r="224" spans="1:15" x14ac:dyDescent="0.15">
      <c r="A224" s="35"/>
      <c r="C224" s="2"/>
      <c r="J224" s="7"/>
      <c r="K224" s="7"/>
      <c r="L224" s="8"/>
      <c r="M224" s="9"/>
      <c r="N224" s="3"/>
      <c r="O224" s="4"/>
    </row>
    <row r="225" spans="1:15" x14ac:dyDescent="0.15">
      <c r="A225" s="35"/>
      <c r="C225" s="2"/>
      <c r="J225" s="7"/>
      <c r="K225" s="7"/>
      <c r="L225" s="8"/>
      <c r="M225" s="9"/>
      <c r="N225" s="3"/>
      <c r="O225" s="4"/>
    </row>
    <row r="226" spans="1:15" x14ac:dyDescent="0.15">
      <c r="A226" s="35"/>
      <c r="C226" s="2"/>
      <c r="J226" s="7"/>
      <c r="K226" s="7"/>
      <c r="L226" s="8"/>
      <c r="M226" s="9"/>
      <c r="N226" s="3"/>
      <c r="O226" s="4"/>
    </row>
    <row r="227" spans="1:15" x14ac:dyDescent="0.15">
      <c r="A227" s="35"/>
      <c r="C227" s="2"/>
      <c r="J227" s="7"/>
      <c r="K227" s="7"/>
      <c r="L227" s="8"/>
      <c r="M227" s="9"/>
      <c r="N227" s="3"/>
      <c r="O227" s="4"/>
    </row>
    <row r="228" spans="1:15" x14ac:dyDescent="0.15">
      <c r="A228" s="35"/>
      <c r="C228" s="2"/>
      <c r="J228" s="7"/>
      <c r="K228" s="7"/>
      <c r="L228" s="8"/>
      <c r="M228" s="9"/>
      <c r="N228" s="3"/>
      <c r="O228" s="4"/>
    </row>
    <row r="229" spans="1:15" x14ac:dyDescent="0.15">
      <c r="A229" s="35"/>
      <c r="C229" s="2"/>
      <c r="J229" s="7"/>
      <c r="K229" s="7"/>
      <c r="L229" s="8"/>
      <c r="M229" s="9"/>
      <c r="N229" s="3"/>
      <c r="O229" s="4"/>
    </row>
    <row r="230" spans="1:15" x14ac:dyDescent="0.15">
      <c r="A230" s="35"/>
      <c r="C230" s="2"/>
      <c r="J230" s="7"/>
      <c r="K230" s="7"/>
      <c r="L230" s="8"/>
      <c r="M230" s="9"/>
      <c r="N230" s="3"/>
      <c r="O230" s="4"/>
    </row>
    <row r="231" spans="1:15" x14ac:dyDescent="0.15">
      <c r="A231" s="35"/>
      <c r="C231" s="2"/>
      <c r="J231" s="7"/>
      <c r="K231" s="7"/>
      <c r="L231" s="8"/>
      <c r="M231" s="9"/>
      <c r="N231" s="3"/>
      <c r="O231" s="4"/>
    </row>
    <row r="232" spans="1:15" x14ac:dyDescent="0.15">
      <c r="A232" s="35"/>
      <c r="C232" s="2"/>
      <c r="J232" s="7"/>
      <c r="K232" s="7"/>
      <c r="L232" s="8"/>
      <c r="M232" s="9"/>
      <c r="N232" s="3"/>
      <c r="O232" s="4"/>
    </row>
    <row r="233" spans="1:15" x14ac:dyDescent="0.15">
      <c r="A233" s="35"/>
      <c r="C233" s="2"/>
      <c r="J233" s="7"/>
      <c r="K233" s="7"/>
      <c r="L233" s="8"/>
      <c r="M233" s="9"/>
      <c r="N233" s="3"/>
      <c r="O233" s="4"/>
    </row>
    <row r="234" spans="1:15" x14ac:dyDescent="0.15">
      <c r="A234" s="35"/>
      <c r="C234" s="2"/>
      <c r="J234" s="7"/>
      <c r="K234" s="7"/>
      <c r="L234" s="8"/>
      <c r="M234" s="9"/>
      <c r="N234" s="3"/>
      <c r="O234" s="4"/>
    </row>
    <row r="235" spans="1:15" x14ac:dyDescent="0.15">
      <c r="A235" s="35"/>
      <c r="C235" s="2"/>
      <c r="J235" s="7"/>
      <c r="K235" s="7"/>
      <c r="L235" s="8"/>
      <c r="M235" s="9"/>
      <c r="N235" s="3"/>
      <c r="O235" s="4"/>
    </row>
    <row r="236" spans="1:15" x14ac:dyDescent="0.15">
      <c r="A236" s="35"/>
      <c r="C236" s="2"/>
      <c r="J236" s="7"/>
      <c r="K236" s="7"/>
      <c r="L236" s="8"/>
      <c r="M236" s="9"/>
      <c r="N236" s="3"/>
      <c r="O236" s="4"/>
    </row>
    <row r="237" spans="1:15" x14ac:dyDescent="0.15">
      <c r="A237" s="35"/>
      <c r="C237" s="2"/>
      <c r="J237" s="7"/>
      <c r="K237" s="7"/>
      <c r="L237" s="8"/>
      <c r="M237" s="9"/>
      <c r="N237" s="3"/>
      <c r="O237" s="4"/>
    </row>
    <row r="238" spans="1:15" x14ac:dyDescent="0.15">
      <c r="A238" s="35"/>
      <c r="C238" s="2"/>
      <c r="J238" s="7"/>
      <c r="K238" s="7"/>
      <c r="L238" s="8"/>
      <c r="M238" s="9"/>
      <c r="N238" s="3"/>
      <c r="O238" s="4"/>
    </row>
    <row r="239" spans="1:15" x14ac:dyDescent="0.15">
      <c r="A239" s="35"/>
      <c r="C239" s="2"/>
      <c r="J239" s="7"/>
      <c r="K239" s="7"/>
      <c r="L239" s="8"/>
      <c r="M239" s="9"/>
      <c r="N239" s="3"/>
      <c r="O239" s="4"/>
    </row>
    <row r="240" spans="1:15" x14ac:dyDescent="0.15">
      <c r="A240" s="35"/>
      <c r="C240" s="2"/>
      <c r="J240" s="7"/>
      <c r="K240" s="7"/>
      <c r="L240" s="8"/>
      <c r="M240" s="9"/>
      <c r="N240" s="3"/>
      <c r="O240" s="4"/>
    </row>
    <row r="241" spans="1:15" x14ac:dyDescent="0.15">
      <c r="A241" s="35"/>
      <c r="C241" s="2"/>
      <c r="J241" s="7"/>
      <c r="K241" s="7"/>
      <c r="L241" s="8"/>
      <c r="M241" s="9"/>
      <c r="N241" s="3"/>
      <c r="O241" s="4"/>
    </row>
    <row r="242" spans="1:15" x14ac:dyDescent="0.15">
      <c r="A242" s="35"/>
      <c r="C242" s="2"/>
      <c r="J242" s="7"/>
      <c r="K242" s="7"/>
      <c r="L242" s="8"/>
      <c r="M242" s="9"/>
      <c r="N242" s="3"/>
      <c r="O242" s="4"/>
    </row>
    <row r="243" spans="1:15" x14ac:dyDescent="0.15">
      <c r="A243" s="35"/>
      <c r="C243" s="2"/>
      <c r="J243" s="7"/>
      <c r="K243" s="7"/>
      <c r="L243" s="8"/>
      <c r="M243" s="9"/>
      <c r="N243" s="3"/>
      <c r="O243" s="4"/>
    </row>
    <row r="244" spans="1:15" x14ac:dyDescent="0.15">
      <c r="A244" s="35"/>
      <c r="C244" s="2"/>
      <c r="J244" s="7"/>
      <c r="K244" s="7"/>
      <c r="L244" s="8"/>
      <c r="M244" s="9"/>
      <c r="N244" s="3"/>
      <c r="O244" s="4"/>
    </row>
    <row r="245" spans="1:15" x14ac:dyDescent="0.15">
      <c r="A245" s="35"/>
      <c r="C245" s="2"/>
      <c r="J245" s="7"/>
      <c r="K245" s="7"/>
      <c r="L245" s="8"/>
      <c r="M245" s="9"/>
      <c r="N245" s="3"/>
      <c r="O245" s="4"/>
    </row>
    <row r="246" spans="1:15" x14ac:dyDescent="0.15">
      <c r="A246" s="35"/>
      <c r="C246" s="2"/>
      <c r="J246" s="7"/>
      <c r="K246" s="7"/>
      <c r="L246" s="8"/>
      <c r="M246" s="9"/>
      <c r="N246" s="3"/>
      <c r="O246" s="4"/>
    </row>
    <row r="247" spans="1:15" x14ac:dyDescent="0.15">
      <c r="A247" s="35"/>
      <c r="C247" s="2"/>
      <c r="J247" s="7"/>
      <c r="K247" s="7"/>
      <c r="L247" s="8"/>
      <c r="M247" s="9"/>
      <c r="N247" s="3"/>
      <c r="O247" s="4"/>
    </row>
    <row r="248" spans="1:15" x14ac:dyDescent="0.15">
      <c r="A248" s="35"/>
      <c r="C248" s="2"/>
      <c r="J248" s="7"/>
      <c r="K248" s="7"/>
      <c r="L248" s="8"/>
      <c r="M248" s="9"/>
      <c r="N248" s="3"/>
      <c r="O248" s="4"/>
    </row>
    <row r="249" spans="1:15" x14ac:dyDescent="0.15">
      <c r="A249" s="35"/>
      <c r="C249" s="2"/>
      <c r="J249" s="7"/>
      <c r="K249" s="7"/>
      <c r="L249" s="8"/>
      <c r="M249" s="9"/>
      <c r="N249" s="3"/>
      <c r="O249" s="4"/>
    </row>
    <row r="250" spans="1:15" x14ac:dyDescent="0.15">
      <c r="A250" s="35"/>
      <c r="C250" s="2"/>
      <c r="J250" s="7"/>
      <c r="K250" s="7"/>
      <c r="L250" s="8"/>
      <c r="M250" s="9"/>
      <c r="N250" s="3"/>
      <c r="O250" s="4"/>
    </row>
    <row r="251" spans="1:15" x14ac:dyDescent="0.15">
      <c r="A251" s="35"/>
      <c r="C251" s="2"/>
      <c r="J251" s="7"/>
      <c r="K251" s="7"/>
      <c r="L251" s="8"/>
      <c r="M251" s="9"/>
      <c r="N251" s="3"/>
      <c r="O251" s="4"/>
    </row>
    <row r="252" spans="1:15" x14ac:dyDescent="0.15">
      <c r="A252" s="35"/>
      <c r="C252" s="2"/>
      <c r="J252" s="7"/>
      <c r="K252" s="7"/>
      <c r="L252" s="8"/>
      <c r="M252" s="9"/>
      <c r="N252" s="3"/>
      <c r="O252" s="4"/>
    </row>
    <row r="253" spans="1:15" x14ac:dyDescent="0.15">
      <c r="A253" s="35"/>
      <c r="C253" s="2"/>
      <c r="J253" s="7"/>
      <c r="K253" s="7"/>
      <c r="L253" s="8"/>
      <c r="M253" s="9"/>
      <c r="N253" s="3"/>
      <c r="O253" s="4"/>
    </row>
    <row r="254" spans="1:15" x14ac:dyDescent="0.15">
      <c r="A254" s="35"/>
      <c r="C254" s="2"/>
      <c r="J254" s="7"/>
      <c r="K254" s="7"/>
      <c r="L254" s="8"/>
      <c r="M254" s="9"/>
      <c r="N254" s="3"/>
      <c r="O254" s="4"/>
    </row>
    <row r="255" spans="1:15" x14ac:dyDescent="0.15">
      <c r="A255" s="35"/>
      <c r="C255" s="2"/>
      <c r="J255" s="7"/>
      <c r="K255" s="7"/>
      <c r="L255" s="8"/>
      <c r="M255" s="9"/>
      <c r="N255" s="3"/>
      <c r="O255" s="4"/>
    </row>
    <row r="256" spans="1:15" x14ac:dyDescent="0.15">
      <c r="A256" s="35"/>
      <c r="C256" s="2"/>
      <c r="J256" s="7"/>
      <c r="K256" s="7"/>
      <c r="L256" s="8"/>
      <c r="M256" s="9"/>
      <c r="N256" s="3"/>
      <c r="O256" s="4"/>
    </row>
    <row r="257" spans="1:15" x14ac:dyDescent="0.15">
      <c r="A257" s="35"/>
      <c r="C257" s="2"/>
      <c r="J257" s="7"/>
      <c r="K257" s="7"/>
      <c r="L257" s="8"/>
      <c r="M257" s="9"/>
      <c r="N257" s="3"/>
      <c r="O257" s="4"/>
    </row>
    <row r="258" spans="1:15" x14ac:dyDescent="0.15">
      <c r="A258" s="35"/>
      <c r="C258" s="2"/>
      <c r="J258" s="7"/>
      <c r="K258" s="7"/>
      <c r="L258" s="8"/>
      <c r="M258" s="9"/>
      <c r="N258" s="3"/>
      <c r="O258" s="4"/>
    </row>
    <row r="259" spans="1:15" x14ac:dyDescent="0.15">
      <c r="A259" s="35"/>
      <c r="C259" s="2"/>
      <c r="J259" s="7"/>
      <c r="K259" s="7"/>
      <c r="L259" s="8"/>
      <c r="M259" s="9"/>
      <c r="N259" s="3"/>
      <c r="O259" s="4"/>
    </row>
    <row r="260" spans="1:15" x14ac:dyDescent="0.15">
      <c r="A260" s="35"/>
      <c r="C260" s="2"/>
      <c r="J260" s="7"/>
      <c r="K260" s="7"/>
      <c r="L260" s="8"/>
      <c r="M260" s="9"/>
      <c r="N260" s="3"/>
      <c r="O260" s="4"/>
    </row>
    <row r="261" spans="1:15" x14ac:dyDescent="0.15">
      <c r="A261" s="35"/>
      <c r="C261" s="2"/>
      <c r="J261" s="7"/>
      <c r="K261" s="7"/>
      <c r="L261" s="8"/>
      <c r="M261" s="9"/>
      <c r="N261" s="3"/>
      <c r="O261" s="4"/>
    </row>
    <row r="262" spans="1:15" x14ac:dyDescent="0.15">
      <c r="A262" s="35"/>
      <c r="C262" s="2"/>
      <c r="J262" s="7"/>
      <c r="K262" s="7"/>
      <c r="L262" s="8"/>
      <c r="M262" s="9"/>
      <c r="N262" s="3"/>
      <c r="O262" s="4"/>
    </row>
    <row r="263" spans="1:15" x14ac:dyDescent="0.15">
      <c r="A263" s="35"/>
      <c r="C263" s="2"/>
      <c r="J263" s="7"/>
      <c r="K263" s="7"/>
      <c r="L263" s="8"/>
      <c r="M263" s="9"/>
      <c r="N263" s="3"/>
      <c r="O263" s="4"/>
    </row>
    <row r="264" spans="1:15" x14ac:dyDescent="0.15">
      <c r="A264" s="35"/>
      <c r="C264" s="2"/>
      <c r="J264" s="7"/>
      <c r="K264" s="7"/>
      <c r="L264" s="8"/>
      <c r="M264" s="9"/>
      <c r="N264" s="3"/>
      <c r="O264" s="4"/>
    </row>
    <row r="265" spans="1:15" x14ac:dyDescent="0.15">
      <c r="A265" s="35"/>
      <c r="C265" s="2"/>
      <c r="J265" s="7"/>
      <c r="K265" s="7"/>
      <c r="L265" s="8"/>
      <c r="M265" s="9"/>
      <c r="N265" s="3"/>
      <c r="O265" s="4"/>
    </row>
    <row r="266" spans="1:15" x14ac:dyDescent="0.15">
      <c r="A266" s="35"/>
      <c r="C266" s="2"/>
      <c r="J266" s="7"/>
      <c r="K266" s="7"/>
      <c r="L266" s="8"/>
      <c r="M266" s="9"/>
      <c r="N266" s="3"/>
      <c r="O266" s="4"/>
    </row>
    <row r="267" spans="1:15" x14ac:dyDescent="0.15">
      <c r="A267" s="35"/>
      <c r="C267" s="2"/>
      <c r="J267" s="7"/>
      <c r="K267" s="7"/>
      <c r="L267" s="8"/>
      <c r="M267" s="9"/>
      <c r="N267" s="3"/>
      <c r="O267" s="4"/>
    </row>
    <row r="268" spans="1:15" x14ac:dyDescent="0.15">
      <c r="A268" s="35"/>
      <c r="C268" s="2"/>
      <c r="J268" s="7"/>
      <c r="K268" s="7"/>
      <c r="L268" s="8"/>
      <c r="M268" s="9"/>
      <c r="N268" s="3"/>
      <c r="O268" s="4"/>
    </row>
    <row r="269" spans="1:15" x14ac:dyDescent="0.15">
      <c r="A269" s="35"/>
      <c r="C269" s="2"/>
      <c r="J269" s="7"/>
      <c r="K269" s="7"/>
      <c r="L269" s="8"/>
      <c r="M269" s="9"/>
      <c r="N269" s="3"/>
      <c r="O269" s="4"/>
    </row>
    <row r="270" spans="1:15" x14ac:dyDescent="0.15">
      <c r="A270" s="35"/>
      <c r="C270" s="2"/>
      <c r="J270" s="7"/>
      <c r="K270" s="7"/>
      <c r="L270" s="8"/>
      <c r="M270" s="9"/>
      <c r="N270" s="3"/>
      <c r="O270" s="4"/>
    </row>
    <row r="271" spans="1:15" x14ac:dyDescent="0.15">
      <c r="A271" s="35"/>
      <c r="C271" s="2"/>
      <c r="J271" s="7"/>
      <c r="K271" s="7"/>
      <c r="L271" s="8"/>
      <c r="M271" s="9"/>
      <c r="N271" s="3"/>
      <c r="O271" s="4"/>
    </row>
    <row r="272" spans="1:15" x14ac:dyDescent="0.15">
      <c r="A272" s="35"/>
      <c r="C272" s="2"/>
      <c r="J272" s="7"/>
      <c r="K272" s="7"/>
      <c r="L272" s="8"/>
      <c r="M272" s="9"/>
      <c r="N272" s="3"/>
      <c r="O272" s="4"/>
    </row>
    <row r="273" spans="1:15" x14ac:dyDescent="0.15">
      <c r="A273" s="35"/>
      <c r="C273" s="2"/>
      <c r="J273" s="7"/>
      <c r="K273" s="7"/>
      <c r="L273" s="8"/>
      <c r="M273" s="9"/>
      <c r="N273" s="3"/>
      <c r="O273" s="4"/>
    </row>
    <row r="274" spans="1:15" x14ac:dyDescent="0.15">
      <c r="A274" s="35"/>
      <c r="C274" s="2"/>
      <c r="J274" s="7"/>
      <c r="K274" s="7"/>
      <c r="L274" s="8"/>
      <c r="M274" s="9"/>
      <c r="N274" s="3"/>
      <c r="O274" s="4"/>
    </row>
    <row r="275" spans="1:15" x14ac:dyDescent="0.15">
      <c r="A275" s="35"/>
      <c r="C275" s="2"/>
      <c r="J275" s="7"/>
      <c r="K275" s="7"/>
      <c r="L275" s="8"/>
      <c r="M275" s="9"/>
      <c r="N275" s="3"/>
      <c r="O275" s="4"/>
    </row>
    <row r="276" spans="1:15" x14ac:dyDescent="0.15">
      <c r="A276" s="35"/>
      <c r="C276" s="2"/>
      <c r="J276" s="7"/>
      <c r="K276" s="7"/>
      <c r="L276" s="8"/>
      <c r="M276" s="9"/>
      <c r="N276" s="3"/>
      <c r="O276" s="4"/>
    </row>
    <row r="277" spans="1:15" x14ac:dyDescent="0.15">
      <c r="A277" s="35"/>
      <c r="C277" s="2"/>
      <c r="J277" s="7"/>
      <c r="K277" s="7"/>
      <c r="L277" s="8"/>
      <c r="M277" s="9"/>
      <c r="N277" s="3"/>
      <c r="O277" s="4"/>
    </row>
    <row r="278" spans="1:15" x14ac:dyDescent="0.15">
      <c r="A278" s="35"/>
      <c r="C278" s="2"/>
      <c r="J278" s="7"/>
      <c r="K278" s="7"/>
      <c r="L278" s="8"/>
      <c r="M278" s="9"/>
      <c r="N278" s="3"/>
      <c r="O278" s="4"/>
    </row>
    <row r="279" spans="1:15" x14ac:dyDescent="0.15">
      <c r="A279" s="35"/>
      <c r="C279" s="2"/>
      <c r="J279" s="7"/>
      <c r="K279" s="7"/>
      <c r="L279" s="8"/>
      <c r="M279" s="9"/>
      <c r="N279" s="3"/>
      <c r="O279" s="4"/>
    </row>
    <row r="280" spans="1:15" x14ac:dyDescent="0.15">
      <c r="A280" s="35"/>
      <c r="C280" s="2"/>
      <c r="J280" s="7"/>
      <c r="K280" s="7"/>
      <c r="L280" s="8"/>
      <c r="M280" s="9"/>
      <c r="N280" s="3"/>
      <c r="O280" s="4"/>
    </row>
    <row r="281" spans="1:15" x14ac:dyDescent="0.15">
      <c r="A281" s="35"/>
      <c r="C281" s="2"/>
      <c r="J281" s="7"/>
      <c r="K281" s="7"/>
      <c r="L281" s="8"/>
      <c r="M281" s="9"/>
      <c r="N281" s="3"/>
      <c r="O281" s="4"/>
    </row>
    <row r="282" spans="1:15" x14ac:dyDescent="0.15">
      <c r="A282" s="35"/>
      <c r="C282" s="2"/>
      <c r="J282" s="7"/>
      <c r="K282" s="7"/>
      <c r="L282" s="8"/>
      <c r="M282" s="9"/>
      <c r="N282" s="3"/>
      <c r="O282" s="4"/>
    </row>
  </sheetData>
  <mergeCells count="7">
    <mergeCell ref="A5:G8"/>
    <mergeCell ref="Q1:R1"/>
    <mergeCell ref="J2:K2"/>
    <mergeCell ref="L2:M2"/>
    <mergeCell ref="Q2:R2"/>
    <mergeCell ref="J1:K1"/>
    <mergeCell ref="L1:M1"/>
  </mergeCells>
  <phoneticPr fontId="1"/>
  <conditionalFormatting sqref="P25:Q26 P103:P111 P31:P33 P1:P22 P38:P42 P47:P48 P54:P57 P62:P66 P72:P79 P84:P88 P95:P98 P121:P1048576 P116">
    <cfRule type="cellIs" dxfId="35" priority="57" operator="equal">
      <formula>"？"</formula>
    </cfRule>
    <cfRule type="cellIs" dxfId="34" priority="58" operator="equal">
      <formula>"陽"</formula>
    </cfRule>
    <cfRule type="cellIs" dxfId="33" priority="59" operator="equal">
      <formula>"陰"</formula>
    </cfRule>
  </conditionalFormatting>
  <conditionalFormatting sqref="P36:Q37">
    <cfRule type="cellIs" dxfId="32" priority="52" operator="equal">
      <formula>"？"</formula>
    </cfRule>
    <cfRule type="cellIs" dxfId="31" priority="53" operator="equal">
      <formula>"陽"</formula>
    </cfRule>
    <cfRule type="cellIs" dxfId="30" priority="54" operator="equal">
      <formula>"陰"</formula>
    </cfRule>
  </conditionalFormatting>
  <conditionalFormatting sqref="P60:Q61">
    <cfRule type="cellIs" dxfId="29" priority="43" operator="equal">
      <formula>"？"</formula>
    </cfRule>
    <cfRule type="cellIs" dxfId="28" priority="44" operator="equal">
      <formula>"陽"</formula>
    </cfRule>
    <cfRule type="cellIs" dxfId="27" priority="45" operator="equal">
      <formula>"陰"</formula>
    </cfRule>
  </conditionalFormatting>
  <conditionalFormatting sqref="P82:Q83">
    <cfRule type="cellIs" dxfId="26" priority="37" operator="equal">
      <formula>"？"</formula>
    </cfRule>
    <cfRule type="cellIs" dxfId="25" priority="38" operator="equal">
      <formula>"陽"</formula>
    </cfRule>
    <cfRule type="cellIs" dxfId="24" priority="39" operator="equal">
      <formula>"陰"</formula>
    </cfRule>
  </conditionalFormatting>
  <conditionalFormatting sqref="P45:Q46">
    <cfRule type="cellIs" dxfId="23" priority="28" operator="equal">
      <formula>"？"</formula>
    </cfRule>
    <cfRule type="cellIs" dxfId="22" priority="29" operator="equal">
      <formula>"陽"</formula>
    </cfRule>
    <cfRule type="cellIs" dxfId="21" priority="30" operator="equal">
      <formula>"陰"</formula>
    </cfRule>
  </conditionalFormatting>
  <conditionalFormatting sqref="P119:Q120">
    <cfRule type="cellIs" dxfId="20" priority="16" operator="equal">
      <formula>"？"</formula>
    </cfRule>
    <cfRule type="cellIs" dxfId="19" priority="17" operator="equal">
      <formula>"陽"</formula>
    </cfRule>
    <cfRule type="cellIs" dxfId="18" priority="18" operator="equal">
      <formula>"陰"</formula>
    </cfRule>
  </conditionalFormatting>
  <conditionalFormatting sqref="P101:Q102">
    <cfRule type="cellIs" dxfId="17" priority="19" operator="equal">
      <formula>"？"</formula>
    </cfRule>
    <cfRule type="cellIs" dxfId="16" priority="20" operator="equal">
      <formula>"陽"</formula>
    </cfRule>
    <cfRule type="cellIs" dxfId="15" priority="21" operator="equal">
      <formula>"陰"</formula>
    </cfRule>
  </conditionalFormatting>
  <conditionalFormatting sqref="P29:Q30">
    <cfRule type="cellIs" dxfId="14" priority="13" operator="equal">
      <formula>"？"</formula>
    </cfRule>
    <cfRule type="cellIs" dxfId="13" priority="14" operator="equal">
      <formula>"陽"</formula>
    </cfRule>
    <cfRule type="cellIs" dxfId="12" priority="15" operator="equal">
      <formula>"陰"</formula>
    </cfRule>
  </conditionalFormatting>
  <conditionalFormatting sqref="P52:Q53">
    <cfRule type="cellIs" dxfId="11" priority="10" operator="equal">
      <formula>"？"</formula>
    </cfRule>
    <cfRule type="cellIs" dxfId="10" priority="11" operator="equal">
      <formula>"陽"</formula>
    </cfRule>
    <cfRule type="cellIs" dxfId="9" priority="12" operator="equal">
      <formula>"陰"</formula>
    </cfRule>
  </conditionalFormatting>
  <conditionalFormatting sqref="P70:Q71">
    <cfRule type="cellIs" dxfId="8" priority="7" operator="equal">
      <formula>"？"</formula>
    </cfRule>
    <cfRule type="cellIs" dxfId="7" priority="8" operator="equal">
      <formula>"陽"</formula>
    </cfRule>
    <cfRule type="cellIs" dxfId="6" priority="9" operator="equal">
      <formula>"陰"</formula>
    </cfRule>
  </conditionalFormatting>
  <conditionalFormatting sqref="P93:Q94">
    <cfRule type="cellIs" dxfId="5" priority="4" operator="equal">
      <formula>"？"</formula>
    </cfRule>
    <cfRule type="cellIs" dxfId="4" priority="5" operator="equal">
      <formula>"陽"</formula>
    </cfRule>
    <cfRule type="cellIs" dxfId="3" priority="6" operator="equal">
      <formula>"陰"</formula>
    </cfRule>
  </conditionalFormatting>
  <conditionalFormatting sqref="P114:Q115">
    <cfRule type="cellIs" dxfId="2" priority="1" operator="equal">
      <formula>"？"</formula>
    </cfRule>
    <cfRule type="cellIs" dxfId="1" priority="2" operator="equal">
      <formula>"陽"</formula>
    </cfRule>
    <cfRule type="cellIs" dxfId="0" priority="3" operator="equal">
      <formula>"陰"</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9"/>
  <sheetViews>
    <sheetView topLeftCell="AU1" zoomScaleNormal="100" workbookViewId="0">
      <selection activeCell="AY5" sqref="AY5"/>
    </sheetView>
  </sheetViews>
  <sheetFormatPr defaultRowHeight="13.5" x14ac:dyDescent="0.15"/>
  <cols>
    <col min="10" max="10" width="10.5" bestFit="1" customWidth="1"/>
    <col min="17" max="17" width="9.5" bestFit="1" customWidth="1"/>
    <col min="36" max="36" width="9.5" bestFit="1" customWidth="1"/>
    <col min="45" max="45" width="10.5" bestFit="1" customWidth="1"/>
    <col min="52" max="52" width="10.5" bestFit="1" customWidth="1"/>
  </cols>
  <sheetData>
    <row r="1" spans="1:52" x14ac:dyDescent="0.15">
      <c r="A1" s="34" t="s">
        <v>43</v>
      </c>
      <c r="J1" s="66">
        <v>42211</v>
      </c>
      <c r="Q1" s="66">
        <v>42218</v>
      </c>
      <c r="AJ1" s="66">
        <v>42224</v>
      </c>
      <c r="AS1" s="66">
        <v>42228</v>
      </c>
      <c r="AZ1" s="66">
        <v>42229</v>
      </c>
    </row>
    <row r="2" spans="1:52" x14ac:dyDescent="0.15">
      <c r="B2" t="s">
        <v>44</v>
      </c>
      <c r="J2" t="s">
        <v>45</v>
      </c>
      <c r="K2" t="s">
        <v>46</v>
      </c>
      <c r="Q2" t="s">
        <v>45</v>
      </c>
      <c r="R2" t="s">
        <v>47</v>
      </c>
    </row>
    <row r="3" spans="1:52" ht="14.25" x14ac:dyDescent="0.15">
      <c r="B3" t="s">
        <v>48</v>
      </c>
      <c r="K3" t="s">
        <v>49</v>
      </c>
      <c r="R3" t="s">
        <v>50</v>
      </c>
      <c r="Z3" s="67" t="s">
        <v>51</v>
      </c>
      <c r="AJ3" s="68" t="s">
        <v>52</v>
      </c>
      <c r="AS3" t="s">
        <v>53</v>
      </c>
      <c r="AZ3" t="s">
        <v>188</v>
      </c>
    </row>
    <row r="4" spans="1:52" ht="14.25" x14ac:dyDescent="0.15">
      <c r="B4" t="s">
        <v>54</v>
      </c>
      <c r="K4" t="s">
        <v>55</v>
      </c>
      <c r="R4" t="s">
        <v>56</v>
      </c>
      <c r="Z4" s="67" t="s">
        <v>57</v>
      </c>
      <c r="AJ4" s="68" t="s">
        <v>58</v>
      </c>
      <c r="AS4" t="s">
        <v>59</v>
      </c>
      <c r="AZ4" t="s">
        <v>189</v>
      </c>
    </row>
    <row r="5" spans="1:52" ht="14.25" x14ac:dyDescent="0.15">
      <c r="B5" t="s">
        <v>60</v>
      </c>
      <c r="K5" t="s">
        <v>61</v>
      </c>
      <c r="R5" t="s">
        <v>62</v>
      </c>
      <c r="Z5" s="67" t="s">
        <v>63</v>
      </c>
      <c r="AJ5" s="68" t="s">
        <v>64</v>
      </c>
      <c r="AS5" s="69" t="s">
        <v>65</v>
      </c>
    </row>
    <row r="6" spans="1:52" ht="14.25" x14ac:dyDescent="0.15">
      <c r="B6" t="s">
        <v>66</v>
      </c>
      <c r="K6" t="s">
        <v>67</v>
      </c>
      <c r="R6" t="s">
        <v>68</v>
      </c>
      <c r="Z6" s="67" t="s">
        <v>69</v>
      </c>
      <c r="AJ6" s="68" t="s">
        <v>70</v>
      </c>
      <c r="AS6" t="s">
        <v>71</v>
      </c>
      <c r="AZ6" t="s">
        <v>80</v>
      </c>
    </row>
    <row r="7" spans="1:52" x14ac:dyDescent="0.15">
      <c r="B7" t="s">
        <v>72</v>
      </c>
      <c r="K7" t="s">
        <v>73</v>
      </c>
      <c r="Z7" s="70"/>
      <c r="AJ7" s="68" t="s">
        <v>74</v>
      </c>
      <c r="AZ7" t="s">
        <v>190</v>
      </c>
    </row>
    <row r="8" spans="1:52" ht="14.25" x14ac:dyDescent="0.15">
      <c r="B8" t="s">
        <v>75</v>
      </c>
      <c r="Q8" t="s">
        <v>76</v>
      </c>
      <c r="R8" t="s">
        <v>77</v>
      </c>
      <c r="Z8" s="67" t="s">
        <v>78</v>
      </c>
      <c r="AJ8" s="68" t="s">
        <v>79</v>
      </c>
      <c r="AS8" t="s">
        <v>80</v>
      </c>
      <c r="AZ8" t="s">
        <v>192</v>
      </c>
    </row>
    <row r="9" spans="1:52" ht="14.25" x14ac:dyDescent="0.15">
      <c r="B9" t="s">
        <v>81</v>
      </c>
      <c r="K9" t="s">
        <v>82</v>
      </c>
      <c r="R9" t="s">
        <v>83</v>
      </c>
      <c r="Z9" s="67" t="s">
        <v>84</v>
      </c>
      <c r="AJ9" s="68" t="s">
        <v>85</v>
      </c>
      <c r="AS9" t="s">
        <v>86</v>
      </c>
      <c r="AZ9" t="s">
        <v>193</v>
      </c>
    </row>
    <row r="10" spans="1:52" ht="14.25" x14ac:dyDescent="0.15">
      <c r="B10" t="s">
        <v>87</v>
      </c>
      <c r="K10" t="s">
        <v>88</v>
      </c>
      <c r="R10" t="s">
        <v>89</v>
      </c>
      <c r="Z10" s="67" t="s">
        <v>90</v>
      </c>
      <c r="AJ10" s="68" t="s">
        <v>91</v>
      </c>
      <c r="AS10" t="s">
        <v>92</v>
      </c>
      <c r="AZ10" t="s">
        <v>194</v>
      </c>
    </row>
    <row r="11" spans="1:52" ht="14.25" x14ac:dyDescent="0.15">
      <c r="B11" t="s">
        <v>93</v>
      </c>
      <c r="K11" t="s">
        <v>94</v>
      </c>
      <c r="R11" t="s">
        <v>95</v>
      </c>
      <c r="Z11" s="67" t="s">
        <v>96</v>
      </c>
      <c r="AJ11" s="68" t="s">
        <v>97</v>
      </c>
      <c r="AS11" t="s">
        <v>98</v>
      </c>
      <c r="AZ11" t="s">
        <v>195</v>
      </c>
    </row>
    <row r="12" spans="1:52" ht="14.25" x14ac:dyDescent="0.15">
      <c r="K12" t="s">
        <v>99</v>
      </c>
      <c r="R12" t="s">
        <v>100</v>
      </c>
      <c r="Z12" s="67" t="s">
        <v>101</v>
      </c>
      <c r="AJ12" s="68" t="s">
        <v>102</v>
      </c>
      <c r="AS12" t="s">
        <v>103</v>
      </c>
    </row>
    <row r="13" spans="1:52" ht="14.25" x14ac:dyDescent="0.15">
      <c r="A13" t="s">
        <v>76</v>
      </c>
      <c r="B13" t="s">
        <v>104</v>
      </c>
      <c r="K13" t="s">
        <v>105</v>
      </c>
      <c r="R13" t="s">
        <v>106</v>
      </c>
      <c r="Z13" s="67" t="s">
        <v>107</v>
      </c>
      <c r="AJ13" s="68" t="s">
        <v>78</v>
      </c>
      <c r="AZ13" t="s">
        <v>113</v>
      </c>
    </row>
    <row r="14" spans="1:52" ht="14.25" customHeight="1" x14ac:dyDescent="0.15">
      <c r="B14" t="s">
        <v>108</v>
      </c>
      <c r="K14" t="s">
        <v>109</v>
      </c>
      <c r="R14" t="s">
        <v>110</v>
      </c>
      <c r="Z14" s="67" t="s">
        <v>111</v>
      </c>
      <c r="AJ14" s="71" t="s">
        <v>112</v>
      </c>
      <c r="AK14" s="71"/>
      <c r="AL14" s="71"/>
      <c r="AM14" s="71"/>
      <c r="AN14" s="71"/>
      <c r="AO14" s="71"/>
      <c r="AP14" s="71"/>
      <c r="AQ14" s="72"/>
      <c r="AS14" t="s">
        <v>113</v>
      </c>
      <c r="AZ14" t="s">
        <v>191</v>
      </c>
    </row>
    <row r="15" spans="1:52" ht="14.25" x14ac:dyDescent="0.15">
      <c r="B15" t="s">
        <v>114</v>
      </c>
      <c r="K15" t="s">
        <v>115</v>
      </c>
      <c r="Z15" s="67" t="s">
        <v>116</v>
      </c>
      <c r="AJ15" s="71"/>
      <c r="AK15" s="71"/>
      <c r="AL15" s="71"/>
      <c r="AM15" s="71"/>
      <c r="AN15" s="71"/>
      <c r="AO15" s="71"/>
      <c r="AP15" s="71"/>
      <c r="AQ15" s="72"/>
      <c r="AS15" t="s">
        <v>117</v>
      </c>
    </row>
    <row r="16" spans="1:52" ht="14.25" x14ac:dyDescent="0.15">
      <c r="B16" t="s">
        <v>118</v>
      </c>
      <c r="K16" t="s">
        <v>25</v>
      </c>
      <c r="R16" t="s">
        <v>119</v>
      </c>
      <c r="Z16" s="67" t="s">
        <v>120</v>
      </c>
      <c r="AJ16" s="71"/>
      <c r="AK16" s="71"/>
      <c r="AL16" s="71"/>
      <c r="AM16" s="71"/>
      <c r="AN16" s="71"/>
      <c r="AO16" s="71"/>
      <c r="AP16" s="71"/>
      <c r="AQ16" s="72"/>
      <c r="AZ16" t="s">
        <v>125</v>
      </c>
    </row>
    <row r="17" spans="1:52" ht="14.25" x14ac:dyDescent="0.15">
      <c r="B17" t="s">
        <v>121</v>
      </c>
      <c r="K17" t="s">
        <v>122</v>
      </c>
      <c r="R17" t="s">
        <v>123</v>
      </c>
      <c r="Z17" s="67" t="s">
        <v>124</v>
      </c>
      <c r="AJ17" s="71"/>
      <c r="AK17" s="71"/>
      <c r="AL17" s="71"/>
      <c r="AM17" s="71"/>
      <c r="AN17" s="71"/>
      <c r="AO17" s="71"/>
      <c r="AP17" s="71"/>
      <c r="AQ17" s="72"/>
      <c r="AS17" t="s">
        <v>125</v>
      </c>
      <c r="AZ17" t="s">
        <v>196</v>
      </c>
    </row>
    <row r="18" spans="1:52" ht="14.25" x14ac:dyDescent="0.15">
      <c r="B18" t="s">
        <v>126</v>
      </c>
      <c r="Z18" s="67" t="s">
        <v>127</v>
      </c>
      <c r="AJ18" s="71"/>
      <c r="AK18" s="71"/>
      <c r="AL18" s="71"/>
      <c r="AM18" s="71"/>
      <c r="AN18" s="71"/>
      <c r="AO18" s="71"/>
      <c r="AP18" s="71"/>
      <c r="AQ18" s="72"/>
      <c r="AS18" t="s">
        <v>128</v>
      </c>
      <c r="AZ18" t="s">
        <v>197</v>
      </c>
    </row>
    <row r="19" spans="1:52" ht="14.25" x14ac:dyDescent="0.15">
      <c r="B19" t="s">
        <v>129</v>
      </c>
      <c r="K19" t="s">
        <v>130</v>
      </c>
      <c r="R19" t="s">
        <v>131</v>
      </c>
      <c r="Z19" s="67" t="s">
        <v>132</v>
      </c>
      <c r="AJ19" s="71"/>
      <c r="AK19" s="71"/>
      <c r="AL19" s="71"/>
      <c r="AM19" s="71"/>
      <c r="AN19" s="71"/>
      <c r="AO19" s="71"/>
      <c r="AP19" s="71"/>
      <c r="AQ19" s="72"/>
      <c r="AS19" t="s">
        <v>133</v>
      </c>
    </row>
    <row r="20" spans="1:52" x14ac:dyDescent="0.15">
      <c r="B20" t="s">
        <v>134</v>
      </c>
      <c r="K20" t="s">
        <v>16</v>
      </c>
      <c r="L20" t="s">
        <v>9</v>
      </c>
      <c r="M20" t="s">
        <v>10</v>
      </c>
      <c r="N20" t="s">
        <v>26</v>
      </c>
      <c r="R20" t="s">
        <v>135</v>
      </c>
      <c r="Z20" s="70"/>
      <c r="AJ20" s="71"/>
      <c r="AK20" s="71"/>
      <c r="AL20" s="71"/>
      <c r="AM20" s="71"/>
      <c r="AN20" s="71"/>
      <c r="AO20" s="71"/>
      <c r="AP20" s="71"/>
      <c r="AQ20" s="72"/>
      <c r="AS20" t="s">
        <v>136</v>
      </c>
    </row>
    <row r="21" spans="1:52" ht="14.25" x14ac:dyDescent="0.15">
      <c r="K21" s="38">
        <v>0.41269841269841268</v>
      </c>
      <c r="L21">
        <v>4887.9999999999945</v>
      </c>
      <c r="M21">
        <v>-1928.0000000000027</v>
      </c>
      <c r="N21">
        <v>9968125.9797041491</v>
      </c>
      <c r="R21" t="s">
        <v>137</v>
      </c>
      <c r="Z21" s="67" t="s">
        <v>138</v>
      </c>
      <c r="AJ21" s="71"/>
      <c r="AK21" s="71"/>
      <c r="AL21" s="71"/>
      <c r="AM21" s="71"/>
      <c r="AN21" s="71"/>
      <c r="AO21" s="71"/>
      <c r="AP21" s="71"/>
      <c r="AQ21" s="72"/>
    </row>
    <row r="22" spans="1:52" ht="14.25" x14ac:dyDescent="0.15">
      <c r="A22" t="s">
        <v>139</v>
      </c>
      <c r="B22" t="s">
        <v>140</v>
      </c>
      <c r="K22" t="s">
        <v>141</v>
      </c>
      <c r="Z22" s="67" t="s">
        <v>142</v>
      </c>
      <c r="AJ22" s="71"/>
      <c r="AK22" s="71"/>
      <c r="AL22" s="71"/>
      <c r="AM22" s="71"/>
      <c r="AN22" s="71"/>
      <c r="AO22" s="71"/>
      <c r="AP22" s="71"/>
      <c r="AQ22" s="72"/>
    </row>
    <row r="23" spans="1:52" ht="14.25" customHeight="1" x14ac:dyDescent="0.15">
      <c r="B23" t="s">
        <v>143</v>
      </c>
      <c r="K23" t="s">
        <v>16</v>
      </c>
      <c r="L23" t="s">
        <v>9</v>
      </c>
      <c r="M23" t="s">
        <v>10</v>
      </c>
      <c r="N23" t="s">
        <v>26</v>
      </c>
      <c r="Q23" t="s">
        <v>139</v>
      </c>
      <c r="R23" t="s">
        <v>144</v>
      </c>
      <c r="Z23" s="70"/>
      <c r="AJ23" s="71" t="s">
        <v>145</v>
      </c>
      <c r="AK23" s="71"/>
      <c r="AL23" s="71"/>
      <c r="AM23" s="71"/>
      <c r="AN23" s="71"/>
      <c r="AO23" s="71"/>
      <c r="AP23" s="71"/>
      <c r="AQ23" s="72"/>
    </row>
    <row r="24" spans="1:52" ht="14.25" x14ac:dyDescent="0.15">
      <c r="B24" t="s">
        <v>146</v>
      </c>
      <c r="K24" s="38">
        <v>0.32142857142857145</v>
      </c>
      <c r="L24">
        <v>3104.0000000000091</v>
      </c>
      <c r="M24">
        <v>-2339.9999999999941</v>
      </c>
      <c r="N24">
        <v>20772244.660271678</v>
      </c>
      <c r="R24" t="s">
        <v>147</v>
      </c>
      <c r="Z24" s="67" t="s">
        <v>148</v>
      </c>
      <c r="AJ24" s="71"/>
      <c r="AK24" s="71"/>
      <c r="AL24" s="71"/>
      <c r="AM24" s="71"/>
      <c r="AN24" s="71"/>
      <c r="AO24" s="71"/>
      <c r="AP24" s="71"/>
      <c r="AQ24" s="72"/>
    </row>
    <row r="25" spans="1:52" ht="14.25" x14ac:dyDescent="0.15">
      <c r="K25" t="s">
        <v>149</v>
      </c>
      <c r="Z25" s="67" t="s">
        <v>150</v>
      </c>
      <c r="AJ25" s="71"/>
      <c r="AK25" s="71"/>
      <c r="AL25" s="71"/>
      <c r="AM25" s="71"/>
      <c r="AN25" s="71"/>
      <c r="AO25" s="71"/>
      <c r="AP25" s="71"/>
    </row>
    <row r="26" spans="1:52" ht="14.25" x14ac:dyDescent="0.15">
      <c r="K26" t="s">
        <v>16</v>
      </c>
      <c r="L26" t="s">
        <v>9</v>
      </c>
      <c r="M26" t="s">
        <v>10</v>
      </c>
      <c r="N26" t="s">
        <v>26</v>
      </c>
      <c r="Z26" s="67" t="s">
        <v>151</v>
      </c>
      <c r="AJ26" s="68" t="s">
        <v>152</v>
      </c>
      <c r="AK26" s="72"/>
      <c r="AL26" s="72"/>
      <c r="AM26" s="72"/>
      <c r="AN26" s="72"/>
      <c r="AO26" s="72"/>
      <c r="AP26" s="72"/>
    </row>
    <row r="27" spans="1:52" ht="14.25" x14ac:dyDescent="0.15">
      <c r="K27" s="38">
        <v>0.36842105263157893</v>
      </c>
      <c r="L27">
        <v>3395</v>
      </c>
      <c r="M27">
        <v>-1331.0000000000045</v>
      </c>
      <c r="N27">
        <v>14769127.045852879</v>
      </c>
      <c r="Z27" s="67" t="s">
        <v>153</v>
      </c>
      <c r="AJ27" s="68" t="s">
        <v>154</v>
      </c>
      <c r="AK27" s="72"/>
      <c r="AL27" s="72"/>
      <c r="AM27" s="72"/>
      <c r="AN27" s="72"/>
      <c r="AO27" s="72"/>
      <c r="AP27" s="72"/>
    </row>
    <row r="28" spans="1:52" ht="14.25" x14ac:dyDescent="0.15">
      <c r="K28" t="s">
        <v>155</v>
      </c>
      <c r="Z28" s="67" t="s">
        <v>156</v>
      </c>
      <c r="AJ28" s="68" t="s">
        <v>157</v>
      </c>
      <c r="AK28" s="72"/>
      <c r="AL28" s="72"/>
      <c r="AM28" s="72"/>
      <c r="AN28" s="72"/>
      <c r="AO28" s="72"/>
      <c r="AP28" s="72"/>
    </row>
    <row r="29" spans="1:52" ht="14.25" x14ac:dyDescent="0.15">
      <c r="K29" t="s">
        <v>16</v>
      </c>
      <c r="L29" t="s">
        <v>9</v>
      </c>
      <c r="M29" t="s">
        <v>10</v>
      </c>
      <c r="N29" t="s">
        <v>26</v>
      </c>
      <c r="Z29" s="67" t="s">
        <v>158</v>
      </c>
      <c r="AJ29" s="72"/>
      <c r="AK29" s="72"/>
      <c r="AL29" s="72"/>
      <c r="AM29" s="72"/>
      <c r="AN29" s="72"/>
      <c r="AO29" s="72"/>
      <c r="AP29" s="72"/>
    </row>
    <row r="30" spans="1:52" ht="14.25" x14ac:dyDescent="0.15">
      <c r="K30" s="38">
        <v>0.45945945945945948</v>
      </c>
      <c r="L30">
        <v>4011.0000000000045</v>
      </c>
      <c r="M30">
        <v>-1040.9999999999998</v>
      </c>
      <c r="N30">
        <v>7460513.5566534484</v>
      </c>
      <c r="Z30" s="67" t="s">
        <v>159</v>
      </c>
      <c r="AJ30" s="72"/>
      <c r="AK30" s="72"/>
      <c r="AL30" s="72"/>
      <c r="AM30" s="72"/>
      <c r="AN30" s="72"/>
      <c r="AO30" s="72"/>
      <c r="AP30" s="72"/>
    </row>
    <row r="31" spans="1:52" x14ac:dyDescent="0.15">
      <c r="AJ31" s="72"/>
      <c r="AK31" s="72"/>
      <c r="AL31" s="72"/>
      <c r="AM31" s="72"/>
      <c r="AN31" s="72"/>
      <c r="AO31" s="72"/>
      <c r="AP31" s="72"/>
    </row>
    <row r="32" spans="1:52" x14ac:dyDescent="0.15">
      <c r="J32" t="s">
        <v>76</v>
      </c>
      <c r="K32" t="s">
        <v>160</v>
      </c>
      <c r="AJ32" s="72"/>
      <c r="AK32" s="72"/>
      <c r="AL32" s="72"/>
      <c r="AM32" s="72"/>
      <c r="AN32" s="72"/>
      <c r="AO32" s="72"/>
      <c r="AP32" s="72"/>
    </row>
    <row r="33" spans="10:11" x14ac:dyDescent="0.15">
      <c r="K33" t="s">
        <v>161</v>
      </c>
    </row>
    <row r="34" spans="10:11" x14ac:dyDescent="0.15">
      <c r="K34" t="s">
        <v>162</v>
      </c>
    </row>
    <row r="35" spans="10:11" x14ac:dyDescent="0.15">
      <c r="K35" t="s">
        <v>163</v>
      </c>
    </row>
    <row r="36" spans="10:11" x14ac:dyDescent="0.15">
      <c r="K36" t="s">
        <v>164</v>
      </c>
    </row>
    <row r="37" spans="10:11" x14ac:dyDescent="0.15">
      <c r="K37" t="s">
        <v>165</v>
      </c>
    </row>
    <row r="38" spans="10:11" x14ac:dyDescent="0.15">
      <c r="K38" t="s">
        <v>166</v>
      </c>
    </row>
    <row r="39" spans="10:11" x14ac:dyDescent="0.15">
      <c r="K39" t="s">
        <v>167</v>
      </c>
    </row>
    <row r="40" spans="10:11" x14ac:dyDescent="0.15">
      <c r="K40" t="s">
        <v>168</v>
      </c>
    </row>
    <row r="41" spans="10:11" x14ac:dyDescent="0.15">
      <c r="K41" t="s">
        <v>169</v>
      </c>
    </row>
    <row r="42" spans="10:11" x14ac:dyDescent="0.15">
      <c r="K42" t="s">
        <v>170</v>
      </c>
    </row>
    <row r="43" spans="10:11" x14ac:dyDescent="0.15">
      <c r="K43" t="s">
        <v>171</v>
      </c>
    </row>
    <row r="44" spans="10:11" x14ac:dyDescent="0.15">
      <c r="K44" t="s">
        <v>172</v>
      </c>
    </row>
    <row r="46" spans="10:11" x14ac:dyDescent="0.15">
      <c r="J46" t="s">
        <v>139</v>
      </c>
      <c r="K46" t="s">
        <v>173</v>
      </c>
    </row>
    <row r="47" spans="10:11" x14ac:dyDescent="0.15">
      <c r="K47" t="s">
        <v>174</v>
      </c>
    </row>
    <row r="48" spans="10:11" x14ac:dyDescent="0.15">
      <c r="K48" t="s">
        <v>175</v>
      </c>
    </row>
    <row r="49" spans="11:11" x14ac:dyDescent="0.15">
      <c r="K49" t="s">
        <v>176</v>
      </c>
    </row>
  </sheetData>
  <mergeCells count="2">
    <mergeCell ref="AJ14:AP22"/>
    <mergeCell ref="AJ23:AP25"/>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8"/>
  <sheetViews>
    <sheetView tabSelected="1" workbookViewId="0">
      <selection activeCell="C8" sqref="C8"/>
    </sheetView>
  </sheetViews>
  <sheetFormatPr defaultRowHeight="13.5" x14ac:dyDescent="0.15"/>
  <cols>
    <col min="3" max="3" width="26.375" bestFit="1" customWidth="1"/>
    <col min="4" max="4" width="25.375" bestFit="1" customWidth="1"/>
  </cols>
  <sheetData>
    <row r="2" spans="2:4" x14ac:dyDescent="0.15">
      <c r="C2" s="73" t="s">
        <v>177</v>
      </c>
      <c r="D2" s="74" t="s">
        <v>178</v>
      </c>
    </row>
    <row r="3" spans="2:4" x14ac:dyDescent="0.15">
      <c r="B3" t="s">
        <v>179</v>
      </c>
      <c r="C3" t="s">
        <v>180</v>
      </c>
      <c r="D3" t="s">
        <v>181</v>
      </c>
    </row>
    <row r="4" spans="2:4" x14ac:dyDescent="0.15">
      <c r="C4" t="s">
        <v>182</v>
      </c>
    </row>
    <row r="6" spans="2:4" x14ac:dyDescent="0.15">
      <c r="B6" t="s">
        <v>183</v>
      </c>
      <c r="C6" t="s">
        <v>184</v>
      </c>
      <c r="D6" t="s">
        <v>185</v>
      </c>
    </row>
    <row r="8" spans="2:4" x14ac:dyDescent="0.15">
      <c r="B8" t="s">
        <v>186</v>
      </c>
      <c r="C8" t="s">
        <v>187</v>
      </c>
      <c r="D8" t="s">
        <v>198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データ</vt:lpstr>
      <vt:lpstr>気づき</vt:lpstr>
      <vt:lpstr>検証終了通貨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2015-07-09T17:02:26Z</dcterms:created>
  <dcterms:modified xsi:type="dcterms:W3CDTF">2015-08-13T06:05:32Z</dcterms:modified>
</cp:coreProperties>
</file>