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3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過去検証ＵＳＤＪＰＹ１Ｈ" sheetId="5" r:id="rId5"/>
    <sheet name="過去検証ＥＵＲＪＰＹ１Ｈ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<sst xmlns="http://schemas.openxmlformats.org/spreadsheetml/2006/main" count="612" uniqueCount="138">
  <si>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</si>
  <si>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</si>
  <si>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</si>
  <si>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</si>
  <si>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</si>
  <si>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</si>
  <si>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</si>
  <si>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</si>
  <si>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</si>
  <si>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</si>
  <si>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</si>
  <si>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</si>
  <si>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</si>
  <si>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</si>
  <si>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</si>
  <si>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</si>
  <si>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</si>
  <si>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</si>
  <si>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</si>
  <si>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</si>
  <si>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</si>
  <si>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</si>
  <si>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</si>
  <si>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</si>
  <si>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</si>
  <si>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</si>
  <si>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</si>
  <si>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</si>
  <si>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</si>
  <si>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</si>
  <si>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</si>
  <si>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</si>
  <si>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</si>
  <si>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</si>
  <si>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</si>
  <si>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</si>
  <si>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</si>
  <si>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</si>
  <si>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</si>
  <si>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</si>
  <si>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</si>
  <si>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</si>
  <si>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</si>
  <si>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</si>
  <si>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</si>
  <si>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</si>
  <si>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</si>
  <si>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</si>
  <si>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</si>
  <si>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</si>
  <si>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</si>
  <si>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</si>
  <si>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</si>
  <si>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</si>
  <si>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</si>
  <si>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</si>
  <si>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</si>
  <si>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</si>
  <si>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</si>
  <si>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</si>
  <si>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</si>
  <si>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</si>
  <si>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</si>
  <si>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</si>
  <si>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</si>
  <si>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</si>
  <si>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</si>
  <si>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</si>
  <si>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</si>
  <si>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</si>
  <si>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</si>
  <si>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</si>
  <si>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</si>
  <si>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</si>
  <si>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</si>
  <si>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</si>
  <si>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</si>
  <si>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</si>
  <si>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</si>
  <si>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</si>
  <si>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</si>
  <si>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</si>
  <si>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</si>
  <si>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</si>
  <si>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</si>
  <si>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</si>
  <si>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</si>
  <si>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</si>
  <si>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</si>
  <si>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</si>
  <si>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</si>
  <si>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</si>
  <si>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</si>
  <si>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</si>
  <si>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</si>
  <si>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</si>
  <si>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</si>
  <si>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</si>
  <si>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</si>
  <si>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</si>
  <si>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</si>
  <si>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</si>
  <si>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</si>
  <si>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</si>
  <si>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</si>
  <si>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ロスカット値</t>
  </si>
  <si>
    <t>エントリー値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</si>
  <si>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</si>
  <si>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</si>
  <si>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</si>
  <si>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</si>
  <si>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</si>
  <si>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</si>
  <si>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</si>
  <si>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EUR</t>
  </si>
  <si>
    <t>JPY</t>
  </si>
  <si>
    <t>PB</t>
  </si>
  <si>
    <t>1h</t>
  </si>
  <si>
    <t>ストップ切り下げ</t>
  </si>
  <si>
    <t>ストップ切り上げ</t>
  </si>
  <si>
    <t>勝ち</t>
  </si>
  <si>
    <t>ストップ切りさ</t>
  </si>
  <si>
    <t>すとっぷ切り下げ</t>
  </si>
  <si>
    <r>
      <t>2</t>
    </r>
    <r>
      <rPr>
        <sz val="11"/>
        <color indexed="8"/>
        <rFont val="ＭＳ Ｐゴシック"/>
        <family val="3"/>
      </rPr>
      <t>014/12 1 10:00</t>
    </r>
  </si>
  <si>
    <t>負け</t>
  </si>
  <si>
    <t>の一時間あしの検証17番目の画像です</t>
  </si>
  <si>
    <t>買いで入りました。</t>
  </si>
  <si>
    <t>ＥＵＲＪＰＹ</t>
  </si>
  <si>
    <t>一時間足の検証24番目の画像です。</t>
  </si>
  <si>
    <t>売りで入りました。</t>
  </si>
  <si>
    <t>USD</t>
  </si>
  <si>
    <t>JPY</t>
  </si>
  <si>
    <t>1h</t>
  </si>
  <si>
    <t>１ｈ</t>
  </si>
  <si>
    <t>ＰＢ</t>
  </si>
  <si>
    <t>勝ち</t>
  </si>
  <si>
    <t>USDJPY</t>
  </si>
  <si>
    <t>1時間足の検証2番目の画像です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</si>
</sst>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99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10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523875</xdr:colOff>
      <xdr:row>18</xdr:row>
      <xdr:rowOff>57150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9528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2</xdr:col>
      <xdr:colOff>352425</xdr:colOff>
      <xdr:row>36</xdr:row>
      <xdr:rowOff>95250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17240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3</xdr:col>
      <xdr:colOff>666750</xdr:colOff>
      <xdr:row>59</xdr:row>
      <xdr:rowOff>28575</xdr:rowOff>
    </xdr:to>
    <xdr:pic>
      <xdr:nvPicPr>
        <xdr:cNvPr id="3" name="Picture 31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886700"/>
          <a:ext cx="27241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2" t="s">
        <v>0</v>
      </c>
      <c r="E1" s="233"/>
      <c r="F1" s="234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5">
        <v>500000</v>
      </c>
      <c r="E2" s="235"/>
      <c r="F2" s="235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6">
        <f>SUM(D2+F36)</f>
        <v>500000</v>
      </c>
      <c r="E3" s="236"/>
      <c r="F3" s="237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8" t="s">
        <v>87</v>
      </c>
      <c r="B36" s="239"/>
      <c r="C36" s="240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I49"/>
  <sheetViews>
    <sheetView tabSelected="1" zoomScalePageLayoutView="0" workbookViewId="0" topLeftCell="A43">
      <selection activeCell="N41" sqref="N41"/>
    </sheetView>
  </sheetViews>
  <sheetFormatPr defaultColWidth="9.00390625" defaultRowHeight="13.5"/>
  <sheetData>
    <row r="2" ht="13.5">
      <c r="I2" t="s">
        <v>88</v>
      </c>
    </row>
    <row r="3" ht="13.5">
      <c r="I3" t="s">
        <v>125</v>
      </c>
    </row>
    <row r="4" ht="13.5">
      <c r="I4" t="s">
        <v>126</v>
      </c>
    </row>
    <row r="25" ht="13.5">
      <c r="I25" t="s">
        <v>127</v>
      </c>
    </row>
    <row r="26" ht="13.5">
      <c r="I26" t="s">
        <v>128</v>
      </c>
    </row>
    <row r="27" ht="13.5">
      <c r="I27" t="s">
        <v>129</v>
      </c>
    </row>
    <row r="47" ht="13.5">
      <c r="I47" t="s">
        <v>136</v>
      </c>
    </row>
    <row r="48" ht="13.5">
      <c r="I48" t="s">
        <v>137</v>
      </c>
    </row>
    <row r="49" ht="13.5">
      <c r="I49" t="s">
        <v>126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2"/>
      <c r="Q3" s="243"/>
      <c r="R3" s="243"/>
      <c r="S3" s="243"/>
      <c r="T3" s="243"/>
      <c r="U3" s="243"/>
      <c r="V3" s="243"/>
    </row>
    <row r="4" spans="1:22" ht="13.5">
      <c r="A4" s="154"/>
      <c r="B4" s="241"/>
      <c r="C4" s="241"/>
      <c r="D4" s="241"/>
      <c r="P4" s="243"/>
      <c r="Q4" s="243"/>
      <c r="R4" s="243"/>
      <c r="S4" s="243"/>
      <c r="T4" s="243"/>
      <c r="U4" s="243"/>
      <c r="V4" s="243"/>
    </row>
    <row r="5" spans="1:22" ht="13.5">
      <c r="A5" s="154"/>
      <c r="B5" s="241"/>
      <c r="C5" s="241"/>
      <c r="D5" s="241"/>
      <c r="P5" s="243"/>
      <c r="Q5" s="243"/>
      <c r="R5" s="243"/>
      <c r="S5" s="243"/>
      <c r="T5" s="243"/>
      <c r="U5" s="243"/>
      <c r="V5" s="243"/>
    </row>
    <row r="6" spans="1:22" ht="13.5">
      <c r="A6" s="155"/>
      <c r="B6" s="241"/>
      <c r="C6" s="241"/>
      <c r="D6" s="241"/>
      <c r="P6" s="243"/>
      <c r="Q6" s="243"/>
      <c r="R6" s="243"/>
      <c r="S6" s="243"/>
      <c r="T6" s="243"/>
      <c r="U6" s="243"/>
      <c r="V6" s="243"/>
    </row>
    <row r="7" spans="1:22" ht="13.5">
      <c r="A7" s="154"/>
      <c r="G7" s="156"/>
      <c r="P7" s="243"/>
      <c r="Q7" s="243"/>
      <c r="R7" s="243"/>
      <c r="S7" s="243"/>
      <c r="T7" s="243"/>
      <c r="U7" s="243"/>
      <c r="V7" s="243"/>
    </row>
    <row r="8" spans="1:22" ht="13.5">
      <c r="A8" s="154" t="s">
        <v>55</v>
      </c>
      <c r="P8" s="243"/>
      <c r="Q8" s="243"/>
      <c r="R8" s="243"/>
      <c r="S8" s="243"/>
      <c r="T8" s="243"/>
      <c r="U8" s="243"/>
      <c r="V8" s="243"/>
    </row>
    <row r="9" spans="16:22" ht="8.25" customHeight="1">
      <c r="P9" s="243"/>
      <c r="Q9" s="243"/>
      <c r="R9" s="243"/>
      <c r="S9" s="243"/>
      <c r="T9" s="243"/>
      <c r="U9" s="243"/>
      <c r="V9" s="243"/>
    </row>
    <row r="10" spans="2:22" ht="14.25">
      <c r="B10" s="150" t="s">
        <v>92</v>
      </c>
      <c r="P10" s="243"/>
      <c r="Q10" s="243"/>
      <c r="R10" s="243"/>
      <c r="S10" s="243"/>
      <c r="T10" s="243"/>
      <c r="U10" s="243"/>
      <c r="V10" s="243"/>
    </row>
    <row r="11" spans="16:22" ht="13.5">
      <c r="P11" s="243"/>
      <c r="Q11" s="243"/>
      <c r="R11" s="243"/>
      <c r="S11" s="243"/>
      <c r="T11" s="243"/>
      <c r="U11" s="243"/>
      <c r="V11" s="243"/>
    </row>
    <row r="12" spans="16:22" ht="13.5">
      <c r="P12" s="243"/>
      <c r="Q12" s="243"/>
      <c r="R12" s="243"/>
      <c r="S12" s="243"/>
      <c r="T12" s="243"/>
      <c r="U12" s="243"/>
      <c r="V12" s="243"/>
    </row>
    <row r="13" spans="16:22" ht="13.5">
      <c r="P13" s="243"/>
      <c r="Q13" s="243"/>
      <c r="R13" s="243"/>
      <c r="S13" s="243"/>
      <c r="T13" s="243"/>
      <c r="U13" s="243"/>
      <c r="V13" s="243"/>
    </row>
    <row r="14" spans="16:22" ht="13.5">
      <c r="P14" s="243"/>
      <c r="Q14" s="243"/>
      <c r="R14" s="243"/>
      <c r="S14" s="243"/>
      <c r="T14" s="243"/>
      <c r="U14" s="243"/>
      <c r="V14" s="243"/>
    </row>
    <row r="15" spans="16:22" ht="13.5">
      <c r="P15" s="243"/>
      <c r="Q15" s="243"/>
      <c r="R15" s="243"/>
      <c r="S15" s="243"/>
      <c r="T15" s="243"/>
      <c r="U15" s="243"/>
      <c r="V15" s="243"/>
    </row>
    <row r="16" spans="16:22" ht="13.5">
      <c r="P16" s="243"/>
      <c r="Q16" s="243"/>
      <c r="R16" s="243"/>
      <c r="S16" s="243"/>
      <c r="T16" s="243"/>
      <c r="U16" s="243"/>
      <c r="V16" s="243"/>
    </row>
    <row r="17" spans="16:22" ht="13.5">
      <c r="P17" s="243"/>
      <c r="Q17" s="243"/>
      <c r="R17" s="243"/>
      <c r="S17" s="243"/>
      <c r="T17" s="243"/>
      <c r="U17" s="243"/>
      <c r="V17" s="243"/>
    </row>
    <row r="18" spans="16:22" ht="13.5">
      <c r="P18" s="243"/>
      <c r="Q18" s="243"/>
      <c r="R18" s="243"/>
      <c r="S18" s="243"/>
      <c r="T18" s="243"/>
      <c r="U18" s="243"/>
      <c r="V18" s="243"/>
    </row>
    <row r="19" spans="16:22" ht="13.5">
      <c r="P19" s="243"/>
      <c r="Q19" s="243"/>
      <c r="R19" s="243"/>
      <c r="S19" s="243"/>
      <c r="T19" s="243"/>
      <c r="U19" s="243"/>
      <c r="V19" s="243"/>
    </row>
    <row r="20" spans="2:22" ht="14.25">
      <c r="B20" s="150" t="s">
        <v>93</v>
      </c>
      <c r="P20" s="243"/>
      <c r="Q20" s="243"/>
      <c r="R20" s="243"/>
      <c r="S20" s="243"/>
      <c r="T20" s="243"/>
      <c r="U20" s="243"/>
      <c r="V20" s="243"/>
    </row>
    <row r="21" spans="16:22" ht="13.5">
      <c r="P21" s="243"/>
      <c r="Q21" s="243"/>
      <c r="R21" s="243"/>
      <c r="S21" s="243"/>
      <c r="T21" s="243"/>
      <c r="U21" s="243"/>
      <c r="V21" s="243"/>
    </row>
    <row r="22" spans="16:22" ht="13.5">
      <c r="P22" s="243"/>
      <c r="Q22" s="243"/>
      <c r="R22" s="243"/>
      <c r="S22" s="243"/>
      <c r="T22" s="243"/>
      <c r="U22" s="243"/>
      <c r="V22" s="243"/>
    </row>
    <row r="23" spans="16:22" ht="13.5">
      <c r="P23" s="243"/>
      <c r="Q23" s="243"/>
      <c r="R23" s="243"/>
      <c r="S23" s="243"/>
      <c r="T23" s="243"/>
      <c r="U23" s="243"/>
      <c r="V23" s="243"/>
    </row>
    <row r="24" spans="16:22" ht="13.5">
      <c r="P24" s="243"/>
      <c r="Q24" s="243"/>
      <c r="R24" s="243"/>
      <c r="S24" s="243"/>
      <c r="T24" s="243"/>
      <c r="U24" s="243"/>
      <c r="V24" s="243"/>
    </row>
    <row r="25" spans="2:22" ht="14.25">
      <c r="B25" s="150" t="s">
        <v>94</v>
      </c>
      <c r="P25" s="243"/>
      <c r="Q25" s="243"/>
      <c r="R25" s="243"/>
      <c r="S25" s="243"/>
      <c r="T25" s="243"/>
      <c r="U25" s="243"/>
      <c r="V25" s="243"/>
    </row>
    <row r="26" spans="16:22" ht="13.5">
      <c r="P26" s="243"/>
      <c r="Q26" s="243"/>
      <c r="R26" s="243"/>
      <c r="S26" s="243"/>
      <c r="T26" s="243"/>
      <c r="U26" s="243"/>
      <c r="V26" s="243"/>
    </row>
    <row r="27" spans="16:22" ht="13.5">
      <c r="P27" s="243"/>
      <c r="Q27" s="243"/>
      <c r="R27" s="243"/>
      <c r="S27" s="243"/>
      <c r="T27" s="243"/>
      <c r="U27" s="243"/>
      <c r="V27" s="243"/>
    </row>
    <row r="28" spans="16:22" ht="13.5">
      <c r="P28" s="243"/>
      <c r="Q28" s="243"/>
      <c r="R28" s="243"/>
      <c r="S28" s="243"/>
      <c r="T28" s="243"/>
      <c r="U28" s="243"/>
      <c r="V28" s="243"/>
    </row>
    <row r="29" spans="16:22" ht="13.5">
      <c r="P29" s="243"/>
      <c r="Q29" s="243"/>
      <c r="R29" s="243"/>
      <c r="S29" s="243"/>
      <c r="T29" s="243"/>
      <c r="U29" s="243"/>
      <c r="V29" s="243"/>
    </row>
    <row r="30" spans="16:22" ht="13.5">
      <c r="P30" s="243"/>
      <c r="Q30" s="243"/>
      <c r="R30" s="243"/>
      <c r="S30" s="243"/>
      <c r="T30" s="243"/>
      <c r="U30" s="243"/>
      <c r="V30" s="243"/>
    </row>
    <row r="31" spans="16:22" ht="13.5">
      <c r="P31" s="243"/>
      <c r="Q31" s="243"/>
      <c r="R31" s="243"/>
      <c r="S31" s="243"/>
      <c r="T31" s="243"/>
      <c r="U31" s="243"/>
      <c r="V31" s="243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32" activePane="bottomLeft" state="frozen"/>
      <selection pane="topLeft" activeCell="A1" sqref="A1"/>
      <selection pane="bottomLeft" activeCell="B32" sqref="B32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v>1000000</v>
      </c>
      <c r="D2" s="245"/>
      <c r="E2" s="245"/>
      <c r="F2" s="245"/>
      <c r="G2" s="244" t="s">
        <v>61</v>
      </c>
      <c r="H2" s="244"/>
      <c r="I2" s="19">
        <v>1000000</v>
      </c>
      <c r="J2" s="20" t="s">
        <v>62</v>
      </c>
      <c r="K2" s="214">
        <v>0.3</v>
      </c>
      <c r="N2" s="216"/>
      <c r="O2" s="215" t="s">
        <v>107</v>
      </c>
      <c r="U2" s="18"/>
      <c r="V2" s="18"/>
      <c r="W2" s="18"/>
      <c r="AU2" s="21">
        <f>I2-I2*K2</f>
        <v>700000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1000000</v>
      </c>
      <c r="C5" s="204">
        <v>0.03</v>
      </c>
      <c r="D5" s="34" t="s">
        <v>130</v>
      </c>
      <c r="E5" s="35" t="s">
        <v>74</v>
      </c>
      <c r="F5" s="36" t="s">
        <v>134</v>
      </c>
      <c r="G5" s="36" t="s">
        <v>132</v>
      </c>
      <c r="H5" s="36" t="s">
        <v>102</v>
      </c>
      <c r="I5" s="37">
        <v>41649.833333333336</v>
      </c>
      <c r="J5" s="38">
        <v>104.025</v>
      </c>
      <c r="K5" s="38">
        <v>104.154</v>
      </c>
      <c r="L5" s="39">
        <f aca="true" t="shared" si="0" ref="L5:L68">IF(H5="","",IF(H5="買い",J5+$C$3*VLOOKUP(E5,$X$5:$AA$23,3,FALSE),J5-$C$3*VLOOKUP(E5,$X$5:$AA$23,3,FALSE)))</f>
        <v>103.855</v>
      </c>
      <c r="M5" s="36" t="s">
        <v>133</v>
      </c>
      <c r="N5" s="40">
        <v>41652.583333333336</v>
      </c>
      <c r="O5" s="41">
        <v>103.471</v>
      </c>
      <c r="P5" s="42" t="s">
        <v>118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12.899999999999068</v>
      </c>
      <c r="S5" s="45">
        <f aca="true" t="shared" si="3" ref="S5:S68">IF(K5="",0,ROUNDDOWN((B5*C5)/(VLOOKUP(E5,$X$5:$AA$23,4,FALSE)*R5),-3))</f>
        <v>232000</v>
      </c>
      <c r="T5" s="46">
        <f aca="true" t="shared" si="4" ref="T5:T68">IF(Q5="勝ち",IF(H5="買い",(O5-J5)/VLOOKUP(E5,$X$5:$AA$23,3,FALSE),(J5-O5)/VLOOKUP(E5,$X$5:$AA$23,3,FALSE)),0)</f>
        <v>55.400000000000205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128528.00000000048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>
        <v>1128528</v>
      </c>
      <c r="C6" s="204">
        <v>0.03</v>
      </c>
      <c r="D6" s="34" t="s">
        <v>130</v>
      </c>
      <c r="E6" s="35" t="s">
        <v>131</v>
      </c>
      <c r="F6" s="36" t="s">
        <v>134</v>
      </c>
      <c r="G6" s="36" t="s">
        <v>132</v>
      </c>
      <c r="H6" s="36" t="s">
        <v>113</v>
      </c>
      <c r="I6" s="37">
        <v>41653.458333333336</v>
      </c>
      <c r="J6" s="38">
        <v>103.495</v>
      </c>
      <c r="K6" s="38">
        <v>103.34</v>
      </c>
      <c r="L6" s="39">
        <f t="shared" si="0"/>
        <v>103.665</v>
      </c>
      <c r="M6" s="36" t="s">
        <v>133</v>
      </c>
      <c r="N6" s="37">
        <v>41655.625</v>
      </c>
      <c r="O6" s="38">
        <v>104.333</v>
      </c>
      <c r="P6" s="53" t="s">
        <v>119</v>
      </c>
      <c r="Q6" s="43" t="s">
        <v>135</v>
      </c>
      <c r="R6" s="44">
        <f t="shared" si="2"/>
        <v>15.500000000000114</v>
      </c>
      <c r="S6" s="45">
        <f t="shared" si="3"/>
        <v>218000</v>
      </c>
      <c r="T6" s="46">
        <f t="shared" si="4"/>
        <v>83.79999999999939</v>
      </c>
      <c r="U6" s="47">
        <f t="shared" si="5"/>
        <v>0</v>
      </c>
      <c r="V6" s="48">
        <f t="shared" si="6"/>
        <v>182683.99999999866</v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>
        <v>1311212</v>
      </c>
      <c r="C7" s="204">
        <v>0.03</v>
      </c>
      <c r="D7" s="34" t="s">
        <v>130</v>
      </c>
      <c r="E7" s="35" t="s">
        <v>131</v>
      </c>
      <c r="F7" s="36" t="s">
        <v>134</v>
      </c>
      <c r="G7" s="36" t="s">
        <v>132</v>
      </c>
      <c r="H7" s="36" t="s">
        <v>102</v>
      </c>
      <c r="I7" s="37">
        <v>41659.416666666664</v>
      </c>
      <c r="J7" s="38">
        <v>104.703</v>
      </c>
      <c r="K7" s="38">
        <v>104.787</v>
      </c>
      <c r="L7" s="39">
        <f t="shared" si="0"/>
        <v>104.533</v>
      </c>
      <c r="M7" s="36" t="s">
        <v>133</v>
      </c>
      <c r="N7" s="37">
        <v>41659.25</v>
      </c>
      <c r="O7" s="38">
        <v>103.93</v>
      </c>
      <c r="P7" s="53" t="s">
        <v>118</v>
      </c>
      <c r="Q7" s="43" t="s">
        <v>135</v>
      </c>
      <c r="R7" s="44">
        <f t="shared" si="2"/>
        <v>8.400000000000318</v>
      </c>
      <c r="S7" s="45">
        <f t="shared" si="3"/>
        <v>468000</v>
      </c>
      <c r="T7" s="46">
        <f t="shared" si="4"/>
        <v>77.29999999999961</v>
      </c>
      <c r="U7" s="47">
        <f t="shared" si="5"/>
        <v>0</v>
      </c>
      <c r="V7" s="48">
        <f t="shared" si="6"/>
        <v>361763.9999999982</v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>
        <v>1672976</v>
      </c>
      <c r="C8" s="204">
        <v>0.03</v>
      </c>
      <c r="D8" s="34" t="s">
        <v>130</v>
      </c>
      <c r="E8" s="35" t="s">
        <v>131</v>
      </c>
      <c r="F8" s="36" t="s">
        <v>134</v>
      </c>
      <c r="G8" s="36" t="s">
        <v>132</v>
      </c>
      <c r="H8" s="36" t="s">
        <v>113</v>
      </c>
      <c r="I8" s="37">
        <v>41659.833333333336</v>
      </c>
      <c r="J8" s="38">
        <v>104.161</v>
      </c>
      <c r="K8" s="38">
        <v>104.073</v>
      </c>
      <c r="L8" s="39">
        <f t="shared" si="0"/>
        <v>104.331</v>
      </c>
      <c r="M8" s="36" t="s">
        <v>133</v>
      </c>
      <c r="N8" s="37">
        <v>41660.625</v>
      </c>
      <c r="O8" s="38">
        <v>104.569</v>
      </c>
      <c r="P8" s="53" t="s">
        <v>119</v>
      </c>
      <c r="Q8" s="43" t="s">
        <v>135</v>
      </c>
      <c r="R8" s="44">
        <f t="shared" si="2"/>
        <v>8.800000000000807</v>
      </c>
      <c r="S8" s="45">
        <f t="shared" si="3"/>
        <v>570000</v>
      </c>
      <c r="T8" s="46">
        <f t="shared" si="4"/>
        <v>40.800000000000125</v>
      </c>
      <c r="U8" s="47">
        <f t="shared" si="5"/>
        <v>0</v>
      </c>
      <c r="V8" s="48">
        <f t="shared" si="6"/>
        <v>232560.0000000007</v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>
        <v>1905536</v>
      </c>
      <c r="C9" s="204">
        <v>0.03</v>
      </c>
      <c r="D9" s="34" t="s">
        <v>130</v>
      </c>
      <c r="E9" s="35" t="s">
        <v>131</v>
      </c>
      <c r="F9" s="36" t="s">
        <v>134</v>
      </c>
      <c r="G9" s="36" t="s">
        <v>132</v>
      </c>
      <c r="H9" s="36" t="s">
        <v>102</v>
      </c>
      <c r="I9" s="37">
        <v>41661.708333333336</v>
      </c>
      <c r="J9" s="38">
        <v>104.377</v>
      </c>
      <c r="K9" s="38">
        <v>104.502</v>
      </c>
      <c r="L9" s="39">
        <f t="shared" si="0"/>
        <v>104.207</v>
      </c>
      <c r="M9" s="36" t="s">
        <v>133</v>
      </c>
      <c r="N9" s="37">
        <v>41661.916666666664</v>
      </c>
      <c r="O9" s="38">
        <v>104.486</v>
      </c>
      <c r="P9" s="53" t="s">
        <v>118</v>
      </c>
      <c r="Q9" s="43" t="s">
        <v>124</v>
      </c>
      <c r="R9" s="44">
        <f t="shared" si="2"/>
        <v>12.5</v>
      </c>
      <c r="S9" s="45">
        <f t="shared" si="3"/>
        <v>457000</v>
      </c>
      <c r="T9" s="46">
        <f t="shared" si="4"/>
        <v>0</v>
      </c>
      <c r="U9" s="47">
        <f t="shared" si="5"/>
        <v>-10.900000000000887</v>
      </c>
      <c r="V9" s="48">
        <f t="shared" si="6"/>
        <v>-49813.00000000405</v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>
        <v>1855723</v>
      </c>
      <c r="C10" s="204">
        <v>0.03</v>
      </c>
      <c r="D10" s="34" t="s">
        <v>130</v>
      </c>
      <c r="E10" s="35" t="s">
        <v>131</v>
      </c>
      <c r="F10" s="36" t="s">
        <v>134</v>
      </c>
      <c r="G10" s="36" t="s">
        <v>132</v>
      </c>
      <c r="H10" s="36" t="s">
        <v>102</v>
      </c>
      <c r="I10" s="37">
        <v>41662.458333333336</v>
      </c>
      <c r="J10" s="38">
        <v>104.31</v>
      </c>
      <c r="K10" s="38">
        <v>104.434</v>
      </c>
      <c r="L10" s="39">
        <f t="shared" si="0"/>
        <v>104.14</v>
      </c>
      <c r="M10" s="36" t="s">
        <v>133</v>
      </c>
      <c r="N10" s="37">
        <v>41663.125</v>
      </c>
      <c r="O10" s="38">
        <v>103.517</v>
      </c>
      <c r="P10" s="53" t="s">
        <v>118</v>
      </c>
      <c r="Q10" s="43" t="s">
        <v>135</v>
      </c>
      <c r="R10" s="44">
        <f t="shared" si="2"/>
        <v>12.399999999999523</v>
      </c>
      <c r="S10" s="45">
        <f t="shared" si="3"/>
        <v>448000</v>
      </c>
      <c r="T10" s="46">
        <f t="shared" si="4"/>
        <v>79.30000000000064</v>
      </c>
      <c r="U10" s="47">
        <f t="shared" si="5"/>
        <v>0</v>
      </c>
      <c r="V10" s="48">
        <f t="shared" si="6"/>
        <v>355264.00000000285</v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>
        <v>2210987</v>
      </c>
      <c r="C11" s="204">
        <v>0.03</v>
      </c>
      <c r="D11" s="34" t="s">
        <v>130</v>
      </c>
      <c r="E11" s="35" t="s">
        <v>131</v>
      </c>
      <c r="F11" s="36" t="s">
        <v>134</v>
      </c>
      <c r="G11" s="36" t="s">
        <v>132</v>
      </c>
      <c r="H11" s="36" t="s">
        <v>102</v>
      </c>
      <c r="I11" s="37">
        <v>41663.416666666664</v>
      </c>
      <c r="J11" s="38">
        <v>103.343</v>
      </c>
      <c r="K11" s="38">
        <v>103.543</v>
      </c>
      <c r="L11" s="39">
        <f t="shared" si="0"/>
        <v>103.173</v>
      </c>
      <c r="M11" s="36" t="s">
        <v>133</v>
      </c>
      <c r="N11" s="275">
        <v>41666.083333333336</v>
      </c>
      <c r="O11" s="38">
        <v>102.357</v>
      </c>
      <c r="P11" s="53" t="s">
        <v>118</v>
      </c>
      <c r="Q11" s="43" t="s">
        <v>135</v>
      </c>
      <c r="R11" s="44">
        <f t="shared" si="2"/>
        <v>20.000000000000284</v>
      </c>
      <c r="S11" s="45">
        <f t="shared" si="3"/>
        <v>331000</v>
      </c>
      <c r="T11" s="46">
        <f t="shared" si="4"/>
        <v>98.60000000000042</v>
      </c>
      <c r="U11" s="47">
        <f t="shared" si="5"/>
        <v>0</v>
      </c>
      <c r="V11" s="48">
        <f t="shared" si="6"/>
        <v>326366.0000000014</v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>
        <v>2537353</v>
      </c>
      <c r="C12" s="204">
        <v>0.03</v>
      </c>
      <c r="D12" s="34" t="s">
        <v>130</v>
      </c>
      <c r="E12" s="35" t="s">
        <v>131</v>
      </c>
      <c r="F12" s="36" t="s">
        <v>134</v>
      </c>
      <c r="G12" s="36" t="s">
        <v>132</v>
      </c>
      <c r="H12" s="36" t="s">
        <v>113</v>
      </c>
      <c r="I12" s="37">
        <v>41669.5</v>
      </c>
      <c r="J12" s="38">
        <v>102.316</v>
      </c>
      <c r="K12" s="38">
        <v>102.117</v>
      </c>
      <c r="L12" s="39">
        <f t="shared" si="0"/>
        <v>102.486</v>
      </c>
      <c r="M12" s="36" t="s">
        <v>133</v>
      </c>
      <c r="N12" s="37">
        <v>41670.208333333336</v>
      </c>
      <c r="O12" s="38">
        <v>102.666</v>
      </c>
      <c r="P12" s="53" t="s">
        <v>119</v>
      </c>
      <c r="Q12" s="43" t="s">
        <v>135</v>
      </c>
      <c r="R12" s="44">
        <f t="shared" si="2"/>
        <v>19.899999999999807</v>
      </c>
      <c r="S12" s="45">
        <f t="shared" si="3"/>
        <v>382000</v>
      </c>
      <c r="T12" s="46">
        <f t="shared" si="4"/>
        <v>34.99999999999943</v>
      </c>
      <c r="U12" s="47">
        <f t="shared" si="5"/>
        <v>0</v>
      </c>
      <c r="V12" s="48">
        <f t="shared" si="6"/>
        <v>133699.99999999782</v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>
        <v>2671053</v>
      </c>
      <c r="C13" s="204">
        <v>0.03</v>
      </c>
      <c r="D13" s="34" t="s">
        <v>130</v>
      </c>
      <c r="E13" s="35" t="s">
        <v>131</v>
      </c>
      <c r="F13" s="36" t="s">
        <v>134</v>
      </c>
      <c r="G13" s="36" t="s">
        <v>132</v>
      </c>
      <c r="H13" s="36" t="s">
        <v>102</v>
      </c>
      <c r="I13" s="37">
        <v>41673.458333333336</v>
      </c>
      <c r="J13" s="38">
        <v>102.053</v>
      </c>
      <c r="K13" s="38">
        <v>102.229</v>
      </c>
      <c r="L13" s="39">
        <f t="shared" si="0"/>
        <v>101.883</v>
      </c>
      <c r="M13" s="36" t="s">
        <v>133</v>
      </c>
      <c r="N13" s="37">
        <v>41674.083333333336</v>
      </c>
      <c r="O13" s="38">
        <v>101.238</v>
      </c>
      <c r="P13" s="53" t="s">
        <v>118</v>
      </c>
      <c r="Q13" s="43" t="s">
        <v>135</v>
      </c>
      <c r="R13" s="44">
        <f t="shared" si="2"/>
        <v>17.600000000000193</v>
      </c>
      <c r="S13" s="45">
        <f t="shared" si="3"/>
        <v>455000</v>
      </c>
      <c r="T13" s="46">
        <f t="shared" si="4"/>
        <v>81.49999999999977</v>
      </c>
      <c r="U13" s="47">
        <f t="shared" si="5"/>
        <v>0</v>
      </c>
      <c r="V13" s="48">
        <f t="shared" si="6"/>
        <v>370824.99999999895</v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>
        <v>3041878</v>
      </c>
      <c r="C14" s="204">
        <v>0.03</v>
      </c>
      <c r="D14" s="34" t="s">
        <v>130</v>
      </c>
      <c r="E14" s="35" t="s">
        <v>131</v>
      </c>
      <c r="F14" s="36" t="s">
        <v>134</v>
      </c>
      <c r="G14" s="36" t="s">
        <v>132</v>
      </c>
      <c r="H14" s="36" t="s">
        <v>113</v>
      </c>
      <c r="I14" s="37">
        <v>41676.666666666664</v>
      </c>
      <c r="J14" s="38">
        <v>101.556</v>
      </c>
      <c r="K14" s="38">
        <v>101.465</v>
      </c>
      <c r="L14" s="39">
        <f t="shared" si="0"/>
        <v>101.726</v>
      </c>
      <c r="M14" s="36" t="s">
        <v>133</v>
      </c>
      <c r="N14" s="37">
        <v>41680.166666666664</v>
      </c>
      <c r="O14" s="38">
        <v>102.343</v>
      </c>
      <c r="P14" s="53" t="s">
        <v>119</v>
      </c>
      <c r="Q14" s="43" t="s">
        <v>135</v>
      </c>
      <c r="R14" s="44">
        <f t="shared" si="2"/>
        <v>9.099999999999397</v>
      </c>
      <c r="S14" s="45">
        <f t="shared" si="3"/>
        <v>1002000</v>
      </c>
      <c r="T14" s="46">
        <f t="shared" si="4"/>
        <v>78.70000000000061</v>
      </c>
      <c r="U14" s="47">
        <f t="shared" si="5"/>
        <v>0</v>
      </c>
      <c r="V14" s="48">
        <f t="shared" si="6"/>
        <v>788574.0000000062</v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>
        <v>3830452</v>
      </c>
      <c r="C15" s="204">
        <v>0.03</v>
      </c>
      <c r="D15" s="34" t="s">
        <v>130</v>
      </c>
      <c r="E15" s="35" t="s">
        <v>131</v>
      </c>
      <c r="F15" s="36" t="s">
        <v>134</v>
      </c>
      <c r="G15" s="36" t="s">
        <v>132</v>
      </c>
      <c r="H15" s="36" t="s">
        <v>102</v>
      </c>
      <c r="I15" s="37">
        <v>41682.208333333336</v>
      </c>
      <c r="J15" s="38">
        <v>102.533</v>
      </c>
      <c r="K15" s="38">
        <v>102.64</v>
      </c>
      <c r="L15" s="39">
        <f t="shared" si="0"/>
        <v>102.363</v>
      </c>
      <c r="M15" s="36" t="s">
        <v>133</v>
      </c>
      <c r="N15" s="37">
        <v>41684.875</v>
      </c>
      <c r="O15" s="38">
        <v>101.852</v>
      </c>
      <c r="P15" s="53" t="s">
        <v>118</v>
      </c>
      <c r="Q15" s="43" t="s">
        <v>135</v>
      </c>
      <c r="R15" s="44">
        <f t="shared" si="2"/>
        <v>10.699999999999932</v>
      </c>
      <c r="S15" s="45">
        <f t="shared" si="3"/>
        <v>1073000</v>
      </c>
      <c r="T15" s="46">
        <f t="shared" si="4"/>
        <v>68.09999999999974</v>
      </c>
      <c r="U15" s="47">
        <f t="shared" si="5"/>
        <v>0</v>
      </c>
      <c r="V15" s="48">
        <f t="shared" si="6"/>
        <v>730712.9999999972</v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>
        <v>4561165</v>
      </c>
      <c r="C16" s="204">
        <v>0.03</v>
      </c>
      <c r="D16" s="34" t="s">
        <v>130</v>
      </c>
      <c r="E16" s="35" t="s">
        <v>131</v>
      </c>
      <c r="F16" s="36" t="s">
        <v>134</v>
      </c>
      <c r="G16" s="36" t="s">
        <v>132</v>
      </c>
      <c r="H16" s="36" t="s">
        <v>113</v>
      </c>
      <c r="I16" s="37">
        <v>41687.375</v>
      </c>
      <c r="J16" s="38">
        <v>101.614</v>
      </c>
      <c r="K16" s="38">
        <v>101.559</v>
      </c>
      <c r="L16" s="39">
        <f t="shared" si="0"/>
        <v>101.784</v>
      </c>
      <c r="M16" s="36" t="s">
        <v>133</v>
      </c>
      <c r="N16" s="37">
        <v>41688.375</v>
      </c>
      <c r="O16" s="38">
        <v>102.559</v>
      </c>
      <c r="P16" s="53" t="s">
        <v>119</v>
      </c>
      <c r="Q16" s="43" t="s">
        <v>135</v>
      </c>
      <c r="R16" s="44">
        <f t="shared" si="2"/>
        <v>5.500000000000682</v>
      </c>
      <c r="S16" s="45">
        <f t="shared" si="3"/>
        <v>2487000</v>
      </c>
      <c r="T16" s="46">
        <f t="shared" si="4"/>
        <v>94.49999999999932</v>
      </c>
      <c r="U16" s="47">
        <f t="shared" si="5"/>
        <v>0</v>
      </c>
      <c r="V16" s="48">
        <f t="shared" si="6"/>
        <v>2350214.9999999832</v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>
        <v>6911380</v>
      </c>
      <c r="C17" s="204">
        <v>0.03</v>
      </c>
      <c r="D17" s="34" t="s">
        <v>130</v>
      </c>
      <c r="E17" s="35" t="s">
        <v>131</v>
      </c>
      <c r="F17" s="36" t="s">
        <v>134</v>
      </c>
      <c r="G17" s="36" t="s">
        <v>132</v>
      </c>
      <c r="H17" s="36" t="s">
        <v>102</v>
      </c>
      <c r="I17" s="37">
        <v>41688.625</v>
      </c>
      <c r="J17" s="38">
        <v>102.456</v>
      </c>
      <c r="K17" s="38">
        <v>102.595</v>
      </c>
      <c r="L17" s="39">
        <f t="shared" si="0"/>
        <v>102.286</v>
      </c>
      <c r="M17" s="36" t="s">
        <v>133</v>
      </c>
      <c r="N17" s="37">
        <v>41689.666666666664</v>
      </c>
      <c r="O17" s="38">
        <v>102.132</v>
      </c>
      <c r="P17" s="53" t="s">
        <v>118</v>
      </c>
      <c r="Q17" s="43" t="s">
        <v>135</v>
      </c>
      <c r="R17" s="44">
        <f t="shared" si="2"/>
        <v>13.89999999999958</v>
      </c>
      <c r="S17" s="45">
        <f t="shared" si="3"/>
        <v>1491000</v>
      </c>
      <c r="T17" s="46">
        <f t="shared" si="4"/>
        <v>32.39999999999981</v>
      </c>
      <c r="U17" s="47">
        <f t="shared" si="5"/>
        <v>0</v>
      </c>
      <c r="V17" s="48">
        <f t="shared" si="6"/>
        <v>483083.9999999971</v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>
        <v>7394464</v>
      </c>
      <c r="C18" s="204">
        <v>0.03</v>
      </c>
      <c r="D18" s="34" t="s">
        <v>130</v>
      </c>
      <c r="E18" s="35" t="s">
        <v>131</v>
      </c>
      <c r="F18" s="36" t="s">
        <v>134</v>
      </c>
      <c r="G18" s="36" t="s">
        <v>132</v>
      </c>
      <c r="H18" s="36" t="s">
        <v>113</v>
      </c>
      <c r="I18" s="37">
        <v>41690.625</v>
      </c>
      <c r="J18" s="38">
        <v>102.015</v>
      </c>
      <c r="K18" s="38">
        <v>101.916</v>
      </c>
      <c r="L18" s="39">
        <f t="shared" si="0"/>
        <v>102.185</v>
      </c>
      <c r="M18" s="36" t="s">
        <v>133</v>
      </c>
      <c r="N18" s="37">
        <v>41691.875</v>
      </c>
      <c r="O18" s="38">
        <v>102.557</v>
      </c>
      <c r="P18" s="53" t="s">
        <v>119</v>
      </c>
      <c r="Q18" s="43" t="s">
        <v>135</v>
      </c>
      <c r="R18" s="44">
        <f t="shared" si="2"/>
        <v>9.900000000000375</v>
      </c>
      <c r="S18" s="45">
        <f t="shared" si="3"/>
        <v>2240000</v>
      </c>
      <c r="T18" s="46">
        <f t="shared" si="4"/>
        <v>54.20000000000016</v>
      </c>
      <c r="U18" s="47">
        <f t="shared" si="5"/>
        <v>0</v>
      </c>
      <c r="V18" s="48">
        <f t="shared" si="6"/>
        <v>1214080.0000000035</v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>
        <v>8608544</v>
      </c>
      <c r="C19" s="204">
        <v>0.03</v>
      </c>
      <c r="D19" s="34" t="s">
        <v>130</v>
      </c>
      <c r="E19" s="35" t="s">
        <v>131</v>
      </c>
      <c r="F19" s="36" t="s">
        <v>134</v>
      </c>
      <c r="G19" s="36" t="s">
        <v>132</v>
      </c>
      <c r="H19" s="36" t="s">
        <v>102</v>
      </c>
      <c r="I19" s="37">
        <v>41695.291666666664</v>
      </c>
      <c r="J19" s="38">
        <v>102.52</v>
      </c>
      <c r="K19" s="38">
        <v>102.596</v>
      </c>
      <c r="L19" s="39">
        <f t="shared" si="0"/>
        <v>102.35</v>
      </c>
      <c r="M19" s="36" t="s">
        <v>133</v>
      </c>
      <c r="N19" s="37">
        <v>41695.583333333336</v>
      </c>
      <c r="O19" s="38">
        <v>102.369</v>
      </c>
      <c r="P19" s="53" t="s">
        <v>118</v>
      </c>
      <c r="Q19" s="43" t="s">
        <v>135</v>
      </c>
      <c r="R19" s="44">
        <f t="shared" si="2"/>
        <v>7.600000000000762</v>
      </c>
      <c r="S19" s="45">
        <f t="shared" si="3"/>
        <v>3398000</v>
      </c>
      <c r="T19" s="46">
        <f t="shared" si="4"/>
        <v>15.099999999999625</v>
      </c>
      <c r="U19" s="47">
        <f t="shared" si="5"/>
        <v>0</v>
      </c>
      <c r="V19" s="48">
        <f t="shared" si="6"/>
        <v>513097.99999998725</v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>
        <v>9121642</v>
      </c>
      <c r="C20" s="204">
        <v>0.03</v>
      </c>
      <c r="D20" s="34" t="s">
        <v>130</v>
      </c>
      <c r="E20" s="35" t="s">
        <v>131</v>
      </c>
      <c r="F20" s="36" t="s">
        <v>134</v>
      </c>
      <c r="G20" s="36" t="s">
        <v>132</v>
      </c>
      <c r="H20" s="36" t="s">
        <v>113</v>
      </c>
      <c r="I20" s="37">
        <v>41695.958333333336</v>
      </c>
      <c r="J20" s="38">
        <v>102.165</v>
      </c>
      <c r="K20" s="38">
        <v>102.069</v>
      </c>
      <c r="L20" s="39">
        <f t="shared" si="0"/>
        <v>102.33500000000001</v>
      </c>
      <c r="M20" s="36" t="s">
        <v>133</v>
      </c>
      <c r="N20" s="37">
        <v>41696.916666666664</v>
      </c>
      <c r="O20" s="38">
        <v>102.398</v>
      </c>
      <c r="P20" s="53" t="s">
        <v>119</v>
      </c>
      <c r="Q20" s="43" t="s">
        <v>135</v>
      </c>
      <c r="R20" s="44">
        <f t="shared" si="2"/>
        <v>9.600000000000364</v>
      </c>
      <c r="S20" s="45">
        <f t="shared" si="3"/>
        <v>2850000</v>
      </c>
      <c r="T20" s="46">
        <f t="shared" si="4"/>
        <v>23.299999999998988</v>
      </c>
      <c r="U20" s="47">
        <f t="shared" si="5"/>
        <v>0</v>
      </c>
      <c r="V20" s="48">
        <f t="shared" si="6"/>
        <v>664049.9999999711</v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>
        <v>9785692</v>
      </c>
      <c r="C21" s="204">
        <v>0.03</v>
      </c>
      <c r="D21" s="34" t="s">
        <v>130</v>
      </c>
      <c r="E21" s="35" t="s">
        <v>131</v>
      </c>
      <c r="F21" s="36" t="s">
        <v>134</v>
      </c>
      <c r="G21" s="36" t="s">
        <v>132</v>
      </c>
      <c r="H21" s="36" t="s">
        <v>102</v>
      </c>
      <c r="I21" s="37">
        <v>41698.875</v>
      </c>
      <c r="J21" s="38">
        <v>102.035</v>
      </c>
      <c r="K21" s="38">
        <v>102.12</v>
      </c>
      <c r="L21" s="39">
        <f t="shared" si="0"/>
        <v>101.865</v>
      </c>
      <c r="M21" s="36" t="s">
        <v>133</v>
      </c>
      <c r="N21" s="37">
        <v>41701.583333333336</v>
      </c>
      <c r="O21" s="38">
        <v>101.313</v>
      </c>
      <c r="P21" s="53" t="s">
        <v>118</v>
      </c>
      <c r="Q21" s="43" t="s">
        <v>135</v>
      </c>
      <c r="R21" s="44">
        <f t="shared" si="2"/>
        <v>8.500000000000796</v>
      </c>
      <c r="S21" s="45">
        <f t="shared" si="3"/>
        <v>3453000</v>
      </c>
      <c r="T21" s="46">
        <f t="shared" si="4"/>
        <v>72.19999999999942</v>
      </c>
      <c r="U21" s="47">
        <f t="shared" si="5"/>
        <v>0</v>
      </c>
      <c r="V21" s="48">
        <f t="shared" si="6"/>
        <v>2493065.99999998</v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>
        <v>12278758</v>
      </c>
      <c r="C22" s="204">
        <v>0.03</v>
      </c>
      <c r="D22" s="34" t="s">
        <v>130</v>
      </c>
      <c r="E22" s="35" t="s">
        <v>131</v>
      </c>
      <c r="F22" s="36" t="s">
        <v>134</v>
      </c>
      <c r="G22" s="36" t="s">
        <v>132</v>
      </c>
      <c r="H22" s="36" t="s">
        <v>113</v>
      </c>
      <c r="I22" s="37">
        <v>41701.666666666664</v>
      </c>
      <c r="J22" s="38">
        <v>101.39</v>
      </c>
      <c r="K22" s="38">
        <v>101.255</v>
      </c>
      <c r="L22" s="39">
        <f t="shared" si="0"/>
        <v>101.56</v>
      </c>
      <c r="M22" s="36" t="s">
        <v>133</v>
      </c>
      <c r="N22" s="37">
        <v>41703.708333333336</v>
      </c>
      <c r="O22" s="38">
        <v>102.332</v>
      </c>
      <c r="P22" s="53" t="s">
        <v>119</v>
      </c>
      <c r="Q22" s="43" t="s">
        <v>135</v>
      </c>
      <c r="R22" s="44">
        <f t="shared" si="2"/>
        <v>13.500000000000512</v>
      </c>
      <c r="S22" s="45">
        <f t="shared" si="3"/>
        <v>2728000</v>
      </c>
      <c r="T22" s="46">
        <f t="shared" si="4"/>
        <v>94.1999999999993</v>
      </c>
      <c r="U22" s="47">
        <f t="shared" si="5"/>
        <v>0</v>
      </c>
      <c r="V22" s="48">
        <f t="shared" si="6"/>
        <v>2569775.999999981</v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>
        <v>14848534</v>
      </c>
      <c r="C23" s="204">
        <v>0.03</v>
      </c>
      <c r="D23" s="34" t="s">
        <v>130</v>
      </c>
      <c r="E23" s="35" t="s">
        <v>131</v>
      </c>
      <c r="F23" s="36" t="s">
        <v>134</v>
      </c>
      <c r="G23" s="36" t="s">
        <v>132</v>
      </c>
      <c r="H23" s="36" t="s">
        <v>113</v>
      </c>
      <c r="I23" s="37">
        <v>41703.958333333336</v>
      </c>
      <c r="J23" s="38">
        <v>102.352</v>
      </c>
      <c r="K23" s="38">
        <v>102.232</v>
      </c>
      <c r="L23" s="39">
        <f t="shared" si="0"/>
        <v>102.522</v>
      </c>
      <c r="M23" s="36" t="s">
        <v>133</v>
      </c>
      <c r="N23" s="37">
        <v>41708</v>
      </c>
      <c r="O23" s="38">
        <v>103.208</v>
      </c>
      <c r="P23" s="53" t="s">
        <v>119</v>
      </c>
      <c r="Q23" s="43" t="s">
        <v>135</v>
      </c>
      <c r="R23" s="44">
        <f t="shared" si="2"/>
        <v>12.000000000000455</v>
      </c>
      <c r="S23" s="45">
        <f t="shared" si="3"/>
        <v>3712000</v>
      </c>
      <c r="T23" s="46">
        <f t="shared" si="4"/>
        <v>85.59999999999945</v>
      </c>
      <c r="U23" s="47">
        <f t="shared" si="5"/>
        <v>0</v>
      </c>
      <c r="V23" s="48">
        <f t="shared" si="6"/>
        <v>3177471.9999999795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>
        <v>18026006</v>
      </c>
      <c r="C24" s="204">
        <v>0.03</v>
      </c>
      <c r="D24" s="34" t="s">
        <v>130</v>
      </c>
      <c r="E24" s="35" t="s">
        <v>131</v>
      </c>
      <c r="F24" s="36" t="s">
        <v>134</v>
      </c>
      <c r="G24" s="36" t="s">
        <v>132</v>
      </c>
      <c r="H24" s="36" t="s">
        <v>102</v>
      </c>
      <c r="I24" s="37">
        <v>41709.75</v>
      </c>
      <c r="J24" s="38">
        <v>103.204</v>
      </c>
      <c r="K24" s="38">
        <v>103.313</v>
      </c>
      <c r="L24" s="39">
        <f t="shared" si="0"/>
        <v>103.03399999999999</v>
      </c>
      <c r="M24" s="36" t="s">
        <v>133</v>
      </c>
      <c r="N24" s="37">
        <v>41710.958333333336</v>
      </c>
      <c r="O24" s="38">
        <v>102.636</v>
      </c>
      <c r="P24" s="53" t="s">
        <v>118</v>
      </c>
      <c r="Q24" s="43" t="s">
        <v>135</v>
      </c>
      <c r="R24" s="44">
        <f t="shared" si="2"/>
        <v>10.900000000000887</v>
      </c>
      <c r="S24" s="45">
        <f t="shared" si="3"/>
        <v>4961000</v>
      </c>
      <c r="T24" s="46">
        <f t="shared" si="4"/>
        <v>56.799999999999784</v>
      </c>
      <c r="U24" s="47">
        <f t="shared" si="5"/>
        <v>0</v>
      </c>
      <c r="V24" s="48">
        <f t="shared" si="6"/>
        <v>2817847.9999999893</v>
      </c>
    </row>
    <row r="25" spans="1:22" ht="13.5">
      <c r="A25" s="52">
        <v>21</v>
      </c>
      <c r="B25" s="226">
        <v>20843854</v>
      </c>
      <c r="C25" s="204">
        <v>0.03</v>
      </c>
      <c r="D25" s="34" t="s">
        <v>130</v>
      </c>
      <c r="E25" s="35" t="s">
        <v>131</v>
      </c>
      <c r="F25" s="36" t="s">
        <v>134</v>
      </c>
      <c r="G25" s="36" t="s">
        <v>132</v>
      </c>
      <c r="H25" s="36" t="s">
        <v>102</v>
      </c>
      <c r="I25" s="37">
        <v>41711.708333333336</v>
      </c>
      <c r="J25" s="38">
        <v>102.636</v>
      </c>
      <c r="K25" s="38">
        <v>102.792</v>
      </c>
      <c r="L25" s="39">
        <f t="shared" si="0"/>
        <v>102.466</v>
      </c>
      <c r="M25" s="36" t="s">
        <v>133</v>
      </c>
      <c r="N25" s="37">
        <v>41712.958333333336</v>
      </c>
      <c r="O25" s="38">
        <v>101.352</v>
      </c>
      <c r="P25" s="53" t="s">
        <v>118</v>
      </c>
      <c r="Q25" s="43" t="s">
        <v>135</v>
      </c>
      <c r="R25" s="44">
        <f t="shared" si="2"/>
        <v>15.600000000000591</v>
      </c>
      <c r="S25" s="45">
        <f t="shared" si="3"/>
        <v>4008000</v>
      </c>
      <c r="T25" s="46">
        <f t="shared" si="4"/>
        <v>128.39999999999918</v>
      </c>
      <c r="U25" s="47">
        <f t="shared" si="5"/>
        <v>0</v>
      </c>
      <c r="V25" s="48">
        <f t="shared" si="6"/>
        <v>5146271.999999967</v>
      </c>
    </row>
    <row r="26" spans="1:22" ht="13.5">
      <c r="A26" s="52">
        <v>22</v>
      </c>
      <c r="B26" s="226">
        <v>25990126</v>
      </c>
      <c r="C26" s="204">
        <v>0.03</v>
      </c>
      <c r="D26" s="34" t="s">
        <v>130</v>
      </c>
      <c r="E26" s="35" t="s">
        <v>131</v>
      </c>
      <c r="F26" s="36" t="s">
        <v>134</v>
      </c>
      <c r="G26" s="36" t="s">
        <v>132</v>
      </c>
      <c r="H26" s="36" t="s">
        <v>113</v>
      </c>
      <c r="I26" s="37">
        <v>41715.125</v>
      </c>
      <c r="J26" s="38">
        <v>101.286</v>
      </c>
      <c r="K26" s="38">
        <v>101.366</v>
      </c>
      <c r="L26" s="39">
        <f t="shared" si="0"/>
        <v>101.456</v>
      </c>
      <c r="M26" s="36" t="s">
        <v>133</v>
      </c>
      <c r="N26" s="37">
        <v>41716</v>
      </c>
      <c r="O26" s="38">
        <v>101.723</v>
      </c>
      <c r="P26" s="53" t="s">
        <v>119</v>
      </c>
      <c r="Q26" s="43" t="s">
        <v>135</v>
      </c>
      <c r="R26" s="44">
        <f t="shared" si="2"/>
        <v>7.9999999999998295</v>
      </c>
      <c r="S26" s="45">
        <f t="shared" si="3"/>
        <v>9746000</v>
      </c>
      <c r="T26" s="46">
        <f t="shared" si="4"/>
        <v>43.69999999999976</v>
      </c>
      <c r="U26" s="47">
        <f t="shared" si="5"/>
        <v>0</v>
      </c>
      <c r="V26" s="48">
        <f t="shared" si="6"/>
        <v>4259001.999999977</v>
      </c>
    </row>
    <row r="27" spans="1:22" ht="13.5">
      <c r="A27" s="52">
        <v>23</v>
      </c>
      <c r="B27" s="226">
        <v>30249138</v>
      </c>
      <c r="C27" s="204">
        <v>0.03</v>
      </c>
      <c r="D27" s="34" t="s">
        <v>130</v>
      </c>
      <c r="E27" s="35" t="s">
        <v>131</v>
      </c>
      <c r="F27" s="36" t="s">
        <v>134</v>
      </c>
      <c r="G27" s="36" t="s">
        <v>132</v>
      </c>
      <c r="H27" s="36" t="s">
        <v>113</v>
      </c>
      <c r="I27" s="37">
        <v>41717.458333333336</v>
      </c>
      <c r="J27" s="38">
        <v>101.584</v>
      </c>
      <c r="K27" s="38">
        <v>101.488</v>
      </c>
      <c r="L27" s="39">
        <f t="shared" si="0"/>
        <v>101.754</v>
      </c>
      <c r="M27" s="36" t="s">
        <v>133</v>
      </c>
      <c r="N27" s="37">
        <v>41717.166666666664</v>
      </c>
      <c r="O27" s="38">
        <v>101.479</v>
      </c>
      <c r="P27" s="53" t="s">
        <v>119</v>
      </c>
      <c r="Q27" s="43" t="s">
        <v>124</v>
      </c>
      <c r="R27" s="44">
        <f t="shared" si="2"/>
        <v>9.600000000000364</v>
      </c>
      <c r="S27" s="45">
        <f t="shared" si="3"/>
        <v>9452000</v>
      </c>
      <c r="T27" s="46">
        <f t="shared" si="4"/>
        <v>0</v>
      </c>
      <c r="U27" s="47">
        <f t="shared" si="5"/>
        <v>-10.500000000000398</v>
      </c>
      <c r="V27" s="48">
        <f t="shared" si="6"/>
        <v>-992460.0000000376</v>
      </c>
    </row>
    <row r="28" spans="1:22" ht="13.5">
      <c r="A28" s="52">
        <v>24</v>
      </c>
      <c r="B28" s="226">
        <v>29256678</v>
      </c>
      <c r="C28" s="204">
        <v>0.03</v>
      </c>
      <c r="D28" s="34" t="s">
        <v>130</v>
      </c>
      <c r="E28" s="35" t="s">
        <v>131</v>
      </c>
      <c r="F28" s="36" t="s">
        <v>134</v>
      </c>
      <c r="G28" s="36" t="s">
        <v>132</v>
      </c>
      <c r="H28" s="36" t="s">
        <v>113</v>
      </c>
      <c r="I28" s="37">
        <v>41717.833333333336</v>
      </c>
      <c r="J28" s="38">
        <v>101.596</v>
      </c>
      <c r="K28" s="38">
        <v>101.485</v>
      </c>
      <c r="L28" s="39">
        <f t="shared" si="0"/>
        <v>101.766</v>
      </c>
      <c r="M28" s="36" t="s">
        <v>133</v>
      </c>
      <c r="N28" s="37">
        <v>41718.916666666664</v>
      </c>
      <c r="O28" s="38">
        <v>102.371</v>
      </c>
      <c r="P28" s="53" t="s">
        <v>119</v>
      </c>
      <c r="Q28" s="43" t="s">
        <v>120</v>
      </c>
      <c r="R28" s="44">
        <f t="shared" si="2"/>
        <v>11.10000000000042</v>
      </c>
      <c r="S28" s="45">
        <f t="shared" si="3"/>
        <v>7907000</v>
      </c>
      <c r="T28" s="46">
        <f t="shared" si="4"/>
        <v>77.49999999999915</v>
      </c>
      <c r="U28" s="47">
        <f t="shared" si="5"/>
        <v>0</v>
      </c>
      <c r="V28" s="48">
        <f t="shared" si="6"/>
        <v>6127924.999999933</v>
      </c>
    </row>
    <row r="29" spans="1:22" ht="13.5">
      <c r="A29" s="52">
        <v>25</v>
      </c>
      <c r="B29" s="226">
        <v>35384603</v>
      </c>
      <c r="C29" s="204">
        <v>0.03</v>
      </c>
      <c r="D29" s="34" t="s">
        <v>130</v>
      </c>
      <c r="E29" s="35" t="s">
        <v>131</v>
      </c>
      <c r="F29" s="36" t="s">
        <v>134</v>
      </c>
      <c r="G29" s="36" t="s">
        <v>132</v>
      </c>
      <c r="H29" s="36" t="s">
        <v>113</v>
      </c>
      <c r="I29" s="37">
        <v>41716.458333333336</v>
      </c>
      <c r="J29" s="38">
        <v>102.182</v>
      </c>
      <c r="K29" s="38">
        <v>102.098</v>
      </c>
      <c r="L29" s="39">
        <f t="shared" si="0"/>
        <v>102.352</v>
      </c>
      <c r="M29" s="36" t="s">
        <v>133</v>
      </c>
      <c r="N29" s="37">
        <v>41733.625</v>
      </c>
      <c r="O29" s="38">
        <v>103.804</v>
      </c>
      <c r="P29" s="53" t="s">
        <v>119</v>
      </c>
      <c r="Q29" s="43" t="s">
        <v>120</v>
      </c>
      <c r="R29" s="44">
        <f t="shared" si="2"/>
        <v>8.400000000000318</v>
      </c>
      <c r="S29" s="45">
        <f t="shared" si="3"/>
        <v>12637000</v>
      </c>
      <c r="T29" s="46">
        <f t="shared" si="4"/>
        <v>162.2</v>
      </c>
      <c r="U29" s="47">
        <f t="shared" si="5"/>
        <v>0</v>
      </c>
      <c r="V29" s="48">
        <f t="shared" si="6"/>
        <v>20497214</v>
      </c>
    </row>
    <row r="30" spans="1:22" ht="13.5">
      <c r="A30" s="52">
        <v>26</v>
      </c>
      <c r="B30" s="226">
        <v>55881817</v>
      </c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1617.1999999999928</v>
      </c>
      <c r="U125" s="250"/>
      <c r="V125" s="77">
        <f>SUM(V5:V124)</f>
        <v>54881806.99999971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109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13</v>
      </c>
      <c r="H130" s="259"/>
      <c r="J130" s="218" t="s">
        <v>110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12</v>
      </c>
      <c r="H131" s="259"/>
      <c r="J131" s="218" t="s">
        <v>111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23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2</v>
      </c>
      <c r="H134" s="266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55924079.99999975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-1042273.0000000417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54881806.9999997</v>
      </c>
      <c r="H139" s="262"/>
      <c r="J139" s="218" t="s">
        <v>103</v>
      </c>
      <c r="K139" s="82">
        <f aca="true" t="shared" si="17" ref="K139:K144">COUNTIF($F$5:$F$124,J139)</f>
        <v>0</v>
      </c>
      <c r="L139" s="82">
        <f>_xlfn.COUNTIFS($H$5:$H$124,"買い",$F$5:$F$124,J139)</f>
        <v>0</v>
      </c>
      <c r="M139" s="83">
        <f>_xlfn.COUNTIFS($F$5:$F$124,J139,$H$5:$H$124,"売り")</f>
        <v>0</v>
      </c>
      <c r="N139" s="84">
        <f aca="true" t="shared" si="18" ref="N139:N144">SUMIF($F$5:$F$124,J139,$T$5:$T$124)+SUMIF($F$5:$F$124,J139,$U$5:$U$124)</f>
        <v>0</v>
      </c>
      <c r="O139" s="160" t="e">
        <f>_xlfn.COUNTIFS($Q$5:$Q$124,"勝ち",$F$5:$F$124,J139)/(COUNTIF($F$5:$F$124,J139)-_xlfn.COUNTIFS($F$5:$F$124,J139,$Q$5:$Q$124,"ドロー"))*100</f>
        <v>#DIV/0!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2236963.19999999</v>
      </c>
      <c r="H140" s="264"/>
      <c r="J140" s="218" t="s">
        <v>108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2195272.279999988</v>
      </c>
      <c r="H141" s="264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162.2</v>
      </c>
      <c r="H144" s="270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0.92</v>
      </c>
      <c r="H145" s="272"/>
      <c r="J145" s="85" t="s">
        <v>33</v>
      </c>
      <c r="K145" s="86">
        <f>SUM(K139:K144)</f>
        <v>0</v>
      </c>
      <c r="L145" s="86">
        <f>SUM(L139:L144)</f>
        <v>0</v>
      </c>
      <c r="M145" s="86">
        <f>SUM(M139:M144)</f>
        <v>0</v>
      </c>
      <c r="N145" s="80">
        <f>SUM(N139:N144)</f>
        <v>0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2:H142"/>
    <mergeCell ref="G143:H143"/>
    <mergeCell ref="G144:H144"/>
    <mergeCell ref="G145:H145"/>
    <mergeCell ref="G137:H137"/>
    <mergeCell ref="G138:H138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D4:E4"/>
    <mergeCell ref="T125:U125"/>
    <mergeCell ref="F128:H128"/>
    <mergeCell ref="J128:K128"/>
    <mergeCell ref="G129:H129"/>
    <mergeCell ref="G130:H130"/>
    <mergeCell ref="A2:B2"/>
    <mergeCell ref="C2:F2"/>
    <mergeCell ref="G2:H2"/>
    <mergeCell ref="A3:B3"/>
    <mergeCell ref="C3:F3"/>
    <mergeCell ref="G3:K3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P32" sqref="P32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v>1000000</v>
      </c>
      <c r="D2" s="245"/>
      <c r="E2" s="245"/>
      <c r="F2" s="245"/>
      <c r="G2" s="244" t="s">
        <v>61</v>
      </c>
      <c r="H2" s="244"/>
      <c r="I2" s="19">
        <v>1000000</v>
      </c>
      <c r="J2" s="20" t="s">
        <v>62</v>
      </c>
      <c r="K2" s="214">
        <v>0.3</v>
      </c>
      <c r="N2" s="216"/>
      <c r="O2" s="215" t="s">
        <v>107</v>
      </c>
      <c r="U2" s="18"/>
      <c r="V2" s="18"/>
      <c r="W2" s="18"/>
      <c r="AU2" s="21">
        <f>I2-I2*K2</f>
        <v>700000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112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77</v>
      </c>
      <c r="E5" s="35" t="s">
        <v>115</v>
      </c>
      <c r="F5" s="36" t="s">
        <v>116</v>
      </c>
      <c r="G5" s="36" t="s">
        <v>117</v>
      </c>
      <c r="H5" s="36" t="s">
        <v>102</v>
      </c>
      <c r="I5" s="37">
        <v>41904.666666666664</v>
      </c>
      <c r="J5" s="38">
        <v>139.948</v>
      </c>
      <c r="K5" s="38">
        <v>140.188</v>
      </c>
      <c r="L5" s="39">
        <f aca="true" t="shared" si="0" ref="L5:L68">IF(H5="","",IF(H5="買い",J5+$C$3*VLOOKUP(E5,$X$5:$AA$23,3,FALSE),J5-$C$3*VLOOKUP(E5,$X$5:$AA$23,3,FALSE)))</f>
        <v>139.77800000000002</v>
      </c>
      <c r="M5" s="36" t="s">
        <v>117</v>
      </c>
      <c r="N5" s="40">
        <v>41905.458333333336</v>
      </c>
      <c r="O5" s="231">
        <v>139.68</v>
      </c>
      <c r="P5" s="42" t="s">
        <v>118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23.999999999998067</v>
      </c>
      <c r="S5" s="45">
        <f aca="true" t="shared" si="3" ref="S5:S68">IF(K5="",0,ROUNDDOWN((B5*C5)/(VLOOKUP(E5,$X$5:$AA$23,4,FALSE)*R5),-3))</f>
        <v>125000</v>
      </c>
      <c r="T5" s="46">
        <f>IF(Q5="勝ち",IF(H5="買い",(O5-J5)/VLOOKUP(E5,$X$5:$AA$23,3,FALSE),(J5-O5)/VLOOKUP(E5,$X$5:$AA$23,3,FALSE)),0)</f>
        <v>26.800000000000068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33500.00000000009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1033500.0000000001</v>
      </c>
      <c r="C6" s="204">
        <v>0.03</v>
      </c>
      <c r="D6" s="34" t="s">
        <v>114</v>
      </c>
      <c r="E6" s="35" t="s">
        <v>115</v>
      </c>
      <c r="F6" s="36" t="s">
        <v>116</v>
      </c>
      <c r="G6" s="36" t="s">
        <v>117</v>
      </c>
      <c r="H6" s="36" t="s">
        <v>102</v>
      </c>
      <c r="I6" s="37">
        <v>41906.041666666664</v>
      </c>
      <c r="J6" s="38">
        <v>139.815</v>
      </c>
      <c r="K6" s="38">
        <v>139.923</v>
      </c>
      <c r="L6" s="39">
        <f t="shared" si="0"/>
        <v>139.645</v>
      </c>
      <c r="M6" s="36" t="s">
        <v>117</v>
      </c>
      <c r="N6" s="37">
        <v>41906.875</v>
      </c>
      <c r="O6" s="38">
        <v>139.227</v>
      </c>
      <c r="P6" s="53" t="s">
        <v>118</v>
      </c>
      <c r="Q6" s="43" t="str">
        <f t="shared" si="1"/>
        <v>勝ち</v>
      </c>
      <c r="R6" s="44">
        <f t="shared" si="2"/>
        <v>10.80000000000041</v>
      </c>
      <c r="S6" s="45">
        <f t="shared" si="3"/>
        <v>287000</v>
      </c>
      <c r="T6" s="46">
        <f aca="true" t="shared" si="6" ref="T6:T68">IF(Q6="勝ち",IF(H6="買い",(O6-J6)/VLOOKUP(E6,$X$5:$AA$23,3,FALSE),(J6-O6)/VLOOKUP(E6,$X$5:$AA$23,3,FALSE)),0)</f>
        <v>58.799999999999386</v>
      </c>
      <c r="U6" s="47">
        <f t="shared" si="4"/>
        <v>0</v>
      </c>
      <c r="V6" s="48">
        <f t="shared" si="5"/>
        <v>168755.99999999822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1202255.9999999984</v>
      </c>
      <c r="C7" s="204">
        <v>0.03</v>
      </c>
      <c r="D7" s="34" t="s">
        <v>114</v>
      </c>
      <c r="E7" s="35" t="s">
        <v>115</v>
      </c>
      <c r="F7" s="36" t="s">
        <v>116</v>
      </c>
      <c r="G7" s="36" t="s">
        <v>117</v>
      </c>
      <c r="H7" s="36" t="s">
        <v>102</v>
      </c>
      <c r="I7" s="37">
        <v>41911.5</v>
      </c>
      <c r="J7" s="38">
        <v>138.925</v>
      </c>
      <c r="K7" s="38">
        <v>139.095</v>
      </c>
      <c r="L7" s="39">
        <f t="shared" si="0"/>
        <v>138.75500000000002</v>
      </c>
      <c r="M7" s="36" t="s">
        <v>117</v>
      </c>
      <c r="N7" s="37">
        <v>41914.875</v>
      </c>
      <c r="O7" s="38">
        <v>137.287</v>
      </c>
      <c r="P7" s="53" t="s">
        <v>118</v>
      </c>
      <c r="Q7" s="43" t="str">
        <f t="shared" si="1"/>
        <v>勝ち</v>
      </c>
      <c r="R7" s="44">
        <f t="shared" si="2"/>
        <v>16.99999999999875</v>
      </c>
      <c r="S7" s="45">
        <f t="shared" si="3"/>
        <v>212000</v>
      </c>
      <c r="T7" s="46">
        <f t="shared" si="6"/>
        <v>163.80000000000052</v>
      </c>
      <c r="U7" s="47">
        <f t="shared" si="4"/>
        <v>0</v>
      </c>
      <c r="V7" s="48">
        <f t="shared" si="5"/>
        <v>347256.0000000011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1549511.9999999995</v>
      </c>
      <c r="C8" s="204">
        <v>0.03</v>
      </c>
      <c r="D8" s="34" t="s">
        <v>114</v>
      </c>
      <c r="E8" s="35" t="s">
        <v>115</v>
      </c>
      <c r="F8" s="36" t="s">
        <v>116</v>
      </c>
      <c r="G8" s="36" t="s">
        <v>117</v>
      </c>
      <c r="H8" s="36" t="s">
        <v>102</v>
      </c>
      <c r="I8" s="37">
        <v>41919.291666666664</v>
      </c>
      <c r="J8" s="38">
        <v>137.616</v>
      </c>
      <c r="K8" s="38">
        <v>137.748</v>
      </c>
      <c r="L8" s="39">
        <f t="shared" si="0"/>
        <v>137.44600000000003</v>
      </c>
      <c r="M8" s="36" t="s">
        <v>117</v>
      </c>
      <c r="N8" s="37">
        <v>41919.791666666664</v>
      </c>
      <c r="O8" s="38">
        <v>136.843</v>
      </c>
      <c r="P8" s="53" t="s">
        <v>118</v>
      </c>
      <c r="Q8" s="43" t="str">
        <f t="shared" si="1"/>
        <v>勝ち</v>
      </c>
      <c r="R8" s="44">
        <f t="shared" si="2"/>
        <v>13.199999999997658</v>
      </c>
      <c r="S8" s="45">
        <f t="shared" si="3"/>
        <v>352000</v>
      </c>
      <c r="T8" s="46">
        <f t="shared" si="6"/>
        <v>77.30000000000246</v>
      </c>
      <c r="U8" s="47">
        <f t="shared" si="4"/>
        <v>0</v>
      </c>
      <c r="V8" s="48">
        <f t="shared" si="5"/>
        <v>272096.0000000086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1821608.0000000081</v>
      </c>
      <c r="C9" s="204">
        <v>0.03</v>
      </c>
      <c r="D9" s="34" t="s">
        <v>114</v>
      </c>
      <c r="E9" s="35" t="s">
        <v>115</v>
      </c>
      <c r="F9" s="36" t="s">
        <v>116</v>
      </c>
      <c r="G9" s="36" t="s">
        <v>117</v>
      </c>
      <c r="H9" s="36" t="s">
        <v>113</v>
      </c>
      <c r="I9" s="37">
        <v>41920.5</v>
      </c>
      <c r="J9" s="38">
        <v>136.843</v>
      </c>
      <c r="K9" s="38">
        <v>136.637</v>
      </c>
      <c r="L9" s="39">
        <f t="shared" si="0"/>
        <v>137.01299999999998</v>
      </c>
      <c r="M9" s="36" t="s">
        <v>117</v>
      </c>
      <c r="N9" s="37">
        <v>41921.166666666664</v>
      </c>
      <c r="O9" s="38">
        <v>137.694</v>
      </c>
      <c r="P9" s="53" t="s">
        <v>119</v>
      </c>
      <c r="Q9" s="43" t="str">
        <f t="shared" si="1"/>
        <v>勝ち</v>
      </c>
      <c r="R9" s="44">
        <f t="shared" si="2"/>
        <v>20.599999999998886</v>
      </c>
      <c r="S9" s="45">
        <f t="shared" si="3"/>
        <v>265000</v>
      </c>
      <c r="T9" s="46">
        <f t="shared" si="6"/>
        <v>85.09999999999991</v>
      </c>
      <c r="U9" s="47">
        <f t="shared" si="4"/>
        <v>0</v>
      </c>
      <c r="V9" s="48">
        <f t="shared" si="5"/>
        <v>225514.99999999977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2047123.000000008</v>
      </c>
      <c r="C10" s="204">
        <v>0.03</v>
      </c>
      <c r="D10" s="34" t="s">
        <v>114</v>
      </c>
      <c r="E10" s="35" t="s">
        <v>115</v>
      </c>
      <c r="F10" s="36" t="s">
        <v>116</v>
      </c>
      <c r="G10" s="36" t="s">
        <v>117</v>
      </c>
      <c r="H10" s="36" t="s">
        <v>102</v>
      </c>
      <c r="I10" s="37">
        <v>41921.625</v>
      </c>
      <c r="J10" s="38">
        <v>137.296</v>
      </c>
      <c r="K10" s="38">
        <v>137.06</v>
      </c>
      <c r="L10" s="39">
        <f t="shared" si="0"/>
        <v>137.126</v>
      </c>
      <c r="M10" s="36" t="s">
        <v>117</v>
      </c>
      <c r="N10" s="37">
        <v>41922.166666666664</v>
      </c>
      <c r="O10" s="38">
        <v>136.928</v>
      </c>
      <c r="P10" s="53" t="s">
        <v>118</v>
      </c>
      <c r="Q10" s="43" t="s">
        <v>120</v>
      </c>
      <c r="R10" s="44">
        <f t="shared" si="2"/>
        <v>23.599999999999</v>
      </c>
      <c r="S10" s="45">
        <f t="shared" si="3"/>
        <v>260000</v>
      </c>
      <c r="T10" s="46">
        <f t="shared" si="6"/>
        <v>36.7999999999995</v>
      </c>
      <c r="U10" s="47">
        <f t="shared" si="4"/>
        <v>0</v>
      </c>
      <c r="V10" s="48">
        <f t="shared" si="5"/>
        <v>95679.9999999987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2142803.0000000065</v>
      </c>
      <c r="C11" s="204">
        <v>0.03</v>
      </c>
      <c r="D11" s="34" t="s">
        <v>114</v>
      </c>
      <c r="E11" s="35" t="s">
        <v>115</v>
      </c>
      <c r="F11" s="36" t="s">
        <v>116</v>
      </c>
      <c r="G11" s="36" t="s">
        <v>117</v>
      </c>
      <c r="H11" s="36" t="s">
        <v>102</v>
      </c>
      <c r="I11" s="37">
        <v>41922.25</v>
      </c>
      <c r="J11" s="38">
        <v>136.92</v>
      </c>
      <c r="K11" s="38">
        <v>137.06</v>
      </c>
      <c r="L11" s="39">
        <f t="shared" si="0"/>
        <v>136.75</v>
      </c>
      <c r="M11" s="36" t="s">
        <v>117</v>
      </c>
      <c r="N11" s="37">
        <v>41925.166666666664</v>
      </c>
      <c r="O11" s="38">
        <v>135.761</v>
      </c>
      <c r="P11" s="53" t="s">
        <v>118</v>
      </c>
      <c r="Q11" s="43" t="s">
        <v>120</v>
      </c>
      <c r="R11" s="44">
        <f t="shared" si="2"/>
        <v>14.000000000001478</v>
      </c>
      <c r="S11" s="45">
        <f t="shared" si="3"/>
        <v>459000</v>
      </c>
      <c r="T11" s="46">
        <f t="shared" si="6"/>
        <v>115.89999999999918</v>
      </c>
      <c r="U11" s="47">
        <f t="shared" si="4"/>
        <v>0</v>
      </c>
      <c r="V11" s="48">
        <f t="shared" si="5"/>
        <v>531980.9999999963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2674784.000000003</v>
      </c>
      <c r="C12" s="204">
        <v>0.03</v>
      </c>
      <c r="D12" s="34" t="s">
        <v>114</v>
      </c>
      <c r="E12" s="35" t="s">
        <v>115</v>
      </c>
      <c r="F12" s="36" t="s">
        <v>116</v>
      </c>
      <c r="G12" s="36" t="s">
        <v>117</v>
      </c>
      <c r="H12" s="36" t="s">
        <v>102</v>
      </c>
      <c r="I12" s="37">
        <v>41926.25</v>
      </c>
      <c r="J12" s="38">
        <v>136.399</v>
      </c>
      <c r="K12" s="38">
        <v>136.451</v>
      </c>
      <c r="L12" s="39">
        <f t="shared" si="0"/>
        <v>136.229</v>
      </c>
      <c r="M12" s="36" t="s">
        <v>117</v>
      </c>
      <c r="N12" s="37">
        <v>41927.25</v>
      </c>
      <c r="O12" s="38">
        <v>135.432</v>
      </c>
      <c r="P12" s="53" t="s">
        <v>118</v>
      </c>
      <c r="Q12" s="43" t="s">
        <v>120</v>
      </c>
      <c r="R12" s="44">
        <f t="shared" si="2"/>
        <v>5.19999999999925</v>
      </c>
      <c r="S12" s="45">
        <f t="shared" si="3"/>
        <v>1543000</v>
      </c>
      <c r="T12" s="46">
        <f t="shared" si="6"/>
        <v>96.7000000000013</v>
      </c>
      <c r="U12" s="47">
        <f t="shared" si="4"/>
        <v>0</v>
      </c>
      <c r="V12" s="48">
        <f t="shared" si="5"/>
        <v>1492081.00000002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4166865.000000023</v>
      </c>
      <c r="C13" s="204">
        <v>0.03</v>
      </c>
      <c r="D13" s="34" t="s">
        <v>114</v>
      </c>
      <c r="E13" s="35" t="s">
        <v>115</v>
      </c>
      <c r="F13" s="36" t="s">
        <v>116</v>
      </c>
      <c r="G13" s="36" t="s">
        <v>117</v>
      </c>
      <c r="H13" s="36" t="s">
        <v>102</v>
      </c>
      <c r="I13" s="37">
        <v>41928.375</v>
      </c>
      <c r="J13" s="38">
        <v>135.929</v>
      </c>
      <c r="K13" s="38">
        <v>136.185</v>
      </c>
      <c r="L13" s="39">
        <f t="shared" si="0"/>
        <v>135.75900000000001</v>
      </c>
      <c r="M13" s="36" t="s">
        <v>117</v>
      </c>
      <c r="N13" s="37">
        <v>41928.666666666664</v>
      </c>
      <c r="O13" s="38">
        <v>135.148</v>
      </c>
      <c r="P13" s="53" t="s">
        <v>122</v>
      </c>
      <c r="Q13" s="43" t="s">
        <v>120</v>
      </c>
      <c r="R13" s="44">
        <f t="shared" si="2"/>
        <v>25.600000000000023</v>
      </c>
      <c r="S13" s="45">
        <f t="shared" si="3"/>
        <v>488000</v>
      </c>
      <c r="T13" s="46">
        <f t="shared" si="6"/>
        <v>78.10000000000059</v>
      </c>
      <c r="U13" s="47">
        <f t="shared" si="4"/>
        <v>0</v>
      </c>
      <c r="V13" s="48">
        <f t="shared" si="5"/>
        <v>381128.0000000029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4547993.000000026</v>
      </c>
      <c r="C14" s="204">
        <v>0.03</v>
      </c>
      <c r="D14" s="34" t="s">
        <v>114</v>
      </c>
      <c r="E14" s="35" t="s">
        <v>115</v>
      </c>
      <c r="F14" s="36" t="s">
        <v>116</v>
      </c>
      <c r="G14" s="36" t="s">
        <v>117</v>
      </c>
      <c r="H14" s="36" t="s">
        <v>102</v>
      </c>
      <c r="I14" s="37">
        <v>41933.125</v>
      </c>
      <c r="J14" s="38">
        <v>136.73</v>
      </c>
      <c r="K14" s="38">
        <v>136.957</v>
      </c>
      <c r="L14" s="39">
        <f t="shared" si="0"/>
        <v>136.56</v>
      </c>
      <c r="M14" s="36" t="s">
        <v>117</v>
      </c>
      <c r="N14" s="37">
        <v>41935.166666666664</v>
      </c>
      <c r="O14" s="38">
        <v>135.533</v>
      </c>
      <c r="P14" s="53" t="s">
        <v>118</v>
      </c>
      <c r="Q14" s="43" t="s">
        <v>120</v>
      </c>
      <c r="R14" s="44">
        <f t="shared" si="2"/>
        <v>22.700000000000387</v>
      </c>
      <c r="S14" s="45">
        <f t="shared" si="3"/>
        <v>601000</v>
      </c>
      <c r="T14" s="46">
        <f t="shared" si="6"/>
        <v>119.70000000000027</v>
      </c>
      <c r="U14" s="47">
        <f t="shared" si="4"/>
        <v>0</v>
      </c>
      <c r="V14" s="48">
        <f t="shared" si="5"/>
        <v>719397.0000000016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5267390.000000028</v>
      </c>
      <c r="C15" s="204">
        <v>0.03</v>
      </c>
      <c r="D15" s="34" t="s">
        <v>114</v>
      </c>
      <c r="E15" s="35" t="s">
        <v>115</v>
      </c>
      <c r="F15" s="36" t="s">
        <v>116</v>
      </c>
      <c r="G15" s="36" t="s">
        <v>117</v>
      </c>
      <c r="H15" s="36" t="s">
        <v>113</v>
      </c>
      <c r="I15" s="37">
        <v>41935.458333333336</v>
      </c>
      <c r="J15" s="38">
        <v>135.623</v>
      </c>
      <c r="K15" s="38">
        <v>135.195</v>
      </c>
      <c r="L15" s="39">
        <f t="shared" si="0"/>
        <v>135.79299999999998</v>
      </c>
      <c r="M15" s="36" t="s">
        <v>117</v>
      </c>
      <c r="N15" s="37">
        <v>41939.458333333336</v>
      </c>
      <c r="O15" s="38">
        <v>136.989</v>
      </c>
      <c r="P15" s="53" t="s">
        <v>119</v>
      </c>
      <c r="Q15" s="43" t="s">
        <v>120</v>
      </c>
      <c r="R15" s="44">
        <f t="shared" si="2"/>
        <v>42.79999999999973</v>
      </c>
      <c r="S15" s="45">
        <f t="shared" si="3"/>
        <v>369000</v>
      </c>
      <c r="T15" s="46">
        <f t="shared" si="6"/>
        <v>136.6000000000014</v>
      </c>
      <c r="U15" s="47">
        <f t="shared" si="4"/>
        <v>0</v>
      </c>
      <c r="V15" s="48">
        <f t="shared" si="5"/>
        <v>504054.0000000051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5771444.0000000335</v>
      </c>
      <c r="C16" s="204">
        <v>0.03</v>
      </c>
      <c r="D16" s="34" t="s">
        <v>114</v>
      </c>
      <c r="E16" s="35" t="s">
        <v>115</v>
      </c>
      <c r="F16" s="36" t="s">
        <v>116</v>
      </c>
      <c r="G16" s="36" t="s">
        <v>117</v>
      </c>
      <c r="H16" s="36" t="s">
        <v>113</v>
      </c>
      <c r="I16" s="37">
        <v>41940.583333333336</v>
      </c>
      <c r="J16" s="38">
        <v>137.233</v>
      </c>
      <c r="K16" s="38">
        <v>137.106</v>
      </c>
      <c r="L16" s="39">
        <f t="shared" si="0"/>
        <v>137.403</v>
      </c>
      <c r="M16" s="36" t="s">
        <v>117</v>
      </c>
      <c r="N16" s="37">
        <v>41941.833333333336</v>
      </c>
      <c r="O16" s="38">
        <v>137.85</v>
      </c>
      <c r="P16" s="53" t="s">
        <v>119</v>
      </c>
      <c r="Q16" s="43" t="s">
        <v>120</v>
      </c>
      <c r="R16" s="44">
        <f t="shared" si="2"/>
        <v>12.700000000000955</v>
      </c>
      <c r="S16" s="45">
        <f t="shared" si="3"/>
        <v>1363000</v>
      </c>
      <c r="T16" s="46">
        <f t="shared" si="6"/>
        <v>61.69999999999902</v>
      </c>
      <c r="U16" s="47">
        <f t="shared" si="4"/>
        <v>0</v>
      </c>
      <c r="V16" s="48">
        <f t="shared" si="5"/>
        <v>840970.9999999867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6612415.0000000205</v>
      </c>
      <c r="C17" s="204">
        <v>0.03</v>
      </c>
      <c r="D17" s="34" t="s">
        <v>114</v>
      </c>
      <c r="E17" s="35" t="s">
        <v>115</v>
      </c>
      <c r="F17" s="36" t="s">
        <v>116</v>
      </c>
      <c r="G17" s="36" t="s">
        <v>117</v>
      </c>
      <c r="H17" s="36" t="s">
        <v>113</v>
      </c>
      <c r="I17" s="37">
        <v>41942.791666666664</v>
      </c>
      <c r="J17" s="38">
        <v>137.522</v>
      </c>
      <c r="K17" s="38">
        <v>137.374</v>
      </c>
      <c r="L17" s="39">
        <f t="shared" si="0"/>
        <v>137.69199999999998</v>
      </c>
      <c r="M17" s="36" t="s">
        <v>117</v>
      </c>
      <c r="N17" s="37">
        <v>41946.083333333336</v>
      </c>
      <c r="O17" s="38">
        <v>140.533</v>
      </c>
      <c r="P17" s="53" t="s">
        <v>119</v>
      </c>
      <c r="Q17" s="43" t="s">
        <v>120</v>
      </c>
      <c r="R17" s="44">
        <f t="shared" si="2"/>
        <v>14.799999999999613</v>
      </c>
      <c r="S17" s="45">
        <f t="shared" si="3"/>
        <v>1340000</v>
      </c>
      <c r="T17" s="46">
        <f t="shared" si="6"/>
        <v>301.09999999999957</v>
      </c>
      <c r="U17" s="47">
        <f t="shared" si="4"/>
        <v>0</v>
      </c>
      <c r="V17" s="48">
        <f t="shared" si="5"/>
        <v>4034739.9999999944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10647155.000000015</v>
      </c>
      <c r="C18" s="204">
        <v>0.03</v>
      </c>
      <c r="D18" s="34" t="s">
        <v>114</v>
      </c>
      <c r="E18" s="35" t="s">
        <v>115</v>
      </c>
      <c r="F18" s="36" t="s">
        <v>116</v>
      </c>
      <c r="G18" s="36" t="s">
        <v>117</v>
      </c>
      <c r="H18" s="36" t="s">
        <v>113</v>
      </c>
      <c r="I18" s="37">
        <v>41946.5</v>
      </c>
      <c r="J18" s="38">
        <v>141.112</v>
      </c>
      <c r="K18" s="38">
        <v>140.897</v>
      </c>
      <c r="L18" s="39">
        <f t="shared" si="0"/>
        <v>141.28199999999998</v>
      </c>
      <c r="M18" s="36" t="s">
        <v>117</v>
      </c>
      <c r="N18" s="37">
        <v>41949.625</v>
      </c>
      <c r="O18" s="38">
        <v>143.343</v>
      </c>
      <c r="P18" s="53" t="s">
        <v>119</v>
      </c>
      <c r="Q18" s="43" t="s">
        <v>120</v>
      </c>
      <c r="R18" s="44">
        <f t="shared" si="2"/>
        <v>21.50000000000034</v>
      </c>
      <c r="S18" s="45">
        <f t="shared" si="3"/>
        <v>1485000</v>
      </c>
      <c r="T18" s="46">
        <f t="shared" si="6"/>
        <v>223.09999999999945</v>
      </c>
      <c r="U18" s="47">
        <f t="shared" si="4"/>
        <v>0</v>
      </c>
      <c r="V18" s="48">
        <f t="shared" si="5"/>
        <v>3313034.999999992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13960190.000000007</v>
      </c>
      <c r="C19" s="204">
        <v>0.03</v>
      </c>
      <c r="D19" s="34" t="s">
        <v>114</v>
      </c>
      <c r="E19" s="35" t="s">
        <v>115</v>
      </c>
      <c r="F19" s="36" t="s">
        <v>116</v>
      </c>
      <c r="G19" s="36" t="s">
        <v>117</v>
      </c>
      <c r="H19" s="36" t="s">
        <v>113</v>
      </c>
      <c r="I19" s="37">
        <v>41954.083333333336</v>
      </c>
      <c r="J19" s="38">
        <v>142.674</v>
      </c>
      <c r="K19" s="38">
        <v>142.581</v>
      </c>
      <c r="L19" s="39">
        <f t="shared" si="0"/>
        <v>142.844</v>
      </c>
      <c r="M19" s="36" t="s">
        <v>117</v>
      </c>
      <c r="N19" s="37">
        <v>41955.125</v>
      </c>
      <c r="O19" s="38">
        <v>144.172</v>
      </c>
      <c r="P19" s="53" t="s">
        <v>119</v>
      </c>
      <c r="Q19" s="43" t="s">
        <v>120</v>
      </c>
      <c r="R19" s="44">
        <f t="shared" si="2"/>
        <v>9.300000000001774</v>
      </c>
      <c r="S19" s="45">
        <f t="shared" si="3"/>
        <v>4503000</v>
      </c>
      <c r="T19" s="46">
        <f t="shared" si="6"/>
        <v>149.79999999999905</v>
      </c>
      <c r="U19" s="47">
        <f t="shared" si="4"/>
        <v>0</v>
      </c>
      <c r="V19" s="48">
        <f t="shared" si="5"/>
        <v>6745493.999999957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20705683.999999963</v>
      </c>
      <c r="C20" s="204">
        <v>0.03</v>
      </c>
      <c r="D20" s="34" t="s">
        <v>114</v>
      </c>
      <c r="E20" s="35" t="s">
        <v>115</v>
      </c>
      <c r="F20" s="36" t="s">
        <v>116</v>
      </c>
      <c r="G20" s="36" t="s">
        <v>117</v>
      </c>
      <c r="H20" s="36" t="s">
        <v>113</v>
      </c>
      <c r="I20" s="37">
        <v>41956.125</v>
      </c>
      <c r="J20" s="38">
        <v>143.719</v>
      </c>
      <c r="K20" s="38">
        <v>143.554</v>
      </c>
      <c r="L20" s="39">
        <f t="shared" si="0"/>
        <v>143.88899999999998</v>
      </c>
      <c r="M20" s="36" t="s">
        <v>117</v>
      </c>
      <c r="N20" s="37">
        <v>41960.125</v>
      </c>
      <c r="O20" s="38">
        <v>145.503</v>
      </c>
      <c r="P20" s="53" t="s">
        <v>119</v>
      </c>
      <c r="Q20" s="43" t="s">
        <v>120</v>
      </c>
      <c r="R20" s="44">
        <f t="shared" si="2"/>
        <v>16.499999999999204</v>
      </c>
      <c r="S20" s="45">
        <f t="shared" si="3"/>
        <v>3764000</v>
      </c>
      <c r="T20" s="46">
        <f t="shared" si="6"/>
        <v>178.39999999999918</v>
      </c>
      <c r="U20" s="47">
        <f t="shared" si="4"/>
        <v>0</v>
      </c>
      <c r="V20" s="48">
        <f t="shared" si="5"/>
        <v>6714975.999999969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27420659.999999933</v>
      </c>
      <c r="C21" s="204">
        <v>0.03</v>
      </c>
      <c r="D21" s="34" t="s">
        <v>114</v>
      </c>
      <c r="E21" s="35" t="s">
        <v>115</v>
      </c>
      <c r="F21" s="36" t="s">
        <v>116</v>
      </c>
      <c r="G21" s="36" t="s">
        <v>117</v>
      </c>
      <c r="H21" s="36" t="s">
        <v>113</v>
      </c>
      <c r="I21" s="37">
        <v>41961.208333333336</v>
      </c>
      <c r="J21" s="38">
        <v>145.355</v>
      </c>
      <c r="K21" s="38">
        <v>145.227</v>
      </c>
      <c r="L21" s="39">
        <f t="shared" si="0"/>
        <v>145.52499999999998</v>
      </c>
      <c r="M21" s="36" t="s">
        <v>117</v>
      </c>
      <c r="N21" s="37">
        <v>41963.541666666664</v>
      </c>
      <c r="O21" s="38">
        <v>147.998</v>
      </c>
      <c r="P21" s="53" t="s">
        <v>119</v>
      </c>
      <c r="Q21" s="43" t="s">
        <v>120</v>
      </c>
      <c r="R21" s="44">
        <f t="shared" si="2"/>
        <v>12.79999999999859</v>
      </c>
      <c r="S21" s="45">
        <f t="shared" si="3"/>
        <v>6426000</v>
      </c>
      <c r="T21" s="46">
        <f t="shared" si="6"/>
        <v>264.30000000000007</v>
      </c>
      <c r="U21" s="47">
        <f t="shared" si="4"/>
        <v>0</v>
      </c>
      <c r="V21" s="48">
        <f t="shared" si="5"/>
        <v>16983918.000000004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44404577.99999994</v>
      </c>
      <c r="C22" s="204">
        <v>0.03</v>
      </c>
      <c r="D22" s="34" t="s">
        <v>114</v>
      </c>
      <c r="E22" s="35" t="s">
        <v>115</v>
      </c>
      <c r="F22" s="36" t="s">
        <v>116</v>
      </c>
      <c r="G22" s="36" t="s">
        <v>117</v>
      </c>
      <c r="H22" s="36" t="s">
        <v>102</v>
      </c>
      <c r="I22" s="37">
        <v>41963.416666666664</v>
      </c>
      <c r="J22" s="38">
        <v>148.617</v>
      </c>
      <c r="K22" s="38">
        <v>149.121</v>
      </c>
      <c r="L22" s="39">
        <f t="shared" si="0"/>
        <v>148.447</v>
      </c>
      <c r="M22" s="36" t="s">
        <v>117</v>
      </c>
      <c r="N22" s="37">
        <v>41967.041666666664</v>
      </c>
      <c r="O22" s="38">
        <v>145.853</v>
      </c>
      <c r="P22" s="53" t="s">
        <v>118</v>
      </c>
      <c r="Q22" s="43" t="s">
        <v>120</v>
      </c>
      <c r="R22" s="44">
        <f t="shared" si="2"/>
        <v>50.40000000000191</v>
      </c>
      <c r="S22" s="45">
        <f t="shared" si="3"/>
        <v>2643000</v>
      </c>
      <c r="T22" s="46">
        <f t="shared" si="6"/>
        <v>276.39999999999816</v>
      </c>
      <c r="U22" s="47">
        <f t="shared" si="4"/>
        <v>0</v>
      </c>
      <c r="V22" s="48">
        <f t="shared" si="5"/>
        <v>7305251.999999952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51709829.999999896</v>
      </c>
      <c r="C23" s="204">
        <v>0.03</v>
      </c>
      <c r="D23" s="34" t="s">
        <v>114</v>
      </c>
      <c r="E23" s="35" t="s">
        <v>115</v>
      </c>
      <c r="F23" s="36" t="s">
        <v>116</v>
      </c>
      <c r="G23" s="36" t="s">
        <v>117</v>
      </c>
      <c r="H23" s="36" t="s">
        <v>113</v>
      </c>
      <c r="I23" s="37">
        <v>41967.125</v>
      </c>
      <c r="J23" s="38">
        <v>145.726</v>
      </c>
      <c r="K23" s="38">
        <v>145.572</v>
      </c>
      <c r="L23" s="39">
        <f t="shared" si="0"/>
        <v>145.896</v>
      </c>
      <c r="M23" s="36" t="s">
        <v>117</v>
      </c>
      <c r="N23" s="37">
        <v>41968.083333333336</v>
      </c>
      <c r="O23" s="38">
        <v>147.069</v>
      </c>
      <c r="P23" s="53" t="s">
        <v>119</v>
      </c>
      <c r="Q23" s="43" t="s">
        <v>120</v>
      </c>
      <c r="R23" s="44">
        <f t="shared" si="2"/>
        <v>15.399999999999636</v>
      </c>
      <c r="S23" s="45">
        <f t="shared" si="3"/>
        <v>10073000</v>
      </c>
      <c r="T23" s="46">
        <f t="shared" si="6"/>
        <v>134.29999999999893</v>
      </c>
      <c r="U23" s="47">
        <f t="shared" si="4"/>
        <v>0</v>
      </c>
      <c r="V23" s="48">
        <f t="shared" si="5"/>
        <v>13528038.999999892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65237868.99999979</v>
      </c>
      <c r="C24" s="204">
        <v>0.03</v>
      </c>
      <c r="D24" s="34" t="s">
        <v>114</v>
      </c>
      <c r="E24" s="35" t="s">
        <v>115</v>
      </c>
      <c r="F24" s="36" t="s">
        <v>116</v>
      </c>
      <c r="G24" s="36" t="s">
        <v>117</v>
      </c>
      <c r="H24" s="36" t="s">
        <v>102</v>
      </c>
      <c r="I24" s="37">
        <v>41974.375</v>
      </c>
      <c r="J24" s="38">
        <v>147.951</v>
      </c>
      <c r="K24" s="38">
        <v>148.048</v>
      </c>
      <c r="L24" s="39">
        <f t="shared" si="0"/>
        <v>147.781</v>
      </c>
      <c r="M24" s="36" t="s">
        <v>117</v>
      </c>
      <c r="N24" s="275" t="s">
        <v>123</v>
      </c>
      <c r="O24" s="38">
        <v>148.126</v>
      </c>
      <c r="P24" s="53" t="s">
        <v>118</v>
      </c>
      <c r="Q24" s="43" t="s">
        <v>124</v>
      </c>
      <c r="R24" s="44">
        <f t="shared" si="2"/>
        <v>9.700000000000841</v>
      </c>
      <c r="S24" s="45">
        <f t="shared" si="3"/>
        <v>20176000</v>
      </c>
      <c r="T24" s="46">
        <f t="shared" si="6"/>
        <v>0</v>
      </c>
      <c r="U24" s="47">
        <f t="shared" si="4"/>
        <v>-17.500000000001137</v>
      </c>
      <c r="V24" s="48">
        <f t="shared" si="5"/>
        <v>-3530800.0000002296</v>
      </c>
    </row>
    <row r="25" spans="1:22" ht="13.5">
      <c r="A25" s="52">
        <v>21</v>
      </c>
      <c r="B25" s="209">
        <f t="shared" si="8"/>
        <v>61707068.99999956</v>
      </c>
      <c r="C25" s="204">
        <v>0.03</v>
      </c>
      <c r="D25" s="34" t="s">
        <v>114</v>
      </c>
      <c r="E25" s="35" t="s">
        <v>115</v>
      </c>
      <c r="F25" s="36" t="s">
        <v>116</v>
      </c>
      <c r="G25" s="36" t="s">
        <v>117</v>
      </c>
      <c r="H25" s="36" t="s">
        <v>113</v>
      </c>
      <c r="I25" s="37">
        <v>41978.208333333336</v>
      </c>
      <c r="J25" s="38">
        <v>148.457</v>
      </c>
      <c r="K25" s="38">
        <v>148.351</v>
      </c>
      <c r="L25" s="39">
        <f t="shared" si="0"/>
        <v>148.62699999999998</v>
      </c>
      <c r="M25" s="36" t="s">
        <v>117</v>
      </c>
      <c r="N25" s="37">
        <v>41981.25</v>
      </c>
      <c r="O25" s="38">
        <v>149.332</v>
      </c>
      <c r="P25" s="53" t="s">
        <v>119</v>
      </c>
      <c r="Q25" s="43" t="s">
        <v>120</v>
      </c>
      <c r="R25" s="44">
        <f t="shared" si="2"/>
        <v>10.599999999999454</v>
      </c>
      <c r="S25" s="45">
        <f t="shared" si="3"/>
        <v>17464000</v>
      </c>
      <c r="T25" s="46">
        <f t="shared" si="6"/>
        <v>87.5</v>
      </c>
      <c r="U25" s="47">
        <f t="shared" si="4"/>
        <v>0</v>
      </c>
      <c r="V25" s="48">
        <f t="shared" si="5"/>
        <v>15281000</v>
      </c>
    </row>
    <row r="26" spans="1:22" ht="13.5">
      <c r="A26" s="52">
        <v>22</v>
      </c>
      <c r="B26" s="209">
        <f t="shared" si="8"/>
        <v>76988068.99999955</v>
      </c>
      <c r="C26" s="204">
        <v>0.03</v>
      </c>
      <c r="D26" s="34" t="s">
        <v>114</v>
      </c>
      <c r="E26" s="35" t="s">
        <v>115</v>
      </c>
      <c r="F26" s="36" t="s">
        <v>116</v>
      </c>
      <c r="G26" s="36" t="s">
        <v>117</v>
      </c>
      <c r="H26" s="36" t="s">
        <v>102</v>
      </c>
      <c r="I26" s="37">
        <v>41988.708333333336</v>
      </c>
      <c r="J26" s="38">
        <v>147.438</v>
      </c>
      <c r="K26" s="38">
        <v>147.729</v>
      </c>
      <c r="L26" s="39">
        <f t="shared" si="0"/>
        <v>147.268</v>
      </c>
      <c r="M26" s="36" t="s">
        <v>117</v>
      </c>
      <c r="N26" s="37">
        <v>41989.666666666664</v>
      </c>
      <c r="O26" s="38">
        <v>145.895</v>
      </c>
      <c r="P26" s="53" t="s">
        <v>118</v>
      </c>
      <c r="Q26" s="43" t="s">
        <v>120</v>
      </c>
      <c r="R26" s="44">
        <f t="shared" si="2"/>
        <v>29.100000000002524</v>
      </c>
      <c r="S26" s="45">
        <f t="shared" si="3"/>
        <v>7936000</v>
      </c>
      <c r="T26" s="46">
        <f t="shared" si="6"/>
        <v>154.2999999999978</v>
      </c>
      <c r="U26" s="47">
        <f t="shared" si="4"/>
        <v>0</v>
      </c>
      <c r="V26" s="48">
        <f t="shared" si="5"/>
        <v>12245247.999999825</v>
      </c>
    </row>
    <row r="27" spans="1:22" ht="13.5">
      <c r="A27" s="52">
        <v>23</v>
      </c>
      <c r="B27" s="209">
        <f t="shared" si="8"/>
        <v>89233316.99999937</v>
      </c>
      <c r="C27" s="204">
        <v>0.03</v>
      </c>
      <c r="D27" s="34" t="s">
        <v>114</v>
      </c>
      <c r="E27" s="35" t="s">
        <v>115</v>
      </c>
      <c r="F27" s="36" t="s">
        <v>116</v>
      </c>
      <c r="G27" s="36" t="s">
        <v>117</v>
      </c>
      <c r="H27" s="36" t="s">
        <v>113</v>
      </c>
      <c r="I27" s="37">
        <v>41991.958333333336</v>
      </c>
      <c r="J27" s="38">
        <v>145.981</v>
      </c>
      <c r="K27" s="38">
        <v>145.815</v>
      </c>
      <c r="L27" s="39">
        <f t="shared" si="0"/>
        <v>146.15099999999998</v>
      </c>
      <c r="M27" s="36" t="s">
        <v>117</v>
      </c>
      <c r="N27" s="37">
        <v>41996.541666666664</v>
      </c>
      <c r="O27" s="38">
        <v>146.857</v>
      </c>
      <c r="P27" s="53" t="s">
        <v>119</v>
      </c>
      <c r="Q27" s="43" t="s">
        <v>120</v>
      </c>
      <c r="R27" s="44">
        <f t="shared" si="2"/>
        <v>16.59999999999968</v>
      </c>
      <c r="S27" s="45">
        <f t="shared" si="3"/>
        <v>16126000</v>
      </c>
      <c r="T27" s="46">
        <f t="shared" si="6"/>
        <v>87.60000000000048</v>
      </c>
      <c r="U27" s="47">
        <f t="shared" si="4"/>
        <v>0</v>
      </c>
      <c r="V27" s="48">
        <f t="shared" si="5"/>
        <v>14126376.000000076</v>
      </c>
    </row>
    <row r="28" spans="1:22" ht="13.5">
      <c r="A28" s="52">
        <v>24</v>
      </c>
      <c r="B28" s="209">
        <f t="shared" si="8"/>
        <v>103359692.99999945</v>
      </c>
      <c r="C28" s="204">
        <v>0.03</v>
      </c>
      <c r="D28" s="34" t="s">
        <v>114</v>
      </c>
      <c r="E28" s="35" t="s">
        <v>115</v>
      </c>
      <c r="F28" s="36" t="s">
        <v>116</v>
      </c>
      <c r="G28" s="36" t="s">
        <v>117</v>
      </c>
      <c r="H28" s="36" t="s">
        <v>102</v>
      </c>
      <c r="I28" s="37">
        <v>42003.125</v>
      </c>
      <c r="J28" s="38">
        <v>146.509</v>
      </c>
      <c r="K28" s="38">
        <v>146.728</v>
      </c>
      <c r="L28" s="39">
        <f t="shared" si="0"/>
        <v>146.339</v>
      </c>
      <c r="M28" s="36" t="s">
        <v>117</v>
      </c>
      <c r="N28" s="37">
        <v>42003.791666666664</v>
      </c>
      <c r="O28" s="38">
        <v>145.446</v>
      </c>
      <c r="P28" s="53" t="s">
        <v>118</v>
      </c>
      <c r="Q28" s="43" t="s">
        <v>120</v>
      </c>
      <c r="R28" s="44">
        <f t="shared" si="2"/>
        <v>21.90000000000225</v>
      </c>
      <c r="S28" s="45">
        <f t="shared" si="3"/>
        <v>14158000</v>
      </c>
      <c r="T28" s="46">
        <f t="shared" si="6"/>
        <v>106.29999999999882</v>
      </c>
      <c r="U28" s="47">
        <f t="shared" si="4"/>
        <v>0</v>
      </c>
      <c r="V28" s="48">
        <f t="shared" si="5"/>
        <v>15049953.999999832</v>
      </c>
    </row>
    <row r="29" spans="1:22" ht="13.5">
      <c r="A29" s="52">
        <v>25</v>
      </c>
      <c r="B29" s="209">
        <f t="shared" si="8"/>
        <v>118409646.99999928</v>
      </c>
      <c r="C29" s="204">
        <v>0.03</v>
      </c>
      <c r="D29" s="34" t="s">
        <v>114</v>
      </c>
      <c r="E29" s="35" t="s">
        <v>115</v>
      </c>
      <c r="F29" s="36" t="s">
        <v>116</v>
      </c>
      <c r="G29" s="36" t="s">
        <v>117</v>
      </c>
      <c r="H29" s="36" t="s">
        <v>102</v>
      </c>
      <c r="I29" s="37">
        <v>42009.458333333336</v>
      </c>
      <c r="J29" s="38">
        <v>143.868</v>
      </c>
      <c r="K29" s="38">
        <v>144.148</v>
      </c>
      <c r="L29" s="39">
        <f t="shared" si="0"/>
        <v>143.698</v>
      </c>
      <c r="M29" s="36" t="s">
        <v>117</v>
      </c>
      <c r="N29" s="37">
        <v>42011.958333333336</v>
      </c>
      <c r="O29" s="38">
        <v>141.105</v>
      </c>
      <c r="P29" s="53" t="s">
        <v>121</v>
      </c>
      <c r="Q29" s="43" t="s">
        <v>120</v>
      </c>
      <c r="R29" s="44">
        <f t="shared" si="2"/>
        <v>28.000000000000114</v>
      </c>
      <c r="S29" s="45">
        <f t="shared" si="3"/>
        <v>12686000</v>
      </c>
      <c r="T29" s="46">
        <f t="shared" si="6"/>
        <v>276.3000000000005</v>
      </c>
      <c r="U29" s="47">
        <f t="shared" si="4"/>
        <v>0</v>
      </c>
      <c r="V29" s="48">
        <f t="shared" si="5"/>
        <v>35051418.00000007</v>
      </c>
    </row>
    <row r="30" spans="1:22" ht="13.5">
      <c r="A30" s="52">
        <v>26</v>
      </c>
      <c r="B30" s="209">
        <f t="shared" si="8"/>
        <v>153461064.99999934</v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3279.1999999999944</v>
      </c>
      <c r="U125" s="250"/>
      <c r="V125" s="77">
        <f>SUM(V5:V124)</f>
        <v>152461064.99999934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109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11</v>
      </c>
      <c r="H130" s="259"/>
      <c r="J130" s="218" t="s">
        <v>110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14</v>
      </c>
      <c r="H131" s="259"/>
      <c r="J131" s="218" t="s">
        <v>111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24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1</v>
      </c>
      <c r="H134" s="266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155991864.99999958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-3530800.0000002296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152461064.99999934</v>
      </c>
      <c r="H139" s="262"/>
      <c r="J139" s="201" t="s">
        <v>104</v>
      </c>
      <c r="K139" s="82">
        <f aca="true" t="shared" si="19" ref="K139:K144">COUNTIF($F$5:$F$124,J139)</f>
        <v>0</v>
      </c>
      <c r="L139" s="82">
        <f>_xlfn.COUNTIFS($H$5:$H$124,"買い",$F$5:$F$124,J139)</f>
        <v>0</v>
      </c>
      <c r="M139" s="83">
        <f>_xlfn.COUNTIFS($F$5:$F$124,J139,$H$5:$H$124,"売り")</f>
        <v>0</v>
      </c>
      <c r="N139" s="84">
        <f aca="true" t="shared" si="20" ref="N139:N144">SUMIF($F$5:$F$124,J139,$T$5:$T$124)+SUMIF($F$5:$F$124,J139,$U$5:$U$124)</f>
        <v>0</v>
      </c>
      <c r="O139" s="160" t="e">
        <f>_xlfn.COUNTIFS($Q$5:$Q$124,"勝ち",$F$5:$F$124,J139)/(COUNTIF($F$5:$F$124,J139)-_xlfn.COUNTIFS($F$5:$F$124,J139,$Q$5:$Q$124,"ドロー"))*100</f>
        <v>#DIV/0!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6239674.599999983</v>
      </c>
      <c r="H140" s="264"/>
      <c r="J140" s="218" t="s">
        <v>108</v>
      </c>
      <c r="K140" s="82">
        <f t="shared" si="19"/>
        <v>25</v>
      </c>
      <c r="L140" s="82">
        <f>_xlfn.COUNTIFS($H$5:$H$124,"買い",$F$5:$F$124,J140)</f>
        <v>11</v>
      </c>
      <c r="M140" s="83">
        <f>_xlfn.COUNTIFS($F$5:$F$124,J140,$H$5:$H$124,"売り")</f>
        <v>14</v>
      </c>
      <c r="N140" s="84">
        <f t="shared" si="20"/>
        <v>3279.1999999999944</v>
      </c>
      <c r="O140" s="160">
        <f>_xlfn.COUNTIFS($Q$5:$Q$124,"勝ち",$F$5:$F$124,J140)/(COUNTIF($F$5:$F$124,J140)-_xlfn.COUNTIFS($F$5:$F$124,J140,$Q$5:$Q$124,"ドロー"))*100</f>
        <v>96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6098442.599999974</v>
      </c>
      <c r="H141" s="264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301.09999999999957</v>
      </c>
      <c r="H144" s="270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0.96</v>
      </c>
      <c r="H145" s="272"/>
      <c r="J145" s="85" t="s">
        <v>33</v>
      </c>
      <c r="K145" s="86">
        <f>SUM(K139:K144)</f>
        <v>25</v>
      </c>
      <c r="L145" s="86">
        <f>SUM(L139:L144)</f>
        <v>11</v>
      </c>
      <c r="M145" s="86">
        <f>SUM(M139:M144)</f>
        <v>14</v>
      </c>
      <c r="N145" s="80">
        <f>SUM(N139:N144)</f>
        <v>3279.1999999999944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2015-08-24T23:09:35Z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