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35" windowHeight="7290" activeTab="0"/>
  </bookViews>
  <sheets>
    <sheet name="ルール＆合計" sheetId="1" r:id="rId1"/>
    <sheet name="集計" sheetId="2" state="hidden" r:id="rId2"/>
    <sheet name="検証データ日足" sheetId="3" r:id="rId3"/>
    <sheet name="検証データ４H" sheetId="4" state="hidden" r:id="rId4"/>
    <sheet name="検証データ１H" sheetId="5" state="hidden" r:id="rId5"/>
    <sheet name="画像" sheetId="6" r:id="rId6"/>
    <sheet name="気づき" sheetId="7" r:id="rId7"/>
    <sheet name="検証終了通貨" sheetId="8" r:id="rId8"/>
  </sheets>
  <definedNames>
    <definedName name="_xlfn.COUNTIFS" hidden="1">#NAME?</definedName>
  </definedNames>
  <calcPr fullCalcOnLoad="1"/>
</workbook>
</file>

<file path=xl/comments3.xml><?xml version="1.0" encoding="utf-8"?>
<comments xmlns="http://schemas.openxmlformats.org/spreadsheetml/2006/main">
  <authors>
    <author>yoko</author>
  </authors>
  <commentList>
    <comment ref="O2" authorId="0">
      <text>
        <r>
          <rPr>
            <sz val="9"/>
            <rFont val="ＭＳ Ｐゴシック"/>
            <family val="3"/>
          </rPr>
          <t>ドルストレートかクロス円の場合は100もしくは、エントリー時のドル円レート
外貨同士の場合は通貨ペア右側のレート円（エントリー時）
例）
EUR/USD→ドル円レート
EUR/CAD→カナダ円レート</t>
        </r>
      </text>
    </comment>
    <comment ref="P2" authorId="0">
      <text>
        <r>
          <rPr>
            <sz val="9"/>
            <rFont val="ＭＳ Ｐゴシック"/>
            <family val="3"/>
          </rPr>
          <t>１。００＝十万通貨
０．１０＝一万通貨
０．０１＝千通貨</t>
        </r>
      </text>
    </comment>
    <comment ref="H2" authorId="0">
      <text>
        <r>
          <rPr>
            <b/>
            <sz val="9"/>
            <rFont val="ＭＳ Ｐゴシック"/>
            <family val="3"/>
          </rPr>
          <t>MA線から見た売り買い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MA線から見た売り買い（左キャンドル右キャンドル）</t>
        </r>
      </text>
    </comment>
  </commentList>
</comments>
</file>

<file path=xl/comments4.xml><?xml version="1.0" encoding="utf-8"?>
<comments xmlns="http://schemas.openxmlformats.org/spreadsheetml/2006/main">
  <authors>
    <author>yoko</author>
  </authors>
  <commentList>
    <comment ref="O2" authorId="0">
      <text>
        <r>
          <rPr>
            <sz val="9"/>
            <rFont val="ＭＳ Ｐゴシック"/>
            <family val="3"/>
          </rPr>
          <t>ドルストレートかクロス円の場合は100もしくは、エントリー時のドル円レート
外貨同士の場合は通貨ペア右側のレート円（エントリー時）
例）
EUR/USD→ドル円レート
EUR/CAD→カナダ円レート</t>
        </r>
      </text>
    </comment>
  </commentList>
</comments>
</file>

<file path=xl/comments5.xml><?xml version="1.0" encoding="utf-8"?>
<comments xmlns="http://schemas.openxmlformats.org/spreadsheetml/2006/main">
  <authors>
    <author>yoko</author>
  </authors>
  <commentList>
    <comment ref="O2" authorId="0">
      <text>
        <r>
          <rPr>
            <sz val="9"/>
            <rFont val="ＭＳ Ｐゴシック"/>
            <family val="3"/>
          </rPr>
          <t>ドルストレートかクロス円の場合は100もしくは、エントリー時のドル円レート
外貨同士の場合は通貨ペア右側のレート円（エントリー時）
例）
EUR/USD→ドル円レート
EUR/CAD→カナダ円レート</t>
        </r>
      </text>
    </comment>
  </commentList>
</comments>
</file>

<file path=xl/sharedStrings.xml><?xml version="1.0" encoding="utf-8"?>
<sst xmlns="http://schemas.openxmlformats.org/spreadsheetml/2006/main" count="1096" uniqueCount="313">
  <si>
    <t>※入力</t>
  </si>
  <si>
    <t>初期資金</t>
  </si>
  <si>
    <t>スタート日</t>
  </si>
  <si>
    <t>現在資金</t>
  </si>
  <si>
    <t>損切り</t>
  </si>
  <si>
    <t>資金増減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</si>
  <si>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</si>
  <si>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</si>
  <si>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</si>
  <si>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</si>
  <si>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</si>
  <si>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</si>
  <si>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</si>
  <si>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</si>
  <si>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</si>
  <si>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</si>
  <si>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</si>
  <si>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</si>
  <si>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</si>
  <si>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</si>
  <si>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</si>
  <si>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</si>
  <si>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</si>
  <si>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時間足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</si>
  <si>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</si>
  <si>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</si>
  <si>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</si>
  <si>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</si>
  <si>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</si>
  <si>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</si>
  <si>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</si>
  <si>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</si>
  <si>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</si>
  <si>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</si>
  <si>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</si>
  <si>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</si>
  <si>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</si>
  <si>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</si>
  <si>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</si>
  <si>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</si>
  <si>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</si>
  <si>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</si>
  <si>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</si>
  <si>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</si>
  <si>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</si>
  <si>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</si>
  <si>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</si>
  <si>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</si>
  <si>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</si>
  <si>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</si>
  <si>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</si>
  <si>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</si>
  <si>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</si>
  <si>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</si>
  <si>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</si>
  <si>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</si>
  <si>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</si>
  <si>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USDJPY</t>
  </si>
  <si>
    <t>USDCHF</t>
  </si>
  <si>
    <t>フィボナッチトレード</t>
  </si>
  <si>
    <t>EURUSD</t>
  </si>
  <si>
    <t>ヘッドアンドショルダー</t>
  </si>
  <si>
    <t>GBPUSD</t>
  </si>
  <si>
    <t>1日</t>
  </si>
  <si>
    <t>売り</t>
  </si>
  <si>
    <t>1日</t>
  </si>
  <si>
    <t>60分</t>
  </si>
  <si>
    <t>資金</t>
  </si>
  <si>
    <t>回
数</t>
  </si>
  <si>
    <t>ﾛｽｶｯﾄ%</t>
  </si>
  <si>
    <t>取引
単位</t>
  </si>
  <si>
    <t>決済</t>
  </si>
  <si>
    <t>時間足</t>
  </si>
  <si>
    <t>日時</t>
  </si>
  <si>
    <t>価格</t>
  </si>
  <si>
    <t>手法</t>
  </si>
  <si>
    <t>エントリー</t>
  </si>
  <si>
    <t>手法・条件</t>
  </si>
  <si>
    <t>基本</t>
  </si>
  <si>
    <t>差額</t>
  </si>
  <si>
    <t>買い</t>
  </si>
  <si>
    <t>ﾛｽｶｯﾄ円</t>
  </si>
  <si>
    <t>損切</t>
  </si>
  <si>
    <t>ﾛｽｶｯﾄ
Pips</t>
  </si>
  <si>
    <t>買いの場合</t>
  </si>
  <si>
    <t>売りの場合</t>
  </si>
  <si>
    <t>ﾛｽｶｯﾄ位置設定</t>
  </si>
  <si>
    <t>エントリー基準となったPBの安値</t>
  </si>
  <si>
    <t>エントリー基準となったPBの高値</t>
  </si>
  <si>
    <t>検証ルール①</t>
  </si>
  <si>
    <t>USD/JPY</t>
  </si>
  <si>
    <t>MA線の上にできたPBが実体小さく、下に長いひげができている場合で、次のろうそく足がこの時の高値＋1を超えた時点で買いエントリー</t>
  </si>
  <si>
    <t>MA線の上にできたPBが実体小さく、上に長いひげができている場合で、次のろうそく足がこの時の安値を‐1を切った時点で売りエントリー</t>
  </si>
  <si>
    <t>決済条件</t>
  </si>
  <si>
    <t>検証ルール①　買いPB（陰線）</t>
  </si>
  <si>
    <t>検証ルール①　売りPB（陽線）</t>
  </si>
  <si>
    <t>1ピップ辺りの損益</t>
  </si>
  <si>
    <t>ﾛｽｶｯﾄ</t>
  </si>
  <si>
    <t>検証ルール①　買いPB（陽線）</t>
  </si>
  <si>
    <t>ターゲットライン到達</t>
  </si>
  <si>
    <t>エントリー以前に反転したポイントに横線（ターゲット１）を引き、そのラインに達した時点で決済</t>
  </si>
  <si>
    <t>ストップ＆ターゲットライン到達</t>
  </si>
  <si>
    <t>検証ルール①　売りPB（陰線）</t>
  </si>
  <si>
    <t>サポレジ線引くルール</t>
  </si>
  <si>
    <t>買い、売りの場合同様、直近での高値・安値が一つ目、さらにそこから二つ目の高値・安値が2つ目でひく</t>
  </si>
  <si>
    <t>ロット数
１万通貨</t>
  </si>
  <si>
    <t>数量
千通貨</t>
  </si>
  <si>
    <t>仕掛け②日足</t>
  </si>
  <si>
    <t>仕掛け①で6割の勝率</t>
  </si>
  <si>
    <t>EB検証　2015/8/18～</t>
  </si>
  <si>
    <t>EB：</t>
  </si>
  <si>
    <t>PB：</t>
  </si>
  <si>
    <t>日足◎</t>
  </si>
  <si>
    <t>240分足◎</t>
  </si>
  <si>
    <t>60分足◎</t>
  </si>
  <si>
    <t>２つのMA線の上にできたPBが実体小さく下ヒゲor２つのMA線下にできたPBが実体小さく上ヒゲのPB</t>
  </si>
  <si>
    <t>→買いPBならアップトレンド、売りPBならダウントレンド</t>
  </si>
  <si>
    <t>PB有効期限</t>
  </si>
  <si>
    <t>ストップを超える場合は無効判定　UPトレンドでダウントレンドになるのはおかしい</t>
  </si>
  <si>
    <t>買いの場合：エントリー基準となったPBの安値</t>
  </si>
  <si>
    <t>売りの場合：エントリー基準となったPBの高値</t>
  </si>
  <si>
    <t>エントリーは高値安値の±１</t>
  </si>
  <si>
    <t>仕掛け①ルール</t>
  </si>
  <si>
    <t>仕掛け②ルール</t>
  </si>
  <si>
    <t>MA線にEBどちらか1本がまたぐもしくは触っているもの</t>
  </si>
  <si>
    <t>ﾛｽｶｯﾄ位置</t>
  </si>
  <si>
    <t>エントリートリガーのEB（右側）の高値安値</t>
  </si>
  <si>
    <t>円レート
（外貨用）</t>
  </si>
  <si>
    <t>検証は2014年</t>
  </si>
  <si>
    <t>決済方法</t>
  </si>
  <si>
    <t>ロット数
損益金額</t>
  </si>
  <si>
    <t>EB出現またはPBでトレーリングストップ</t>
  </si>
  <si>
    <t>左右ともに陽線</t>
  </si>
  <si>
    <t>左陰線　右陽線</t>
  </si>
  <si>
    <t>MA線2線の上なので仕掛け②の買い対象</t>
  </si>
  <si>
    <t>MA2線に触れないのでエントリ対象外</t>
  </si>
  <si>
    <t>でも線より上なので買い</t>
  </si>
  <si>
    <t>みんな買いEB</t>
  </si>
  <si>
    <t>上昇するので買いとみたいけど</t>
  </si>
  <si>
    <t>且つ、MA2線の上なので仕掛け②買い対象</t>
  </si>
  <si>
    <t>MA２線下なので仕掛け②売り対象？</t>
  </si>
  <si>
    <t>左陽線　右陰線</t>
  </si>
  <si>
    <t>右キャンドルが陰線だから売りと思いたいけど</t>
  </si>
  <si>
    <t>キャンドル実態は上にいっぱいあるので仕掛け②買い？</t>
  </si>
  <si>
    <t>どっちもすっぽりMA線の中。ヒゲが上なので買い？</t>
  </si>
  <si>
    <t>それともボディ上にも下にも出てないけど、右陰線なので売り？</t>
  </si>
  <si>
    <t>仕掛け②・・・？</t>
  </si>
  <si>
    <t>なにEB？</t>
  </si>
  <si>
    <t>売りEBと怪しい売りEB</t>
  </si>
  <si>
    <t>MA線より下だから売りEB？</t>
  </si>
  <si>
    <t>真ん中左側</t>
  </si>
  <si>
    <t>左側２つEB（③）</t>
  </si>
  <si>
    <t>左側EB</t>
  </si>
  <si>
    <t>真ん中EB</t>
  </si>
  <si>
    <t>右側EB</t>
  </si>
  <si>
    <t>左側EB</t>
  </si>
  <si>
    <t>真ん中EB(①）</t>
  </si>
  <si>
    <t>右側EB（②）</t>
  </si>
  <si>
    <t>MA線の下にでてるので仕掛け②売り対象</t>
  </si>
  <si>
    <t>真ん中右側２つ</t>
  </si>
  <si>
    <t>MA線の下にあるので仕掛け②売り</t>
  </si>
  <si>
    <t>でも線に触ってないから対象外？</t>
  </si>
  <si>
    <t>右側EB（④）</t>
  </si>
  <si>
    <t>MA線下にあるから仕掛け②売り？</t>
  </si>
  <si>
    <t>質問EBしりーず。</t>
  </si>
  <si>
    <t>数量
万通貨</t>
  </si>
  <si>
    <t>買い（陰線陽線）</t>
  </si>
  <si>
    <t>買い（陽線陰線）</t>
  </si>
  <si>
    <t>買い（陰線陰線）</t>
  </si>
  <si>
    <t>売り（陽線陰線）</t>
  </si>
  <si>
    <t>売り（陽線陰線）が正解　買い？サポートフォーラム問い合わせ中</t>
  </si>
  <si>
    <t>買い（一字陰線）</t>
  </si>
  <si>
    <t>売り（陰線陽線）</t>
  </si>
  <si>
    <t>売り（陽線陰線）（見た目ありぽいけど）</t>
  </si>
  <si>
    <t>売り（陽線陰線）</t>
  </si>
  <si>
    <t>売り（陽線陰線）（EB実体が下MAに触ってるから）</t>
  </si>
  <si>
    <t>買い（陰線陽線）（トレンド方向で判断）</t>
  </si>
  <si>
    <t>売り（陽線陽線）</t>
  </si>
  <si>
    <t>未エントリー</t>
  </si>
  <si>
    <t>トレーリング</t>
  </si>
  <si>
    <t>No.2のトレーリング位置</t>
  </si>
  <si>
    <t>トレーリング</t>
  </si>
  <si>
    <t>No.5のトレーリング</t>
  </si>
  <si>
    <t>対象外</t>
  </si>
  <si>
    <t>対象外：安値更新</t>
  </si>
  <si>
    <t>対象外：でかすぎ</t>
  </si>
  <si>
    <t>対象外：売りPB線中</t>
  </si>
  <si>
    <t>トレーリング</t>
  </si>
  <si>
    <t>No.13のトレーリング</t>
  </si>
  <si>
    <t>対象外：MA触ってない</t>
  </si>
  <si>
    <t>対象外：終値が線内</t>
  </si>
  <si>
    <t>対象外：MA線の中</t>
  </si>
  <si>
    <t>対象外：安値超えせず</t>
  </si>
  <si>
    <t>対象外：高値超えせず</t>
  </si>
  <si>
    <t>トレーリング</t>
  </si>
  <si>
    <t>対象外：Ma線触らず</t>
  </si>
  <si>
    <t>ﾛｽｶｯﾄ（ストップ移動後）</t>
  </si>
  <si>
    <t>No.30トレーリング</t>
  </si>
  <si>
    <t>No.33トレーリング</t>
  </si>
  <si>
    <t>対象外：MA上で売りの形</t>
  </si>
  <si>
    <t>買い（陰線陽線）ちょっと崩れてる。</t>
  </si>
  <si>
    <t>売り（陰線陽線）</t>
  </si>
  <si>
    <t>対象外：MA線下で買い</t>
  </si>
  <si>
    <t>売り（陽線陰線）</t>
  </si>
  <si>
    <t>No.43トレーリング</t>
  </si>
  <si>
    <t>売り（陰線陽線）</t>
  </si>
  <si>
    <t>買い（陰線陽線）</t>
  </si>
  <si>
    <t>対象外：MA線中買い形</t>
  </si>
  <si>
    <t>買い（陽線陰線）陰線）　PBとEBの組み合わせ</t>
  </si>
  <si>
    <t>対象外；MA線の上で売り形</t>
  </si>
  <si>
    <t>？</t>
  </si>
  <si>
    <t>建値決済　か（陽線陽線組の3/10の左キャンドル安値？</t>
  </si>
  <si>
    <t>対象外；MA線の下で買い形</t>
  </si>
  <si>
    <t>売り（陽線陰線）またがり</t>
  </si>
  <si>
    <t>安値更新せず見送り</t>
  </si>
  <si>
    <t>対象外：MA線触らず</t>
  </si>
  <si>
    <t>買い（陰線陽線）ぎりぎり</t>
  </si>
  <si>
    <t>ﾛｽｶｯﾄ（多分建値）</t>
  </si>
  <si>
    <t>ﾛｽｶｯﾄ：トレーリングストップ</t>
  </si>
  <si>
    <t>買い（陽線陰線）</t>
  </si>
  <si>
    <t>対象外：MA線上で売り形</t>
  </si>
  <si>
    <t>買い（陽線陰線）</t>
  </si>
  <si>
    <t>対象外：MA線触れず</t>
  </si>
  <si>
    <t>対象外：MA線上で売り＆触れず</t>
  </si>
  <si>
    <t>対象外：MA線内</t>
  </si>
  <si>
    <t>対象外：MA線に触れず　買い形</t>
  </si>
  <si>
    <t xml:space="preserve">売り（陽線陰線）売りPB </t>
  </si>
  <si>
    <t>買い（陽線陽線）</t>
  </si>
  <si>
    <t>対象外：MA線内　売り形</t>
  </si>
  <si>
    <t>対象外：MA線上売り形</t>
  </si>
  <si>
    <t>No.61トレーリング</t>
  </si>
  <si>
    <t>対象外：MA線触れず　上売り形</t>
  </si>
  <si>
    <t>対象外：MA線触れず</t>
  </si>
  <si>
    <t>No.61トレーリング</t>
  </si>
  <si>
    <t>高値更新せず見送り</t>
  </si>
  <si>
    <t>対象外：MA線触れず　上に売り形</t>
  </si>
  <si>
    <t>EB発見日時
（エントリーは翌日or日付）</t>
  </si>
  <si>
    <t>2014/12/30　(2015/1/6Entry)</t>
  </si>
  <si>
    <t>1pipsあたりの損益</t>
  </si>
  <si>
    <t>資金推移②</t>
  </si>
  <si>
    <t>実資金推移
（仮）</t>
  </si>
  <si>
    <t>金額</t>
  </si>
  <si>
    <t>ロット数
1万通貨</t>
  </si>
  <si>
    <t>利益金額</t>
  </si>
  <si>
    <t>数量
1万通貨</t>
  </si>
  <si>
    <t>対象外：MA線内に終値</t>
  </si>
  <si>
    <t>No.74トレーリング</t>
  </si>
  <si>
    <t>対象外；MA線下買い形</t>
  </si>
  <si>
    <t>買い（陽線陰線）</t>
  </si>
  <si>
    <t>対象外：MA線内終値</t>
  </si>
  <si>
    <t>買い（陰線陽線）</t>
  </si>
  <si>
    <t>No,81トレーリング</t>
  </si>
  <si>
    <t>ﾛｽｶｯﾄ（移動先か建値）</t>
  </si>
  <si>
    <t>売り（陽線陰線）買いPB</t>
  </si>
  <si>
    <t>対象外：終値MA線内　上で売り形</t>
  </si>
  <si>
    <t>買い（陽線陽線）</t>
  </si>
  <si>
    <t>買い（陽線陰線）</t>
  </si>
  <si>
    <t>対象外（MA線上で売り形）</t>
  </si>
  <si>
    <t>2013年負け</t>
  </si>
  <si>
    <t>2013年勝ち</t>
  </si>
  <si>
    <t>トレード数</t>
  </si>
  <si>
    <t>2014年勝ち</t>
  </si>
  <si>
    <t>負け</t>
  </si>
  <si>
    <t>2014年負け</t>
  </si>
  <si>
    <t>2015年勝ち</t>
  </si>
  <si>
    <t>日足　トータル集計</t>
  </si>
  <si>
    <t>４H足　トータル集計</t>
  </si>
  <si>
    <t>2013年～15年7月　　合計</t>
  </si>
  <si>
    <t>4H</t>
  </si>
  <si>
    <t>数量
1万通貨</t>
  </si>
  <si>
    <t>仕掛け②　日足画像</t>
  </si>
  <si>
    <t>直近2年分＋今年前半でエントリできたもの</t>
  </si>
  <si>
    <t>No.２</t>
  </si>
  <si>
    <t>No.13</t>
  </si>
  <si>
    <t>No.５</t>
  </si>
  <si>
    <t>No.15</t>
  </si>
  <si>
    <t>Np.27</t>
  </si>
  <si>
    <t>No.31</t>
  </si>
  <si>
    <t>No.33</t>
  </si>
  <si>
    <t>No.42</t>
  </si>
  <si>
    <t>No.47</t>
  </si>
  <si>
    <t>NO.53</t>
  </si>
  <si>
    <t>No.60</t>
  </si>
  <si>
    <t>No.61</t>
  </si>
  <si>
    <t>No.74</t>
  </si>
  <si>
    <t>No.81</t>
  </si>
  <si>
    <t>No.83</t>
  </si>
  <si>
    <t>No.87</t>
  </si>
  <si>
    <t>2年半の間に出現したEB（かなり厳密に見た）数は８８</t>
  </si>
  <si>
    <t>2013年</t>
  </si>
  <si>
    <t>ぱっと見で判断できるものとなるともうちょっと多いと思う。</t>
  </si>
  <si>
    <t>EB出現数</t>
  </si>
  <si>
    <t>内ｴﾝﾄﾘ数</t>
  </si>
  <si>
    <t>勝ち</t>
  </si>
  <si>
    <t>2014年</t>
  </si>
  <si>
    <t>2015年</t>
  </si>
  <si>
    <t>実は負けてる方が多かった。</t>
  </si>
  <si>
    <t>なんとなく、レンジ相場にいてる中で出現したものは</t>
  </si>
  <si>
    <t>たいてい負けてるような感じ。</t>
  </si>
  <si>
    <t>トレンドが出ているところは調子よく上る感じ。</t>
  </si>
  <si>
    <t>トレンドラインが出始めてるときにMAに触るEBはきれいな感じがした。</t>
  </si>
  <si>
    <t>逆にレンジ相場やトレンド終わり（やっぱりレンジ相場？）だと</t>
  </si>
  <si>
    <t>ﾛｽｶｯﾄで終わることが高い。</t>
  </si>
  <si>
    <t>すごーくながいEBはストップまでの幅が大きいのでエントリ迷う。</t>
  </si>
  <si>
    <t>あんまり長いのは遠慮しよう。</t>
  </si>
  <si>
    <t>PBより悪い？？</t>
  </si>
  <si>
    <t>EBは右キャンドルのひげが短いほうがいい。</t>
  </si>
  <si>
    <t>日足でPBとEBの組み合わせよくわからなかった。</t>
  </si>
  <si>
    <t>日足</t>
  </si>
  <si>
    <t>足りなければ2015年６月頃まで</t>
  </si>
  <si>
    <t>①MAセットはトレンドができはじめのタイミングで乗るといい</t>
  </si>
  <si>
    <t>②レンジ相場やトレンド終わりは乗らない</t>
  </si>
  <si>
    <t>③幅がとっても大きなものは乗らない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</si>
</sst>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0_ "/>
    <numFmt numFmtId="195" formatCode="0.0_ "/>
    <numFmt numFmtId="196" formatCode="#,##0.00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2" tint="-0.8999800086021423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35" borderId="36" xfId="62" applyNumberFormat="1" applyFont="1" applyFill="1" applyBorder="1" applyAlignment="1" applyProtection="1">
      <alignment vertical="center"/>
      <protection/>
    </xf>
    <xf numFmtId="182" fontId="5" fillId="35" borderId="37" xfId="62" applyNumberFormat="1" applyFont="1" applyFill="1" applyBorder="1" applyAlignment="1" applyProtection="1">
      <alignment vertical="center"/>
      <protection/>
    </xf>
    <xf numFmtId="9" fontId="5" fillId="0" borderId="38" xfId="62" applyNumberFormat="1" applyFont="1" applyFill="1" applyBorder="1" applyAlignment="1" applyProtection="1">
      <alignment horizontal="center" vertical="center"/>
      <protection/>
    </xf>
    <xf numFmtId="5" fontId="5" fillId="0" borderId="3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5" borderId="37" xfId="62" applyNumberFormat="1" applyFont="1" applyFill="1" applyBorder="1" applyAlignment="1" applyProtection="1">
      <alignment vertical="center"/>
      <protection/>
    </xf>
    <xf numFmtId="6" fontId="5" fillId="0" borderId="39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6" fillId="0" borderId="22" xfId="62" applyNumberFormat="1" applyFont="1" applyFill="1" applyBorder="1" applyAlignment="1" applyProtection="1">
      <alignment horizontal="center" vertical="center"/>
      <protection/>
    </xf>
    <xf numFmtId="0" fontId="5" fillId="35" borderId="40" xfId="62" applyNumberFormat="1" applyFont="1" applyFill="1" applyBorder="1" applyAlignment="1" applyProtection="1">
      <alignment horizontal="center" vertical="center"/>
      <protection/>
    </xf>
    <xf numFmtId="0" fontId="5" fillId="35" borderId="41" xfId="62" applyNumberFormat="1" applyFont="1" applyFill="1" applyBorder="1" applyAlignment="1" applyProtection="1">
      <alignment horizontal="center" vertical="center" wrapText="1"/>
      <protection/>
    </xf>
    <xf numFmtId="0" fontId="5" fillId="35" borderId="41" xfId="62" applyNumberFormat="1" applyFont="1" applyFill="1" applyBorder="1" applyAlignment="1" applyProtection="1">
      <alignment horizontal="center" vertical="center"/>
      <protection/>
    </xf>
    <xf numFmtId="182" fontId="5" fillId="35" borderId="41" xfId="62" applyNumberFormat="1" applyFont="1" applyFill="1" applyBorder="1" applyAlignment="1" applyProtection="1">
      <alignment horizontal="center" vertical="center" wrapText="1"/>
      <protection/>
    </xf>
    <xf numFmtId="183" fontId="5" fillId="35" borderId="41" xfId="62" applyNumberFormat="1" applyFont="1" applyFill="1" applyBorder="1" applyAlignment="1" applyProtection="1">
      <alignment horizontal="center" vertical="center"/>
      <protection/>
    </xf>
    <xf numFmtId="0" fontId="5" fillId="35" borderId="42" xfId="62" applyNumberFormat="1" applyFont="1" applyFill="1" applyBorder="1" applyAlignment="1" applyProtection="1">
      <alignment horizontal="center" vertical="center" wrapText="1"/>
      <protection/>
    </xf>
    <xf numFmtId="182" fontId="5" fillId="35" borderId="43" xfId="62" applyNumberFormat="1" applyFont="1" applyFill="1" applyBorder="1" applyAlignment="1" applyProtection="1">
      <alignment vertical="center"/>
      <protection/>
    </xf>
    <xf numFmtId="184" fontId="5" fillId="35" borderId="44" xfId="62" applyNumberFormat="1" applyFont="1" applyFill="1" applyBorder="1" applyAlignment="1" applyProtection="1">
      <alignment horizontal="center" vertical="center"/>
      <protection/>
    </xf>
    <xf numFmtId="184" fontId="6" fillId="0" borderId="45" xfId="62" applyNumberFormat="1" applyFont="1" applyFill="1" applyBorder="1" applyAlignment="1" applyProtection="1">
      <alignment horizontal="right" vertical="center"/>
      <protection/>
    </xf>
    <xf numFmtId="184" fontId="6" fillId="0" borderId="46" xfId="62" applyNumberFormat="1" applyFont="1" applyFill="1" applyBorder="1" applyAlignment="1" applyProtection="1">
      <alignment horizontal="right" vertical="center"/>
      <protection/>
    </xf>
    <xf numFmtId="185" fontId="6" fillId="0" borderId="46" xfId="62" applyNumberFormat="1" applyFont="1" applyFill="1" applyBorder="1" applyAlignment="1" applyProtection="1">
      <alignment horizontal="right" vertical="center"/>
      <protection/>
    </xf>
    <xf numFmtId="186" fontId="6" fillId="0" borderId="46" xfId="62" applyNumberFormat="1" applyFont="1" applyFill="1" applyBorder="1" applyAlignment="1" applyProtection="1">
      <alignment horizontal="right" vertical="center"/>
      <protection/>
    </xf>
    <xf numFmtId="187" fontId="6" fillId="0" borderId="46" xfId="62" applyNumberFormat="1" applyFont="1" applyFill="1" applyBorder="1" applyAlignment="1" applyProtection="1">
      <alignment vertical="center"/>
      <protection/>
    </xf>
    <xf numFmtId="184" fontId="6" fillId="0" borderId="46" xfId="62" applyNumberFormat="1" applyFont="1" applyFill="1" applyBorder="1" applyAlignment="1" applyProtection="1">
      <alignment vertical="center"/>
      <protection/>
    </xf>
    <xf numFmtId="181" fontId="6" fillId="0" borderId="46" xfId="62" applyNumberFormat="1" applyFont="1" applyFill="1" applyBorder="1" applyAlignment="1" applyProtection="1">
      <alignment vertical="center"/>
      <protection/>
    </xf>
    <xf numFmtId="181" fontId="6" fillId="0" borderId="47" xfId="62" applyNumberFormat="1" applyFont="1" applyFill="1" applyBorder="1" applyAlignment="1" applyProtection="1">
      <alignment vertical="center"/>
      <protection/>
    </xf>
    <xf numFmtId="184" fontId="0" fillId="0" borderId="45" xfId="0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6" fontId="6" fillId="0" borderId="46" xfId="62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48" xfId="0" applyNumberFormat="1" applyFont="1" applyFill="1" applyBorder="1" applyAlignment="1" applyProtection="1">
      <alignment vertical="center"/>
      <protection/>
    </xf>
    <xf numFmtId="184" fontId="1" fillId="0" borderId="49" xfId="0" applyNumberFormat="1" applyFont="1" applyFill="1" applyBorder="1" applyAlignment="1" applyProtection="1">
      <alignment vertical="center"/>
      <protection/>
    </xf>
    <xf numFmtId="6" fontId="1" fillId="0" borderId="49" xfId="0" applyNumberFormat="1" applyFont="1" applyFill="1" applyBorder="1" applyAlignment="1" applyProtection="1">
      <alignment vertical="center"/>
      <protection/>
    </xf>
    <xf numFmtId="186" fontId="1" fillId="0" borderId="49" xfId="0" applyNumberFormat="1" applyFont="1" applyFill="1" applyBorder="1" applyAlignment="1" applyProtection="1">
      <alignment vertical="center"/>
      <protection/>
    </xf>
    <xf numFmtId="185" fontId="1" fillId="0" borderId="49" xfId="0" applyNumberFormat="1" applyFont="1" applyFill="1" applyBorder="1" applyAlignment="1" applyProtection="1">
      <alignment vertical="center"/>
      <protection/>
    </xf>
    <xf numFmtId="187" fontId="7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0" fontId="8" fillId="0" borderId="47" xfId="0" applyNumberFormat="1" applyFont="1" applyFill="1" applyBorder="1" applyAlignment="1" applyProtection="1">
      <alignment vertical="center"/>
      <protection/>
    </xf>
    <xf numFmtId="0" fontId="5" fillId="36" borderId="0" xfId="62" applyNumberFormat="1" applyFont="1" applyFill="1" applyBorder="1" applyAlignment="1" applyProtection="1">
      <alignment vertical="center"/>
      <protection/>
    </xf>
    <xf numFmtId="5" fontId="5" fillId="36" borderId="0" xfId="62" applyNumberFormat="1" applyFont="1" applyFill="1" applyBorder="1" applyAlignment="1" applyProtection="1">
      <alignment horizontal="center" vertical="center"/>
      <protection/>
    </xf>
    <xf numFmtId="182" fontId="5" fillId="36" borderId="0" xfId="62" applyNumberFormat="1" applyFont="1" applyFill="1" applyBorder="1" applyAlignment="1" applyProtection="1">
      <alignment vertical="center"/>
      <protection/>
    </xf>
    <xf numFmtId="6" fontId="5" fillId="36" borderId="0" xfId="62" applyNumberFormat="1" applyFont="1" applyFill="1" applyBorder="1" applyAlignment="1" applyProtection="1">
      <alignment vertical="center"/>
      <protection/>
    </xf>
    <xf numFmtId="6" fontId="5" fillId="36" borderId="0" xfId="62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5" fillId="36" borderId="51" xfId="62" applyNumberFormat="1" applyFont="1" applyFill="1" applyBorder="1" applyAlignment="1" applyProtection="1">
      <alignment vertical="center"/>
      <protection/>
    </xf>
    <xf numFmtId="5" fontId="5" fillId="36" borderId="51" xfId="62" applyNumberFormat="1" applyFont="1" applyFill="1" applyBorder="1" applyAlignment="1" applyProtection="1">
      <alignment horizontal="center" vertical="center"/>
      <protection/>
    </xf>
    <xf numFmtId="182" fontId="5" fillId="36" borderId="51" xfId="62" applyNumberFormat="1" applyFont="1" applyFill="1" applyBorder="1" applyAlignment="1" applyProtection="1">
      <alignment vertical="center"/>
      <protection/>
    </xf>
    <xf numFmtId="6" fontId="5" fillId="36" borderId="51" xfId="62" applyNumberFormat="1" applyFont="1" applyFill="1" applyBorder="1" applyAlignment="1" applyProtection="1">
      <alignment vertical="center"/>
      <protection/>
    </xf>
    <xf numFmtId="6" fontId="5" fillId="36" borderId="51" xfId="62" applyNumberFormat="1" applyFont="1" applyFill="1" applyBorder="1" applyAlignment="1" applyProtection="1">
      <alignment horizontal="center" vertical="center"/>
      <protection/>
    </xf>
    <xf numFmtId="0" fontId="0" fillId="36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5" fontId="6" fillId="37" borderId="52" xfId="62" applyNumberFormat="1" applyFont="1" applyFill="1" applyBorder="1" applyAlignment="1" applyProtection="1">
      <alignment horizontal="center"/>
      <protection/>
    </xf>
    <xf numFmtId="5" fontId="5" fillId="0" borderId="52" xfId="62" applyNumberFormat="1" applyFont="1" applyFill="1" applyBorder="1" applyAlignment="1" applyProtection="1">
      <alignment horizontal="center" vertical="center"/>
      <protection/>
    </xf>
    <xf numFmtId="0" fontId="5" fillId="0" borderId="52" xfId="62" applyNumberFormat="1" applyFont="1" applyFill="1" applyBorder="1" applyAlignment="1" applyProtection="1">
      <alignment/>
      <protection/>
    </xf>
    <xf numFmtId="5" fontId="6" fillId="37" borderId="20" xfId="62" applyNumberFormat="1" applyFont="1" applyFill="1" applyBorder="1" applyAlignment="1" applyProtection="1">
      <alignment horizontal="center"/>
      <protection/>
    </xf>
    <xf numFmtId="0" fontId="9" fillId="35" borderId="53" xfId="62" applyNumberFormat="1" applyFont="1" applyFill="1" applyBorder="1" applyAlignment="1" applyProtection="1">
      <alignment horizontal="center" vertical="center"/>
      <protection/>
    </xf>
    <xf numFmtId="5" fontId="9" fillId="36" borderId="51" xfId="62" applyNumberFormat="1" applyFont="1" applyFill="1" applyBorder="1" applyAlignment="1" applyProtection="1">
      <alignment horizontal="center" vertical="center"/>
      <protection/>
    </xf>
    <xf numFmtId="9" fontId="5" fillId="36" borderId="54" xfId="62" applyNumberFormat="1" applyFont="1" applyFill="1" applyBorder="1" applyAlignment="1" applyProtection="1">
      <alignment horizontal="center" vertical="center"/>
      <protection/>
    </xf>
    <xf numFmtId="5" fontId="6" fillId="37" borderId="55" xfId="62" applyNumberFormat="1" applyFont="1" applyFill="1" applyBorder="1" applyAlignment="1" applyProtection="1">
      <alignment horizont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5" fillId="35" borderId="37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60" xfId="63" applyBorder="1">
      <alignment vertical="center"/>
      <protection/>
    </xf>
    <xf numFmtId="0" fontId="1" fillId="0" borderId="61" xfId="63" applyBorder="1">
      <alignment vertical="center"/>
      <protection/>
    </xf>
    <xf numFmtId="0" fontId="1" fillId="0" borderId="62" xfId="63" applyBorder="1">
      <alignment vertical="center"/>
      <protection/>
    </xf>
    <xf numFmtId="0" fontId="1" fillId="0" borderId="63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0" fillId="38" borderId="0" xfId="0" applyFill="1" applyAlignment="1">
      <alignment vertical="center"/>
    </xf>
    <xf numFmtId="0" fontId="0" fillId="34" borderId="43" xfId="0" applyNumberFormat="1" applyFont="1" applyFill="1" applyBorder="1" applyAlignment="1" applyProtection="1">
      <alignment vertical="center"/>
      <protection/>
    </xf>
    <xf numFmtId="0" fontId="0" fillId="39" borderId="19" xfId="0" applyFill="1" applyBorder="1" applyAlignment="1">
      <alignment vertical="center"/>
    </xf>
    <xf numFmtId="0" fontId="0" fillId="39" borderId="19" xfId="0" applyFill="1" applyBorder="1" applyAlignment="1">
      <alignment vertical="center" wrapText="1"/>
    </xf>
    <xf numFmtId="0" fontId="0" fillId="39" borderId="19" xfId="0" applyNumberFormat="1" applyFont="1" applyFill="1" applyBorder="1" applyAlignment="1" applyProtection="1">
      <alignment vertical="center"/>
      <protection/>
    </xf>
    <xf numFmtId="0" fontId="0" fillId="28" borderId="19" xfId="0" applyNumberFormat="1" applyFont="1" applyFill="1" applyBorder="1" applyAlignment="1" applyProtection="1">
      <alignment vertical="center" wrapText="1"/>
      <protection/>
    </xf>
    <xf numFmtId="0" fontId="0" fillId="28" borderId="19" xfId="0" applyNumberFormat="1" applyFont="1" applyFill="1" applyBorder="1" applyAlignment="1" applyProtection="1">
      <alignment vertical="center"/>
      <protection/>
    </xf>
    <xf numFmtId="0" fontId="0" fillId="4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8" fillId="41" borderId="0" xfId="0" applyFont="1" applyFill="1" applyAlignment="1">
      <alignment vertical="center" wrapText="1"/>
    </xf>
    <xf numFmtId="0" fontId="48" fillId="41" borderId="0" xfId="0" applyFont="1" applyFill="1" applyAlignment="1">
      <alignment vertical="center"/>
    </xf>
    <xf numFmtId="0" fontId="48" fillId="41" borderId="0" xfId="0" applyNumberFormat="1" applyFont="1" applyFill="1" applyBorder="1" applyAlignment="1" applyProtection="1">
      <alignment vertical="center"/>
      <protection/>
    </xf>
    <xf numFmtId="0" fontId="49" fillId="41" borderId="0" xfId="0" applyNumberFormat="1" applyFont="1" applyFill="1" applyBorder="1" applyAlignment="1" applyProtection="1">
      <alignment vertical="center"/>
      <protection/>
    </xf>
    <xf numFmtId="5" fontId="48" fillId="41" borderId="0" xfId="0" applyNumberFormat="1" applyFont="1" applyFill="1" applyAlignment="1">
      <alignment vertical="center"/>
    </xf>
    <xf numFmtId="9" fontId="48" fillId="41" borderId="0" xfId="0" applyNumberFormat="1" applyFont="1" applyFill="1" applyAlignment="1">
      <alignment vertical="center"/>
    </xf>
    <xf numFmtId="0" fontId="0" fillId="4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8" fillId="41" borderId="0" xfId="0" applyNumberFormat="1" applyFont="1" applyFill="1" applyAlignment="1">
      <alignment vertical="center"/>
    </xf>
    <xf numFmtId="7" fontId="0" fillId="0" borderId="0" xfId="0" applyNumberFormat="1" applyFont="1" applyAlignment="1">
      <alignment vertical="center"/>
    </xf>
    <xf numFmtId="0" fontId="0" fillId="38" borderId="0" xfId="0" applyFill="1" applyAlignment="1">
      <alignment horizontal="left" vertical="center"/>
    </xf>
    <xf numFmtId="0" fontId="1" fillId="0" borderId="0" xfId="63" applyFont="1">
      <alignment vertical="center"/>
      <protection/>
    </xf>
    <xf numFmtId="0" fontId="1" fillId="0" borderId="0" xfId="63" applyFont="1" applyFill="1" applyBorder="1">
      <alignment vertical="center"/>
      <protection/>
    </xf>
    <xf numFmtId="195" fontId="48" fillId="41" borderId="0" xfId="0" applyNumberFormat="1" applyFont="1" applyFill="1" applyAlignment="1">
      <alignment vertical="center"/>
    </xf>
    <xf numFmtId="0" fontId="0" fillId="34" borderId="0" xfId="0" applyNumberFormat="1" applyFont="1" applyFill="1" applyBorder="1" applyAlignment="1" applyProtection="1">
      <alignment vertical="center" wrapText="1"/>
      <protection/>
    </xf>
    <xf numFmtId="5" fontId="0" fillId="0" borderId="0" xfId="0" applyNumberFormat="1" applyAlignment="1">
      <alignment vertical="center"/>
    </xf>
    <xf numFmtId="196" fontId="0" fillId="0" borderId="0" xfId="0" applyNumberFormat="1" applyFont="1" applyAlignment="1">
      <alignment vertical="center"/>
    </xf>
    <xf numFmtId="5" fontId="6" fillId="37" borderId="22" xfId="62" applyNumberFormat="1" applyFont="1" applyFill="1" applyBorder="1" applyAlignment="1" applyProtection="1">
      <alignment horizontal="center"/>
      <protection/>
    </xf>
    <xf numFmtId="5" fontId="6" fillId="37" borderId="54" xfId="62" applyNumberFormat="1" applyFont="1" applyFill="1" applyBorder="1" applyAlignment="1" applyProtection="1">
      <alignment horizontal="center"/>
      <protection/>
    </xf>
    <xf numFmtId="5" fontId="6" fillId="37" borderId="47" xfId="62" applyNumberFormat="1" applyFont="1" applyFill="1" applyBorder="1" applyAlignment="1" applyProtection="1">
      <alignment horizontal="center"/>
      <protection/>
    </xf>
    <xf numFmtId="5" fontId="6" fillId="37" borderId="56" xfId="62" applyNumberFormat="1" applyFont="1" applyFill="1" applyBorder="1" applyAlignment="1" applyProtection="1">
      <alignment horizontal="center"/>
      <protection/>
    </xf>
    <xf numFmtId="5" fontId="6" fillId="37" borderId="64" xfId="62" applyNumberFormat="1" applyFont="1" applyFill="1" applyBorder="1" applyAlignment="1" applyProtection="1">
      <alignment horizontal="center"/>
      <protection/>
    </xf>
    <xf numFmtId="5" fontId="10" fillId="0" borderId="20" xfId="62" applyNumberFormat="1" applyFont="1" applyFill="1" applyBorder="1" applyAlignment="1" applyProtection="1">
      <alignment horizontal="center" vertical="center"/>
      <protection/>
    </xf>
    <xf numFmtId="188" fontId="5" fillId="0" borderId="29" xfId="62" applyNumberFormat="1" applyFont="1" applyFill="1" applyBorder="1" applyAlignment="1" applyProtection="1">
      <alignment horizontal="center" vertical="center"/>
      <protection/>
    </xf>
    <xf numFmtId="188" fontId="5" fillId="0" borderId="39" xfId="62" applyNumberFormat="1" applyFont="1" applyFill="1" applyBorder="1" applyAlignment="1" applyProtection="1">
      <alignment horizontal="center" vertical="center"/>
      <protection/>
    </xf>
    <xf numFmtId="5" fontId="5" fillId="0" borderId="64" xfId="62" applyNumberFormat="1" applyFont="1" applyFill="1" applyBorder="1" applyAlignment="1" applyProtection="1">
      <alignment horizontal="center" vertical="center"/>
      <protection/>
    </xf>
    <xf numFmtId="5" fontId="5" fillId="0" borderId="65" xfId="62" applyNumberFormat="1" applyFont="1" applyFill="1" applyBorder="1" applyAlignment="1" applyProtection="1">
      <alignment horizontal="center" vertical="center"/>
      <protection/>
    </xf>
    <xf numFmtId="0" fontId="4" fillId="33" borderId="66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28" borderId="19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14" fontId="0" fillId="38" borderId="0" xfId="0" applyNumberFormat="1" applyFill="1" applyAlignment="1">
      <alignment vertical="center"/>
    </xf>
    <xf numFmtId="7" fontId="0" fillId="0" borderId="0" xfId="0" applyNumberFormat="1" applyAlignment="1">
      <alignment vertical="center"/>
    </xf>
    <xf numFmtId="0" fontId="50" fillId="42" borderId="0" xfId="0" applyNumberFormat="1" applyFont="1" applyFill="1" applyBorder="1" applyAlignment="1" applyProtection="1">
      <alignment vertical="center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0" fillId="42" borderId="0" xfId="0" applyFill="1" applyAlignment="1">
      <alignment vertical="center"/>
    </xf>
    <xf numFmtId="5" fontId="0" fillId="42" borderId="0" xfId="0" applyNumberFormat="1" applyFill="1" applyAlignment="1">
      <alignment vertical="center"/>
    </xf>
    <xf numFmtId="7" fontId="0" fillId="42" borderId="0" xfId="0" applyNumberFormat="1" applyFill="1" applyAlignment="1">
      <alignment vertical="center"/>
    </xf>
    <xf numFmtId="184" fontId="1" fillId="0" borderId="67" xfId="0" applyNumberFormat="1" applyFont="1" applyFill="1" applyBorder="1" applyAlignment="1" applyProtection="1">
      <alignment vertical="center"/>
      <protection/>
    </xf>
    <xf numFmtId="181" fontId="6" fillId="0" borderId="68" xfId="62" applyNumberFormat="1" applyFont="1" applyFill="1" applyBorder="1" applyAlignment="1" applyProtection="1">
      <alignment vertical="center"/>
      <protection/>
    </xf>
    <xf numFmtId="181" fontId="6" fillId="0" borderId="50" xfId="62" applyNumberFormat="1" applyFont="1" applyFill="1" applyBorder="1" applyAlignment="1" applyProtection="1">
      <alignment vertical="center"/>
      <protection/>
    </xf>
    <xf numFmtId="181" fontId="1" fillId="0" borderId="19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3</xdr:row>
      <xdr:rowOff>28575</xdr:rowOff>
    </xdr:from>
    <xdr:to>
      <xdr:col>8</xdr:col>
      <xdr:colOff>371475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42925"/>
          <a:ext cx="15811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114300</xdr:rowOff>
    </xdr:from>
    <xdr:to>
      <xdr:col>1</xdr:col>
      <xdr:colOff>657225</xdr:colOff>
      <xdr:row>23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28650"/>
          <a:ext cx="12954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19</xdr:col>
      <xdr:colOff>371475</xdr:colOff>
      <xdr:row>31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342900"/>
          <a:ext cx="307657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76200</xdr:rowOff>
    </xdr:from>
    <xdr:to>
      <xdr:col>11</xdr:col>
      <xdr:colOff>657225</xdr:colOff>
      <xdr:row>73</xdr:row>
      <xdr:rowOff>9525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934200"/>
          <a:ext cx="8096250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11</xdr:col>
      <xdr:colOff>666750</xdr:colOff>
      <xdr:row>106</xdr:row>
      <xdr:rowOff>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858750"/>
          <a:ext cx="810577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12</xdr:col>
      <xdr:colOff>0</xdr:colOff>
      <xdr:row>139</xdr:row>
      <xdr:rowOff>38100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516600"/>
          <a:ext cx="81153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57150</xdr:rowOff>
    </xdr:from>
    <xdr:to>
      <xdr:col>11</xdr:col>
      <xdr:colOff>638175</xdr:colOff>
      <xdr:row>172</xdr:row>
      <xdr:rowOff>95250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4231600"/>
          <a:ext cx="80772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14</xdr:col>
      <xdr:colOff>323850</xdr:colOff>
      <xdr:row>213</xdr:row>
      <xdr:rowOff>123825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0003750"/>
          <a:ext cx="97917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19050</xdr:rowOff>
    </xdr:from>
    <xdr:to>
      <xdr:col>14</xdr:col>
      <xdr:colOff>219075</xdr:colOff>
      <xdr:row>254</xdr:row>
      <xdr:rowOff>142875</xdr:rowOff>
    </xdr:to>
    <xdr:pic>
      <xdr:nvPicPr>
        <xdr:cNvPr id="9" name="図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7052250"/>
          <a:ext cx="968692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14</xdr:col>
      <xdr:colOff>285750</xdr:colOff>
      <xdr:row>295</xdr:row>
      <xdr:rowOff>47625</xdr:rowOff>
    </xdr:to>
    <xdr:pic>
      <xdr:nvPicPr>
        <xdr:cNvPr id="10" name="図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4062650"/>
          <a:ext cx="9753600" cy="656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14</xdr:col>
      <xdr:colOff>190500</xdr:colOff>
      <xdr:row>329</xdr:row>
      <xdr:rowOff>66675</xdr:rowOff>
    </xdr:to>
    <xdr:pic>
      <xdr:nvPicPr>
        <xdr:cNvPr id="11" name="図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1092100"/>
          <a:ext cx="96583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14</xdr:col>
      <xdr:colOff>381000</xdr:colOff>
      <xdr:row>363</xdr:row>
      <xdr:rowOff>19050</xdr:rowOff>
    </xdr:to>
    <xdr:pic>
      <xdr:nvPicPr>
        <xdr:cNvPr id="12" name="図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6921400"/>
          <a:ext cx="98488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13</xdr:col>
      <xdr:colOff>352425</xdr:colOff>
      <xdr:row>397</xdr:row>
      <xdr:rowOff>0</xdr:rowOff>
    </xdr:to>
    <xdr:pic>
      <xdr:nvPicPr>
        <xdr:cNvPr id="13" name="図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2750700"/>
          <a:ext cx="914400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11</xdr:col>
      <xdr:colOff>447675</xdr:colOff>
      <xdr:row>430</xdr:row>
      <xdr:rowOff>161925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8580000"/>
          <a:ext cx="788670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13</xdr:col>
      <xdr:colOff>561975</xdr:colOff>
      <xdr:row>464</xdr:row>
      <xdr:rowOff>114300</xdr:rowOff>
    </xdr:to>
    <xdr:pic>
      <xdr:nvPicPr>
        <xdr:cNvPr id="15" name="図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4237850"/>
          <a:ext cx="93535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14</xdr:col>
      <xdr:colOff>285750</xdr:colOff>
      <xdr:row>498</xdr:row>
      <xdr:rowOff>38100</xdr:rowOff>
    </xdr:to>
    <xdr:pic>
      <xdr:nvPicPr>
        <xdr:cNvPr id="16" name="図 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0067150"/>
          <a:ext cx="9753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14</xdr:col>
      <xdr:colOff>276225</xdr:colOff>
      <xdr:row>530</xdr:row>
      <xdr:rowOff>152400</xdr:rowOff>
    </xdr:to>
    <xdr:pic>
      <xdr:nvPicPr>
        <xdr:cNvPr id="17" name="図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5725000"/>
          <a:ext cx="97440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14</xdr:col>
      <xdr:colOff>276225</xdr:colOff>
      <xdr:row>565</xdr:row>
      <xdr:rowOff>38100</xdr:rowOff>
    </xdr:to>
    <xdr:pic>
      <xdr:nvPicPr>
        <xdr:cNvPr id="18" name="図 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1382850"/>
          <a:ext cx="974407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14</xdr:col>
      <xdr:colOff>200025</xdr:colOff>
      <xdr:row>599</xdr:row>
      <xdr:rowOff>66675</xdr:rowOff>
    </xdr:to>
    <xdr:pic>
      <xdr:nvPicPr>
        <xdr:cNvPr id="19" name="図 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7383600"/>
          <a:ext cx="96678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01"/>
      <c r="B1" s="146" t="s">
        <v>0</v>
      </c>
      <c r="C1" s="147"/>
      <c r="D1" s="148"/>
      <c r="E1" s="100"/>
      <c r="F1" s="149" t="s">
        <v>0</v>
      </c>
      <c r="G1" s="150"/>
      <c r="H1" s="102"/>
    </row>
    <row r="2" spans="1:9" ht="25.5" customHeight="1">
      <c r="A2" s="103" t="s">
        <v>1</v>
      </c>
      <c r="B2" s="151">
        <v>1000000</v>
      </c>
      <c r="C2" s="151"/>
      <c r="D2" s="151"/>
      <c r="E2" s="55" t="s">
        <v>2</v>
      </c>
      <c r="F2" s="152">
        <v>41365</v>
      </c>
      <c r="G2" s="153"/>
      <c r="H2" s="39"/>
      <c r="I2" s="39"/>
    </row>
    <row r="3" spans="1:11" ht="27" customHeight="1">
      <c r="A3" s="40" t="s">
        <v>3</v>
      </c>
      <c r="B3" s="154">
        <f>SUM(B2+D11)</f>
        <v>1522339.9999999993</v>
      </c>
      <c r="C3" s="154"/>
      <c r="D3" s="155"/>
      <c r="E3" s="41" t="s">
        <v>4</v>
      </c>
      <c r="F3" s="42">
        <v>0.02</v>
      </c>
      <c r="G3" s="43">
        <f>(B2-D11)*F3</f>
        <v>9553.200000000013</v>
      </c>
      <c r="H3" s="45" t="s">
        <v>5</v>
      </c>
      <c r="I3" s="46">
        <v>0</v>
      </c>
      <c r="K3" s="104"/>
    </row>
    <row r="4" spans="1:9" s="83" customFormat="1" ht="17.25" customHeight="1">
      <c r="A4" s="78"/>
      <c r="B4" s="79"/>
      <c r="C4" s="79"/>
      <c r="D4" s="79"/>
      <c r="E4" s="80"/>
      <c r="F4" s="99" t="s">
        <v>0</v>
      </c>
      <c r="G4" s="79"/>
      <c r="H4" s="81"/>
      <c r="I4" s="82"/>
    </row>
    <row r="5" spans="1:12" ht="39" customHeight="1">
      <c r="A5" s="84"/>
      <c r="B5" s="85"/>
      <c r="C5" s="85"/>
      <c r="D5" s="97"/>
      <c r="E5" s="86"/>
      <c r="F5" s="98"/>
      <c r="G5" s="85"/>
      <c r="H5" s="87"/>
      <c r="I5" s="88"/>
      <c r="J5" s="89"/>
      <c r="K5" s="90"/>
      <c r="L5" s="90"/>
    </row>
    <row r="6" spans="1:12" ht="21" customHeight="1">
      <c r="A6" s="94" t="s">
        <v>265</v>
      </c>
      <c r="B6" s="92" t="s">
        <v>0</v>
      </c>
      <c r="C6" s="92" t="s">
        <v>0</v>
      </c>
      <c r="D6" s="93"/>
      <c r="E6" s="92" t="s">
        <v>0</v>
      </c>
      <c r="F6" s="95" t="s">
        <v>0</v>
      </c>
      <c r="G6" s="44"/>
      <c r="H6" s="39"/>
      <c r="I6" s="39"/>
      <c r="L6" s="91"/>
    </row>
    <row r="7" spans="1:12" ht="28.5">
      <c r="A7" s="96" t="s">
        <v>6</v>
      </c>
      <c r="B7" s="49" t="s">
        <v>7</v>
      </c>
      <c r="C7" s="50" t="s">
        <v>8</v>
      </c>
      <c r="D7" s="51" t="s">
        <v>9</v>
      </c>
      <c r="E7" s="52" t="s">
        <v>10</v>
      </c>
      <c r="F7" s="50" t="s">
        <v>11</v>
      </c>
      <c r="G7" s="52" t="s">
        <v>12</v>
      </c>
      <c r="H7" s="51" t="s">
        <v>13</v>
      </c>
      <c r="I7" s="53" t="s">
        <v>14</v>
      </c>
      <c r="J7" s="56" t="s">
        <v>15</v>
      </c>
      <c r="K7" s="50" t="s">
        <v>16</v>
      </c>
      <c r="L7" s="54" t="s">
        <v>17</v>
      </c>
    </row>
    <row r="8" spans="1:12" ht="24.75" customHeight="1">
      <c r="A8" s="48">
        <v>41275</v>
      </c>
      <c r="B8" s="57">
        <f>'検証データ日足'!AJ34</f>
        <v>121569.99999999953</v>
      </c>
      <c r="C8" s="58">
        <f>'検証データ日足'!AK34</f>
        <v>-37979.99999999973</v>
      </c>
      <c r="D8" s="68">
        <f>SUM(B8-C8)</f>
        <v>159549.99999999927</v>
      </c>
      <c r="E8" s="59">
        <f>'検証データ日足'!AJ35</f>
        <v>7</v>
      </c>
      <c r="F8" s="60">
        <f>'検証データ日足'!AK35</f>
        <v>6</v>
      </c>
      <c r="G8" s="59">
        <f>SUM(E8+F8)</f>
        <v>13</v>
      </c>
      <c r="H8" s="61">
        <f>E8/G8</f>
        <v>0.5384615384615384</v>
      </c>
      <c r="I8" s="62">
        <f>B8/E8</f>
        <v>17367.14285714279</v>
      </c>
      <c r="J8" s="62">
        <f>C8/F8</f>
        <v>-6329.999999999955</v>
      </c>
      <c r="K8" s="63">
        <f>I8/J8</f>
        <v>-2.7436244640036196</v>
      </c>
      <c r="L8" s="64">
        <f>B8/C8</f>
        <v>-3.2008952080042232</v>
      </c>
    </row>
    <row r="9" spans="1:12" ht="24.75" customHeight="1">
      <c r="A9" s="48">
        <v>41640</v>
      </c>
      <c r="B9" s="65">
        <f>'検証データ日足'!AJ72</f>
        <v>268300.0000000001</v>
      </c>
      <c r="C9" s="66">
        <f>'検証データ日足'!AK72</f>
        <v>-46799.99999999964</v>
      </c>
      <c r="D9" s="68">
        <f>SUM(B9-C9)</f>
        <v>315099.99999999977</v>
      </c>
      <c r="E9" s="67">
        <f>'検証データ日足'!AJ73</f>
        <v>2</v>
      </c>
      <c r="F9" s="67">
        <f>'検証データ日足'!AK73</f>
        <v>3</v>
      </c>
      <c r="G9" s="59">
        <f>SUM(E9+F9)</f>
        <v>5</v>
      </c>
      <c r="H9" s="61">
        <f>E9/G9</f>
        <v>0.4</v>
      </c>
      <c r="I9" s="62">
        <f>B9/E9</f>
        <v>134150.00000000006</v>
      </c>
      <c r="J9" s="62">
        <f>C9/F9</f>
        <v>-15599.999999999882</v>
      </c>
      <c r="K9" s="63">
        <f>I9/J9</f>
        <v>-8.599358974359044</v>
      </c>
      <c r="L9" s="64">
        <f>B9/C9</f>
        <v>-5.732905982906029</v>
      </c>
    </row>
    <row r="10" spans="1:12" ht="24.75" customHeight="1">
      <c r="A10" s="48">
        <v>42005</v>
      </c>
      <c r="B10" s="65">
        <f>'検証データ日足'!AJ86</f>
        <v>27860.000000000015</v>
      </c>
      <c r="C10" s="66">
        <f>'検証データ日足'!AK86</f>
        <v>-19830.000000000186</v>
      </c>
      <c r="D10" s="68">
        <f>SUM(B10-C10)</f>
        <v>47690.000000000204</v>
      </c>
      <c r="E10" s="67">
        <f>'検証データ日足'!AJ87</f>
        <v>1</v>
      </c>
      <c r="F10" s="67">
        <f>'検証データ日足'!AK87</f>
        <v>3</v>
      </c>
      <c r="G10" s="59">
        <f>SUM(E10+F10)</f>
        <v>4</v>
      </c>
      <c r="H10" s="61">
        <f>E10/G10</f>
        <v>0.25</v>
      </c>
      <c r="I10" s="62">
        <f>B10/E10</f>
        <v>27860.000000000015</v>
      </c>
      <c r="J10" s="62">
        <f>C10/F10</f>
        <v>-6610.000000000062</v>
      </c>
      <c r="K10" s="174">
        <f>I10/J10</f>
        <v>-4.214826021179993</v>
      </c>
      <c r="L10" s="175">
        <f>B10/C10</f>
        <v>-1.4049420070599976</v>
      </c>
    </row>
    <row r="11" spans="1:12" ht="24.75" customHeight="1">
      <c r="A11" s="69" t="s">
        <v>267</v>
      </c>
      <c r="B11" s="70">
        <f>SUM(B8:B10)</f>
        <v>417729.99999999965</v>
      </c>
      <c r="C11" s="71">
        <f>SUM(C8:C10)</f>
        <v>-104609.99999999956</v>
      </c>
      <c r="D11" s="72">
        <f>SUM(D8:D10)</f>
        <v>522339.9999999993</v>
      </c>
      <c r="E11" s="73">
        <f>SUM(E8:E10)</f>
        <v>10</v>
      </c>
      <c r="F11" s="74">
        <f>SUM(F8:F10)</f>
        <v>12</v>
      </c>
      <c r="G11" s="73">
        <f>SUM(G8:G10)</f>
        <v>22</v>
      </c>
      <c r="H11" s="75">
        <f>AVERAGE(H8:H10)</f>
        <v>0.39615384615384613</v>
      </c>
      <c r="I11" s="71">
        <f>AVERAGE(I8:I10)</f>
        <v>59792.38095238095</v>
      </c>
      <c r="J11" s="173">
        <f>AVERAGE(J8:J10)</f>
        <v>-9513.3333333333</v>
      </c>
      <c r="K11" s="176">
        <f>AVERAGE(K8:K10)</f>
        <v>-5.185936486514219</v>
      </c>
      <c r="L11" s="176">
        <f>AVERAGE(L8:L10)</f>
        <v>-3.4462477326567496</v>
      </c>
    </row>
    <row r="12" spans="1:12" ht="13.5">
      <c r="A12" s="47"/>
      <c r="J12" s="76"/>
      <c r="K12" s="77" t="s">
        <v>19</v>
      </c>
      <c r="L12" s="77" t="s">
        <v>20</v>
      </c>
    </row>
    <row r="13" ht="13.5">
      <c r="A13" s="47"/>
    </row>
    <row r="14" spans="1:12" ht="21" customHeight="1" thickBot="1">
      <c r="A14" s="94" t="s">
        <v>266</v>
      </c>
      <c r="B14" s="92" t="s">
        <v>0</v>
      </c>
      <c r="C14" s="92" t="s">
        <v>0</v>
      </c>
      <c r="D14" s="93"/>
      <c r="E14" s="92" t="s">
        <v>0</v>
      </c>
      <c r="F14" s="95" t="s">
        <v>0</v>
      </c>
      <c r="G14" s="44"/>
      <c r="H14" s="39"/>
      <c r="I14" s="39"/>
      <c r="L14" s="91"/>
    </row>
    <row r="15" spans="1:12" ht="28.5">
      <c r="A15" s="96" t="s">
        <v>6</v>
      </c>
      <c r="B15" s="49" t="s">
        <v>7</v>
      </c>
      <c r="C15" s="50" t="s">
        <v>8</v>
      </c>
      <c r="D15" s="51" t="s">
        <v>9</v>
      </c>
      <c r="E15" s="52" t="s">
        <v>10</v>
      </c>
      <c r="F15" s="50" t="s">
        <v>11</v>
      </c>
      <c r="G15" s="52" t="s">
        <v>12</v>
      </c>
      <c r="H15" s="51" t="s">
        <v>13</v>
      </c>
      <c r="I15" s="53" t="s">
        <v>14</v>
      </c>
      <c r="J15" s="56" t="s">
        <v>15</v>
      </c>
      <c r="K15" s="50" t="s">
        <v>16</v>
      </c>
      <c r="L15" s="54" t="s">
        <v>17</v>
      </c>
    </row>
    <row r="16" spans="1:12" ht="24.75" customHeight="1">
      <c r="A16" s="48">
        <v>41275</v>
      </c>
      <c r="B16" s="57"/>
      <c r="C16" s="58"/>
      <c r="D16" s="68">
        <f>SUM(B16-C16)</f>
        <v>0</v>
      </c>
      <c r="E16" s="59"/>
      <c r="F16" s="60"/>
      <c r="G16" s="59">
        <f>SUM(E16+F16)</f>
        <v>0</v>
      </c>
      <c r="H16" s="61" t="e">
        <f>E16/G16</f>
        <v>#DIV/0!</v>
      </c>
      <c r="I16" s="62" t="e">
        <f>B16/E16</f>
        <v>#DIV/0!</v>
      </c>
      <c r="J16" s="62" t="e">
        <f>C16/F16</f>
        <v>#DIV/0!</v>
      </c>
      <c r="K16" s="63" t="e">
        <f>I16/J16</f>
        <v>#DIV/0!</v>
      </c>
      <c r="L16" s="64" t="e">
        <f>B16/C16</f>
        <v>#DIV/0!</v>
      </c>
    </row>
    <row r="17" spans="1:12" ht="24.75" customHeight="1">
      <c r="A17" s="48">
        <v>41640</v>
      </c>
      <c r="B17" s="65"/>
      <c r="C17" s="66"/>
      <c r="D17" s="68">
        <f>SUM(B17-C17)</f>
        <v>0</v>
      </c>
      <c r="E17" s="67"/>
      <c r="F17" s="67"/>
      <c r="G17" s="59">
        <f>SUM(E17+F17)</f>
        <v>0</v>
      </c>
      <c r="H17" s="61" t="e">
        <f>E17/G17</f>
        <v>#DIV/0!</v>
      </c>
      <c r="I17" s="62" t="e">
        <f>B17/E17</f>
        <v>#DIV/0!</v>
      </c>
      <c r="J17" s="62" t="e">
        <f>C17/F17</f>
        <v>#DIV/0!</v>
      </c>
      <c r="K17" s="63" t="e">
        <f>I17/J17</f>
        <v>#DIV/0!</v>
      </c>
      <c r="L17" s="64" t="e">
        <f>B17/C17</f>
        <v>#DIV/0!</v>
      </c>
    </row>
    <row r="18" spans="1:12" ht="24.75" customHeight="1">
      <c r="A18" s="48">
        <v>42005</v>
      </c>
      <c r="B18" s="65"/>
      <c r="C18" s="66"/>
      <c r="D18" s="68">
        <f>SUM(B18-C18)</f>
        <v>0</v>
      </c>
      <c r="E18" s="67"/>
      <c r="F18" s="67"/>
      <c r="G18" s="59">
        <f>SUM(E18+F18)</f>
        <v>0</v>
      </c>
      <c r="H18" s="61" t="e">
        <f>E18/G18</f>
        <v>#DIV/0!</v>
      </c>
      <c r="I18" s="62" t="e">
        <f>B18/E18</f>
        <v>#DIV/0!</v>
      </c>
      <c r="J18" s="62" t="e">
        <f>C18/F18</f>
        <v>#DIV/0!</v>
      </c>
      <c r="K18" s="174" t="e">
        <f>I18/J18</f>
        <v>#DIV/0!</v>
      </c>
      <c r="L18" s="175" t="e">
        <f>B18/C18</f>
        <v>#DIV/0!</v>
      </c>
    </row>
    <row r="19" spans="1:12" ht="24.75" customHeight="1">
      <c r="A19" s="69" t="s">
        <v>18</v>
      </c>
      <c r="B19" s="70">
        <f>SUM(B16:B18)</f>
        <v>0</v>
      </c>
      <c r="C19" s="71">
        <f>SUM(C16:C18)</f>
        <v>0</v>
      </c>
      <c r="D19" s="72">
        <f>SUM(D16:D18)</f>
        <v>0</v>
      </c>
      <c r="E19" s="73">
        <f>SUM(E16:E18)</f>
        <v>0</v>
      </c>
      <c r="F19" s="74">
        <f>SUM(F16:F18)</f>
        <v>0</v>
      </c>
      <c r="G19" s="73">
        <f>SUM(G16:G18)</f>
        <v>0</v>
      </c>
      <c r="H19" s="75" t="e">
        <f>AVERAGE(H16:H18)</f>
        <v>#DIV/0!</v>
      </c>
      <c r="I19" s="71" t="e">
        <f>AVERAGE(I16:I18)</f>
        <v>#DIV/0!</v>
      </c>
      <c r="J19" s="173" t="e">
        <f>AVERAGE(J16:J18)</f>
        <v>#DIV/0!</v>
      </c>
      <c r="K19" s="176" t="e">
        <f>AVERAGE(K16:K18)</f>
        <v>#DIV/0!</v>
      </c>
      <c r="L19" s="176" t="e">
        <f>AVERAGE(L16:L18)</f>
        <v>#DIV/0!</v>
      </c>
    </row>
    <row r="20" spans="1:12" ht="13.5">
      <c r="A20" s="47"/>
      <c r="J20" s="76"/>
      <c r="K20" s="77" t="s">
        <v>19</v>
      </c>
      <c r="L20" s="77" t="s">
        <v>20</v>
      </c>
    </row>
    <row r="33" ht="13.5" customHeight="1">
      <c r="A33" s="132" t="s">
        <v>89</v>
      </c>
    </row>
    <row r="34" ht="13.5" customHeight="1">
      <c r="A34" t="s">
        <v>84</v>
      </c>
    </row>
    <row r="35" ht="13.5" customHeight="1">
      <c r="A35" s="133" t="s">
        <v>91</v>
      </c>
    </row>
    <row r="36" ht="13.5" customHeight="1">
      <c r="A36" t="s">
        <v>85</v>
      </c>
    </row>
    <row r="37" ht="13.5" customHeight="1">
      <c r="A37" s="133" t="s">
        <v>92</v>
      </c>
    </row>
    <row r="39" ht="13.5" customHeight="1">
      <c r="A39" t="s">
        <v>86</v>
      </c>
    </row>
    <row r="40" ht="13.5" customHeight="1">
      <c r="A40" t="s">
        <v>84</v>
      </c>
    </row>
    <row r="41" ht="13.5" customHeight="1">
      <c r="A41" t="s">
        <v>87</v>
      </c>
    </row>
    <row r="42" ht="13.5" customHeight="1">
      <c r="A42" t="s">
        <v>85</v>
      </c>
    </row>
    <row r="43" ht="13.5" customHeight="1">
      <c r="A43" t="s">
        <v>88</v>
      </c>
    </row>
    <row r="45" ht="13.5" customHeight="1">
      <c r="A45" t="s">
        <v>93</v>
      </c>
    </row>
    <row r="46" ht="13.5" customHeight="1">
      <c r="A46" t="s">
        <v>100</v>
      </c>
    </row>
    <row r="48" ht="13.5" customHeight="1">
      <c r="A48" t="s">
        <v>103</v>
      </c>
    </row>
    <row r="49" ht="13.5" customHeight="1">
      <c r="A49" t="s">
        <v>104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I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7.25390625" style="0" bestFit="1" customWidth="1"/>
    <col min="5" max="5" width="15.625" style="0" bestFit="1" customWidth="1"/>
    <col min="6" max="6" width="2.50390625" style="0" bestFit="1" customWidth="1"/>
    <col min="7" max="7" width="4.625" style="0" bestFit="1" customWidth="1"/>
    <col min="8" max="8" width="4.375" style="0" bestFit="1" customWidth="1"/>
    <col min="9" max="9" width="8.25390625" style="0" bestFit="1" customWidth="1"/>
  </cols>
  <sheetData>
    <row r="4" ht="14.25" thickBot="1"/>
    <row r="5" spans="2:8" ht="14.25" thickBot="1">
      <c r="B5" s="156" t="s">
        <v>29</v>
      </c>
      <c r="C5" s="157"/>
      <c r="E5" s="158" t="s">
        <v>30</v>
      </c>
      <c r="F5" s="159"/>
      <c r="G5" s="25" t="s">
        <v>31</v>
      </c>
      <c r="H5" s="28" t="s">
        <v>32</v>
      </c>
    </row>
    <row r="6" spans="2:8" ht="13.5">
      <c r="B6" s="5" t="s">
        <v>33</v>
      </c>
      <c r="C6" s="6"/>
      <c r="E6" s="5"/>
      <c r="F6" s="12"/>
      <c r="G6" s="18"/>
      <c r="H6" s="21"/>
    </row>
    <row r="7" spans="2:8" ht="13.5">
      <c r="B7" s="2" t="s">
        <v>34</v>
      </c>
      <c r="C7" s="1"/>
      <c r="E7" s="2"/>
      <c r="F7" s="14"/>
      <c r="G7" s="19"/>
      <c r="H7" s="15"/>
    </row>
    <row r="8" spans="2:8" ht="13.5">
      <c r="B8" s="2" t="s">
        <v>35</v>
      </c>
      <c r="C8" s="1"/>
      <c r="E8" s="2"/>
      <c r="F8" s="14"/>
      <c r="G8" s="19"/>
      <c r="H8" s="15"/>
    </row>
    <row r="9" spans="2:8" ht="13.5">
      <c r="B9" s="2" t="s">
        <v>36</v>
      </c>
      <c r="C9" s="1"/>
      <c r="E9" s="2"/>
      <c r="F9" s="14"/>
      <c r="G9" s="19"/>
      <c r="H9" s="15"/>
    </row>
    <row r="10" spans="2:8" ht="13.5">
      <c r="B10" s="2" t="s">
        <v>37</v>
      </c>
      <c r="C10" s="1"/>
      <c r="E10" s="2"/>
      <c r="F10" s="14"/>
      <c r="G10" s="19"/>
      <c r="H10" s="15"/>
    </row>
    <row r="11" spans="2:8" ht="13.5">
      <c r="B11" s="2" t="s">
        <v>38</v>
      </c>
      <c r="C11" s="4"/>
      <c r="E11" s="2"/>
      <c r="F11" s="14"/>
      <c r="G11" s="19"/>
      <c r="H11" s="15"/>
    </row>
    <row r="12" spans="2:8" ht="13.5">
      <c r="B12" s="2" t="s">
        <v>39</v>
      </c>
      <c r="C12" s="1"/>
      <c r="E12" s="2"/>
      <c r="F12" s="14"/>
      <c r="G12" s="19"/>
      <c r="H12" s="15"/>
    </row>
    <row r="13" spans="2:8" ht="13.5">
      <c r="B13" s="8" t="s">
        <v>40</v>
      </c>
      <c r="C13" s="9"/>
      <c r="E13" s="2"/>
      <c r="F13" s="14"/>
      <c r="G13" s="19"/>
      <c r="H13" s="15"/>
    </row>
    <row r="14" spans="2:8" ht="13.5">
      <c r="B14" s="2" t="s">
        <v>41</v>
      </c>
      <c r="C14" s="1"/>
      <c r="E14" s="2"/>
      <c r="F14" s="14"/>
      <c r="G14" s="19"/>
      <c r="H14" s="15"/>
    </row>
    <row r="15" spans="2:8" ht="13.5">
      <c r="B15" s="2" t="s">
        <v>42</v>
      </c>
      <c r="C15" s="4"/>
      <c r="E15" s="2"/>
      <c r="F15" s="14"/>
      <c r="G15" s="19"/>
      <c r="H15" s="15"/>
    </row>
    <row r="16" spans="2:8" ht="13.5">
      <c r="B16" s="2" t="s">
        <v>43</v>
      </c>
      <c r="C16" s="1"/>
      <c r="E16" s="5"/>
      <c r="F16" s="12"/>
      <c r="G16" s="18"/>
      <c r="H16" s="13"/>
    </row>
    <row r="17" spans="2:8" ht="13.5">
      <c r="B17" s="2" t="s">
        <v>14</v>
      </c>
      <c r="C17" s="10"/>
      <c r="E17" s="2"/>
      <c r="F17" s="14"/>
      <c r="G17" s="19"/>
      <c r="H17" s="15"/>
    </row>
    <row r="18" spans="2:8" ht="13.5">
      <c r="B18" s="2" t="s">
        <v>15</v>
      </c>
      <c r="C18" s="10"/>
      <c r="E18" s="2"/>
      <c r="F18" s="14"/>
      <c r="G18" s="19"/>
      <c r="H18" s="15"/>
    </row>
    <row r="19" spans="2:8" ht="13.5">
      <c r="B19" s="2" t="s">
        <v>44</v>
      </c>
      <c r="C19" s="1"/>
      <c r="E19" s="2"/>
      <c r="F19" s="14"/>
      <c r="G19" s="19"/>
      <c r="H19" s="15"/>
    </row>
    <row r="20" spans="2:8" ht="13.5">
      <c r="B20" s="2" t="s">
        <v>45</v>
      </c>
      <c r="C20" s="1"/>
      <c r="E20" s="2"/>
      <c r="F20" s="14"/>
      <c r="G20" s="19"/>
      <c r="H20" s="15"/>
    </row>
    <row r="21" spans="2:8" ht="13.5">
      <c r="B21" s="2" t="s">
        <v>46</v>
      </c>
      <c r="C21" s="11"/>
      <c r="E21" s="2"/>
      <c r="F21" s="14"/>
      <c r="G21" s="19"/>
      <c r="H21" s="15"/>
    </row>
    <row r="22" spans="2:8" ht="14.25" thickBot="1">
      <c r="B22" s="3" t="s">
        <v>13</v>
      </c>
      <c r="C22" s="7"/>
      <c r="E22" s="2"/>
      <c r="F22" s="14"/>
      <c r="G22" s="19"/>
      <c r="H22" s="15"/>
    </row>
    <row r="23" spans="5:8" ht="13.5">
      <c r="E23" s="2"/>
      <c r="F23" s="14"/>
      <c r="G23" s="19"/>
      <c r="H23" s="15"/>
    </row>
    <row r="24" spans="5:8" ht="14.25" thickBot="1">
      <c r="E24" s="3"/>
      <c r="F24" s="16"/>
      <c r="G24" s="20"/>
      <c r="H24" s="17"/>
    </row>
    <row r="25" spans="5:8" ht="14.25" thickBot="1">
      <c r="E25" s="35" t="s">
        <v>28</v>
      </c>
      <c r="F25" s="38">
        <f>SUM(F6:F24)</f>
        <v>0</v>
      </c>
      <c r="G25" s="38">
        <f>SUM(G6:G24)</f>
        <v>0</v>
      </c>
      <c r="H25" s="38">
        <f>SUM(H6:H24)</f>
        <v>0</v>
      </c>
    </row>
    <row r="27" ht="14.25" thickBot="1"/>
    <row r="28" spans="5:9" ht="14.25" thickBot="1">
      <c r="E28" s="158" t="s">
        <v>47</v>
      </c>
      <c r="F28" s="159"/>
      <c r="G28" s="25" t="s">
        <v>31</v>
      </c>
      <c r="H28" s="26" t="s">
        <v>32</v>
      </c>
      <c r="I28" s="27" t="s">
        <v>48</v>
      </c>
    </row>
    <row r="29" spans="5:9" ht="13.5">
      <c r="E29" s="5" t="s">
        <v>49</v>
      </c>
      <c r="F29" s="12">
        <v>0</v>
      </c>
      <c r="G29" s="18">
        <v>0</v>
      </c>
      <c r="H29" s="22">
        <v>0</v>
      </c>
      <c r="I29" s="23">
        <v>0</v>
      </c>
    </row>
    <row r="30" spans="5:9" ht="13.5">
      <c r="E30" s="2" t="s">
        <v>50</v>
      </c>
      <c r="F30" s="14">
        <v>0</v>
      </c>
      <c r="G30" s="14">
        <v>0</v>
      </c>
      <c r="H30" s="19">
        <v>0</v>
      </c>
      <c r="I30" s="24">
        <v>0</v>
      </c>
    </row>
    <row r="31" spans="5:9" ht="13.5">
      <c r="E31" s="2" t="s">
        <v>51</v>
      </c>
      <c r="F31" s="14">
        <v>0</v>
      </c>
      <c r="G31" s="14">
        <v>0</v>
      </c>
      <c r="H31" s="19">
        <v>0</v>
      </c>
      <c r="I31" s="24">
        <v>0</v>
      </c>
    </row>
    <row r="32" spans="5:9" ht="13.5">
      <c r="E32" s="2" t="s">
        <v>52</v>
      </c>
      <c r="F32" s="14">
        <v>0</v>
      </c>
      <c r="G32" s="14">
        <v>0</v>
      </c>
      <c r="H32" s="19">
        <v>0</v>
      </c>
      <c r="I32" s="24">
        <v>0</v>
      </c>
    </row>
    <row r="33" spans="5:9" ht="14.25" thickBot="1">
      <c r="E33" s="30" t="s">
        <v>53</v>
      </c>
      <c r="F33" s="31">
        <v>0</v>
      </c>
      <c r="G33" s="31">
        <v>0</v>
      </c>
      <c r="H33" s="32">
        <v>0</v>
      </c>
      <c r="I33" s="33">
        <v>0</v>
      </c>
    </row>
    <row r="34" spans="5:9" ht="14.25" thickBot="1">
      <c r="E34" s="29" t="s">
        <v>28</v>
      </c>
      <c r="F34" s="29"/>
      <c r="G34" s="29"/>
      <c r="H34" s="34"/>
      <c r="I34" s="105">
        <f>SUM(I29:I33)</f>
        <v>0</v>
      </c>
    </row>
  </sheetData>
  <sheetProtection/>
  <mergeCells count="3">
    <mergeCell ref="B5:C5"/>
    <mergeCell ref="E5:F5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2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10.00390625" defaultRowHeight="13.5" customHeight="1"/>
  <cols>
    <col min="1" max="1" width="3.375" style="0" bestFit="1" customWidth="1"/>
    <col min="2" max="2" width="10.375" style="0" bestFit="1" customWidth="1"/>
    <col min="3" max="3" width="7.625" style="0" bestFit="1" customWidth="1"/>
    <col min="4" max="4" width="8.50390625" style="0" bestFit="1" customWidth="1"/>
    <col min="5" max="5" width="6.50390625" style="0" bestFit="1" customWidth="1"/>
    <col min="6" max="6" width="9.50390625" style="0" bestFit="1" customWidth="1"/>
    <col min="7" max="7" width="7.125" style="0" bestFit="1" customWidth="1"/>
    <col min="8" max="8" width="5.25390625" style="0" bestFit="1" customWidth="1"/>
    <col min="9" max="9" width="16.125" style="0" bestFit="1" customWidth="1"/>
    <col min="10" max="10" width="8.50390625" style="0" bestFit="1" customWidth="1"/>
    <col min="11" max="11" width="16.625" style="0" customWidth="1"/>
    <col min="12" max="12" width="8.50390625" style="0" bestFit="1" customWidth="1"/>
    <col min="13" max="13" width="8.50390625" style="0" hidden="1" customWidth="1"/>
    <col min="14" max="14" width="6.625" style="0" bestFit="1" customWidth="1"/>
    <col min="15" max="15" width="8.375" style="0" bestFit="1" customWidth="1"/>
    <col min="16" max="16" width="7.625" style="0" bestFit="1" customWidth="1"/>
    <col min="17" max="17" width="5.25390625" style="0" bestFit="1" customWidth="1"/>
    <col min="18" max="18" width="7.125" style="0" bestFit="1" customWidth="1"/>
    <col min="19" max="19" width="11.625" style="0" bestFit="1" customWidth="1"/>
    <col min="20" max="20" width="8.50390625" style="0" bestFit="1" customWidth="1"/>
    <col min="21" max="21" width="14.75390625" style="0" bestFit="1" customWidth="1"/>
    <col min="22" max="22" width="5.25390625" style="0" bestFit="1" customWidth="1"/>
    <col min="23" max="23" width="9.50390625" style="0" bestFit="1" customWidth="1"/>
    <col min="24" max="24" width="8.50390625" style="0" bestFit="1" customWidth="1"/>
    <col min="25" max="25" width="8.25390625" style="0" bestFit="1" customWidth="1"/>
    <col min="26" max="26" width="7.50390625" style="0" bestFit="1" customWidth="1"/>
    <col min="27" max="27" width="7.50390625" style="0" customWidth="1"/>
    <col min="28" max="28" width="10.375" style="0" bestFit="1" customWidth="1"/>
    <col min="29" max="29" width="10.375" style="0" customWidth="1"/>
  </cols>
  <sheetData>
    <row r="1" spans="1:21" ht="13.5" customHeight="1" thickBot="1">
      <c r="A1" s="163" t="s">
        <v>78</v>
      </c>
      <c r="B1" s="164"/>
      <c r="C1" s="164"/>
      <c r="D1" s="164"/>
      <c r="E1" s="164"/>
      <c r="F1" s="165"/>
      <c r="G1" s="162" t="s">
        <v>76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0" t="s">
        <v>71</v>
      </c>
      <c r="S1" s="161"/>
      <c r="T1" s="161"/>
      <c r="U1" s="161"/>
    </row>
    <row r="2" spans="1:34" ht="27.75" thickBot="1">
      <c r="A2" s="118" t="s">
        <v>68</v>
      </c>
      <c r="B2" s="117" t="s">
        <v>67</v>
      </c>
      <c r="C2" s="117" t="s">
        <v>69</v>
      </c>
      <c r="D2" s="117" t="s">
        <v>81</v>
      </c>
      <c r="E2" s="118" t="s">
        <v>70</v>
      </c>
      <c r="F2" s="119" t="s">
        <v>21</v>
      </c>
      <c r="G2" s="122" t="s">
        <v>23</v>
      </c>
      <c r="H2" s="122" t="s">
        <v>22</v>
      </c>
      <c r="I2" s="130" t="s">
        <v>236</v>
      </c>
      <c r="J2" s="122" t="s">
        <v>74</v>
      </c>
      <c r="K2" s="122" t="s">
        <v>77</v>
      </c>
      <c r="L2" s="122" t="s">
        <v>82</v>
      </c>
      <c r="M2" s="130" t="s">
        <v>127</v>
      </c>
      <c r="N2" s="130" t="s">
        <v>83</v>
      </c>
      <c r="O2" s="130" t="s">
        <v>96</v>
      </c>
      <c r="P2" s="130" t="s">
        <v>105</v>
      </c>
      <c r="Q2" s="130" t="s">
        <v>165</v>
      </c>
      <c r="R2" s="120" t="s">
        <v>72</v>
      </c>
      <c r="S2" s="121" t="s">
        <v>73</v>
      </c>
      <c r="T2" s="121" t="s">
        <v>74</v>
      </c>
      <c r="U2" s="121" t="s">
        <v>75</v>
      </c>
      <c r="V2" s="116" t="s">
        <v>24</v>
      </c>
      <c r="W2" s="116" t="s">
        <v>79</v>
      </c>
      <c r="X2" s="36" t="s">
        <v>25</v>
      </c>
      <c r="Y2" s="106" t="s">
        <v>26</v>
      </c>
      <c r="Z2" s="37" t="s">
        <v>27</v>
      </c>
      <c r="AA2" s="143" t="s">
        <v>130</v>
      </c>
      <c r="AB2" s="143" t="s">
        <v>240</v>
      </c>
      <c r="AC2" s="168" t="s">
        <v>239</v>
      </c>
      <c r="AD2" s="168" t="s">
        <v>81</v>
      </c>
      <c r="AE2" s="168" t="s">
        <v>238</v>
      </c>
      <c r="AF2" s="169" t="s">
        <v>242</v>
      </c>
      <c r="AG2" s="169" t="s">
        <v>244</v>
      </c>
      <c r="AH2" s="168" t="s">
        <v>243</v>
      </c>
    </row>
    <row r="3" spans="1:34" ht="13.5" customHeight="1">
      <c r="A3" s="125">
        <f>IF($F3&lt;&gt;"",ROW()-2,"")</f>
        <v>1</v>
      </c>
      <c r="B3" s="128">
        <f>'ルール＆合計'!B2:D2</f>
        <v>1000000</v>
      </c>
      <c r="C3" s="129">
        <f>'ルール＆合計'!$F$3</f>
        <v>0.02</v>
      </c>
      <c r="D3" s="128">
        <f>B3*C3</f>
        <v>20000</v>
      </c>
      <c r="E3" s="131">
        <v>10000</v>
      </c>
      <c r="F3" s="123" t="s">
        <v>90</v>
      </c>
      <c r="G3" s="113" t="s">
        <v>63</v>
      </c>
      <c r="H3" s="123" t="s">
        <v>80</v>
      </c>
      <c r="I3" s="135">
        <v>41278</v>
      </c>
      <c r="J3">
        <v>88.408</v>
      </c>
      <c r="K3" s="123" t="s">
        <v>166</v>
      </c>
      <c r="L3" s="123">
        <v>88.143</v>
      </c>
      <c r="M3" s="123"/>
      <c r="N3" s="125">
        <f>IF(L3&lt;&gt;"",ABS(L3-J3)/IF(RIGHT(F3,3)="JPY",0.01,0.0001),"")</f>
        <v>26.500000000000057</v>
      </c>
      <c r="O3" s="138">
        <f>IF(N3&lt;&gt;"",D3/N3,"")</f>
        <v>754.7169811320739</v>
      </c>
      <c r="P3" s="125">
        <f>IF(O3&lt;&gt;"",ROUNDDOWN(B3*C3/N3/J3,2),"")</f>
        <v>8.53</v>
      </c>
      <c r="Q3">
        <v>0</v>
      </c>
      <c r="R3" s="123" t="s">
        <v>63</v>
      </c>
      <c r="S3" s="134"/>
      <c r="T3">
        <v>88.408</v>
      </c>
      <c r="U3" t="s">
        <v>178</v>
      </c>
      <c r="V3" s="124" t="str">
        <f>IF(H3&lt;&gt;"",IF(H3="買い",IF(W3&gt;0,"勝ち","負け"),IF(H3="売り",IF(W3&gt;0,"負け","勝ち"))),"")</f>
        <v>負け</v>
      </c>
      <c r="W3" s="125">
        <f>T3-J3</f>
        <v>0</v>
      </c>
      <c r="X3" s="125">
        <f>IF(V3&lt;&gt;"",IF(V3="勝ち",W3/0.01,0),0)</f>
        <v>0</v>
      </c>
      <c r="Y3" s="137">
        <f>IF(V3&lt;&gt;"",IF(V3="負け",W3/0.01,0),"")</f>
        <v>0</v>
      </c>
      <c r="Z3" s="125">
        <f>IF(V3&lt;&gt;"",IF(V3="勝ち",IF(W3&gt;0,W3*E3,ABS(W3*E3)),IF(V3="負け",IF(W3&gt;0,(W3*E3)*-1,W3*E3),"")),"")</f>
        <v>0</v>
      </c>
      <c r="AA3" s="125">
        <f>IF(V3&lt;&gt;"",IF(V3="勝ち",IF(W3&gt;0,W3*E3,ABS(W3*E3)),IF(V3="負け",IF(W3&gt;0,(W3*E3)*-1,W3*E3),""))*Q3,"")</f>
        <v>0</v>
      </c>
      <c r="AB3" s="144">
        <f>B3</f>
        <v>1000000</v>
      </c>
      <c r="AC3" s="144">
        <f>B3</f>
        <v>1000000</v>
      </c>
      <c r="AD3" s="144">
        <f>AC3*C3</f>
        <v>20000</v>
      </c>
      <c r="AE3" s="167">
        <f>AD3/N3</f>
        <v>754.7169811320739</v>
      </c>
      <c r="AF3">
        <f>IF(O3&lt;&gt;"",ROUNDDOWN(AD3/N3/J3,2),"")</f>
        <v>8.53</v>
      </c>
      <c r="AG3">
        <v>8</v>
      </c>
      <c r="AH3">
        <f>Z3*AG3</f>
        <v>0</v>
      </c>
    </row>
    <row r="4" spans="1:34" ht="13.5">
      <c r="A4" s="125">
        <f>IF($F4&lt;&gt;"",ROW()-2,"")</f>
        <v>2</v>
      </c>
      <c r="B4" s="125">
        <f>IF(V3&lt;&gt;"",B3+ROUND(Z3,0),"")</f>
        <v>1000000</v>
      </c>
      <c r="C4" s="129">
        <f>'ルール＆合計'!$F$3</f>
        <v>0.02</v>
      </c>
      <c r="D4" s="128">
        <f aca="true" t="shared" si="0" ref="D4:D67">B4*C4</f>
        <v>20000</v>
      </c>
      <c r="E4" s="131">
        <v>10000</v>
      </c>
      <c r="F4" s="123" t="s">
        <v>90</v>
      </c>
      <c r="G4" s="113" t="s">
        <v>63</v>
      </c>
      <c r="H4" s="123" t="s">
        <v>80</v>
      </c>
      <c r="I4" s="135">
        <v>41283</v>
      </c>
      <c r="J4">
        <v>88.012</v>
      </c>
      <c r="K4" s="123" t="s">
        <v>166</v>
      </c>
      <c r="L4" s="145">
        <v>86.825</v>
      </c>
      <c r="N4" s="125">
        <f aca="true" t="shared" si="1" ref="N4:N67">IF(L4&lt;&gt;"",ABS(L4-J4)/0.01,"")</f>
        <v>118.69999999999976</v>
      </c>
      <c r="O4" s="138">
        <f>IF(N4&lt;&gt;"",D4/N4,"")</f>
        <v>168.4919966301604</v>
      </c>
      <c r="P4" s="125">
        <f aca="true" t="shared" si="2" ref="P3:P67">IF(O4&lt;&gt;"",ROUNDDOWN(B4*C4/N4/J4,2),"")</f>
        <v>1.91</v>
      </c>
      <c r="Q4">
        <v>1</v>
      </c>
      <c r="R4" s="123" t="s">
        <v>63</v>
      </c>
      <c r="S4" s="134">
        <v>41295</v>
      </c>
      <c r="T4">
        <v>89.335</v>
      </c>
      <c r="U4" t="s">
        <v>179</v>
      </c>
      <c r="V4" s="125" t="str">
        <f aca="true" t="shared" si="3" ref="V4:V67">IF(H4&lt;&gt;"",IF(H4="買い",IF(W4&gt;0,"勝ち","負け"),IF(H4="売り",IF(W4&gt;0,"負け","勝ち"))),"")</f>
        <v>勝ち</v>
      </c>
      <c r="W4" s="125">
        <f>IF(T4&lt;&gt;"",T4-J4,"")</f>
        <v>1.3229999999999933</v>
      </c>
      <c r="X4" s="126">
        <f>IF(V4&lt;&gt;"",IF(V4="勝ち",W4/0.01,0),"")</f>
        <v>132.29999999999933</v>
      </c>
      <c r="Y4" s="126">
        <f aca="true" t="shared" si="4" ref="Y4:Y67">IF(V4&lt;&gt;"",IF(V4="負け",W4/0.01,0),"")</f>
        <v>0</v>
      </c>
      <c r="Z4" s="125">
        <f aca="true" t="shared" si="5" ref="Z4:Z67">IF(V4&lt;&gt;"",IF(V4="勝ち",IF(W4&gt;0,W4*E4,ABS(W4*E4)),IF(V4="負け",IF(W4&gt;0,(W4*E4)*-1,W4*E4),"")),"")</f>
        <v>13229.999999999933</v>
      </c>
      <c r="AA4" s="125">
        <f aca="true" t="shared" si="6" ref="AA4:AA68">IF(V4&lt;&gt;"",IF(V4="勝ち",IF(W4&gt;0,W4*E4,ABS(W4*E4)),IF(V4="負け",IF(W4&gt;0,(W4*E4)*-1,W4*E4),""))*Q4,"")</f>
        <v>13229.999999999933</v>
      </c>
      <c r="AB4" s="144">
        <f>AB3+AA4</f>
        <v>1013229.9999999999</v>
      </c>
      <c r="AC4" s="144">
        <f>AC3+AH3</f>
        <v>1000000</v>
      </c>
      <c r="AD4" s="144">
        <f aca="true" t="shared" si="7" ref="AD4:AD67">AC4*C4</f>
        <v>20000</v>
      </c>
      <c r="AE4" s="167">
        <f aca="true" t="shared" si="8" ref="AE4:AE68">AD4/N4</f>
        <v>168.4919966301604</v>
      </c>
      <c r="AF4">
        <f aca="true" t="shared" si="9" ref="AF4:AF68">IF(O4&lt;&gt;"",ROUNDDOWN(AD4/N4/J4,2),"")</f>
        <v>1.91</v>
      </c>
      <c r="AG4">
        <v>1</v>
      </c>
      <c r="AH4">
        <f aca="true" t="shared" si="10" ref="AH4:AH67">Z4*AG4</f>
        <v>13229.999999999933</v>
      </c>
    </row>
    <row r="5" spans="1:34" ht="13.5">
      <c r="A5" s="125">
        <f aca="true" t="shared" si="11" ref="A5:A68">IF($F5&lt;&gt;"",ROW()-2,"")</f>
        <v>3</v>
      </c>
      <c r="B5" s="125">
        <f aca="true" t="shared" si="12" ref="B5:B68">IF(V4&lt;&gt;"",B4+ROUND(Z4,0),"")</f>
        <v>1013230</v>
      </c>
      <c r="C5" s="129">
        <f>'ルール＆合計'!$F$3</f>
        <v>0.02</v>
      </c>
      <c r="D5" s="128">
        <f t="shared" si="0"/>
        <v>20264.600000000002</v>
      </c>
      <c r="E5" s="131">
        <v>10000</v>
      </c>
      <c r="F5" s="123" t="s">
        <v>90</v>
      </c>
      <c r="G5" s="113" t="s">
        <v>63</v>
      </c>
      <c r="H5" t="s">
        <v>80</v>
      </c>
      <c r="I5" s="135">
        <v>41289</v>
      </c>
      <c r="J5">
        <v>88.283</v>
      </c>
      <c r="K5" t="s">
        <v>167</v>
      </c>
      <c r="L5">
        <v>86.629</v>
      </c>
      <c r="N5" s="125">
        <f t="shared" si="1"/>
        <v>165.39999999999964</v>
      </c>
      <c r="O5" s="138">
        <f>IF(N5&lt;&gt;"",D5/N5,"")</f>
        <v>122.51874244256376</v>
      </c>
      <c r="P5" s="125">
        <f t="shared" si="2"/>
        <v>1.38</v>
      </c>
      <c r="Q5">
        <v>1</v>
      </c>
      <c r="R5" s="123" t="s">
        <v>63</v>
      </c>
      <c r="S5" s="135"/>
      <c r="T5">
        <v>88.283</v>
      </c>
      <c r="U5" t="s">
        <v>180</v>
      </c>
      <c r="V5" s="125" t="str">
        <f t="shared" si="3"/>
        <v>負け</v>
      </c>
      <c r="W5" s="125">
        <f aca="true" t="shared" si="13" ref="W5:W68">IF(T5&lt;&gt;"",T5-J5,"")</f>
        <v>0</v>
      </c>
      <c r="X5" s="126">
        <f aca="true" t="shared" si="14" ref="X5:X68">IF(V5&lt;&gt;"",IF(V5="勝ち",W5/0.01,0),"")</f>
        <v>0</v>
      </c>
      <c r="Y5" s="126">
        <f t="shared" si="4"/>
        <v>0</v>
      </c>
      <c r="Z5" s="125">
        <f t="shared" si="5"/>
        <v>0</v>
      </c>
      <c r="AA5" s="125">
        <f t="shared" si="6"/>
        <v>0</v>
      </c>
      <c r="AB5" s="144">
        <f aca="true" t="shared" si="15" ref="AB5:AB68">AB4+AA4</f>
        <v>1026459.9999999998</v>
      </c>
      <c r="AC5" s="144">
        <f aca="true" t="shared" si="16" ref="AC5:AC68">AC4+AH4</f>
        <v>1013229.9999999999</v>
      </c>
      <c r="AD5" s="144">
        <f t="shared" si="7"/>
        <v>20264.6</v>
      </c>
      <c r="AE5" s="167">
        <f t="shared" si="8"/>
        <v>122.51874244256375</v>
      </c>
      <c r="AF5">
        <f t="shared" si="9"/>
        <v>1.38</v>
      </c>
      <c r="AG5">
        <v>1</v>
      </c>
      <c r="AH5">
        <f t="shared" si="10"/>
        <v>0</v>
      </c>
    </row>
    <row r="6" spans="1:34" ht="13.5">
      <c r="A6" s="125">
        <f t="shared" si="11"/>
        <v>4</v>
      </c>
      <c r="B6" s="125">
        <f t="shared" si="12"/>
        <v>1013230</v>
      </c>
      <c r="C6" s="129">
        <f>'ルール＆合計'!$F$3</f>
        <v>0.02</v>
      </c>
      <c r="D6" s="128">
        <f t="shared" si="0"/>
        <v>20264.600000000002</v>
      </c>
      <c r="E6" s="131">
        <v>10000</v>
      </c>
      <c r="F6" s="123" t="s">
        <v>90</v>
      </c>
      <c r="G6" s="113" t="s">
        <v>63</v>
      </c>
      <c r="H6" t="s">
        <v>80</v>
      </c>
      <c r="I6" s="135">
        <v>41295</v>
      </c>
      <c r="J6">
        <v>90.244</v>
      </c>
      <c r="K6" t="s">
        <v>167</v>
      </c>
      <c r="L6">
        <v>89.335</v>
      </c>
      <c r="N6" s="125">
        <f t="shared" si="1"/>
        <v>90.9000000000006</v>
      </c>
      <c r="O6" s="138">
        <f aca="true" t="shared" si="17" ref="O6:O69">IF(N6&lt;&gt;"",D6/N6,"")</f>
        <v>222.93289328932747</v>
      </c>
      <c r="P6" s="125">
        <f t="shared" si="2"/>
        <v>2.47</v>
      </c>
      <c r="Q6">
        <v>2</v>
      </c>
      <c r="R6" s="123" t="s">
        <v>63</v>
      </c>
      <c r="S6" s="135">
        <v>41290</v>
      </c>
      <c r="T6">
        <v>89.335</v>
      </c>
      <c r="U6" t="s">
        <v>97</v>
      </c>
      <c r="V6" s="125" t="str">
        <f t="shared" si="3"/>
        <v>負け</v>
      </c>
      <c r="W6" s="125">
        <f t="shared" si="13"/>
        <v>-0.909000000000006</v>
      </c>
      <c r="X6" s="126">
        <f t="shared" si="14"/>
        <v>0</v>
      </c>
      <c r="Y6" s="126">
        <f t="shared" si="4"/>
        <v>-90.9000000000006</v>
      </c>
      <c r="Z6" s="125">
        <f t="shared" si="5"/>
        <v>-9090.00000000006</v>
      </c>
      <c r="AA6" s="125">
        <f t="shared" si="6"/>
        <v>-18180.00000000012</v>
      </c>
      <c r="AB6" s="144">
        <f t="shared" si="15"/>
        <v>1026459.9999999998</v>
      </c>
      <c r="AC6" s="144">
        <f t="shared" si="16"/>
        <v>1013229.9999999999</v>
      </c>
      <c r="AD6" s="144">
        <f t="shared" si="7"/>
        <v>20264.6</v>
      </c>
      <c r="AE6" s="167">
        <f t="shared" si="8"/>
        <v>222.93289328932744</v>
      </c>
      <c r="AF6">
        <f t="shared" si="9"/>
        <v>2.47</v>
      </c>
      <c r="AG6">
        <v>2</v>
      </c>
      <c r="AH6">
        <f t="shared" si="10"/>
        <v>-18180.00000000012</v>
      </c>
    </row>
    <row r="7" spans="1:34" ht="13.5">
      <c r="A7" s="125">
        <f t="shared" si="11"/>
        <v>5</v>
      </c>
      <c r="B7" s="125">
        <f t="shared" si="12"/>
        <v>1004140</v>
      </c>
      <c r="C7" s="129">
        <f>'ルール＆合計'!$F$3</f>
        <v>0.02</v>
      </c>
      <c r="D7" s="128">
        <f t="shared" si="0"/>
        <v>20082.8</v>
      </c>
      <c r="E7" s="131">
        <v>10000</v>
      </c>
      <c r="F7" s="123" t="s">
        <v>90</v>
      </c>
      <c r="G7" s="113" t="s">
        <v>63</v>
      </c>
      <c r="H7" t="s">
        <v>80</v>
      </c>
      <c r="I7" s="135">
        <v>41298</v>
      </c>
      <c r="J7">
        <v>90.546</v>
      </c>
      <c r="K7" t="s">
        <v>166</v>
      </c>
      <c r="L7">
        <v>88.413</v>
      </c>
      <c r="N7" s="125">
        <f t="shared" si="1"/>
        <v>213.30000000000098</v>
      </c>
      <c r="O7" s="138">
        <f t="shared" si="17"/>
        <v>94.15283638068405</v>
      </c>
      <c r="P7" s="125">
        <f t="shared" si="2"/>
        <v>1.03</v>
      </c>
      <c r="Q7">
        <v>1</v>
      </c>
      <c r="R7" s="123" t="s">
        <v>63</v>
      </c>
      <c r="S7" s="135">
        <v>41326</v>
      </c>
      <c r="T7">
        <v>92.771</v>
      </c>
      <c r="U7" t="s">
        <v>181</v>
      </c>
      <c r="V7" s="125" t="str">
        <f t="shared" si="3"/>
        <v>勝ち</v>
      </c>
      <c r="W7" s="125">
        <f t="shared" si="13"/>
        <v>2.2249999999999943</v>
      </c>
      <c r="X7" s="126">
        <f t="shared" si="14"/>
        <v>222.49999999999943</v>
      </c>
      <c r="Y7" s="126">
        <f t="shared" si="4"/>
        <v>0</v>
      </c>
      <c r="Z7" s="125">
        <f t="shared" si="5"/>
        <v>22249.99999999994</v>
      </c>
      <c r="AA7" s="125">
        <f t="shared" si="6"/>
        <v>22249.99999999994</v>
      </c>
      <c r="AB7" s="144">
        <f t="shared" si="15"/>
        <v>1008279.9999999997</v>
      </c>
      <c r="AC7" s="144">
        <f t="shared" si="16"/>
        <v>995049.9999999998</v>
      </c>
      <c r="AD7" s="144">
        <f t="shared" si="7"/>
        <v>19900.999999999996</v>
      </c>
      <c r="AE7" s="167">
        <f t="shared" si="8"/>
        <v>93.30051570557855</v>
      </c>
      <c r="AF7">
        <f t="shared" si="9"/>
        <v>1.03</v>
      </c>
      <c r="AG7">
        <v>1</v>
      </c>
      <c r="AH7">
        <f t="shared" si="10"/>
        <v>22249.99999999994</v>
      </c>
    </row>
    <row r="8" spans="1:34" ht="13.5">
      <c r="A8" s="125">
        <f t="shared" si="11"/>
        <v>6</v>
      </c>
      <c r="B8" s="125">
        <f t="shared" si="12"/>
        <v>1026390</v>
      </c>
      <c r="C8" s="129">
        <f>'ルール＆合計'!$F$3</f>
        <v>0.02</v>
      </c>
      <c r="D8" s="128">
        <f t="shared" si="0"/>
        <v>20527.8</v>
      </c>
      <c r="E8" s="131">
        <v>10000</v>
      </c>
      <c r="F8" s="123" t="s">
        <v>90</v>
      </c>
      <c r="G8" s="113" t="s">
        <v>63</v>
      </c>
      <c r="H8" t="s">
        <v>80</v>
      </c>
      <c r="I8" s="135">
        <v>41304</v>
      </c>
      <c r="J8">
        <v>91.4</v>
      </c>
      <c r="K8" t="s">
        <v>166</v>
      </c>
      <c r="L8">
        <v>90.658</v>
      </c>
      <c r="N8" s="125">
        <f t="shared" si="1"/>
        <v>74.20000000000044</v>
      </c>
      <c r="O8" s="138">
        <f t="shared" si="17"/>
        <v>276.6549865229094</v>
      </c>
      <c r="P8" s="125">
        <f t="shared" si="2"/>
        <v>3.02</v>
      </c>
      <c r="R8" s="123" t="s">
        <v>63</v>
      </c>
      <c r="S8" s="135"/>
      <c r="T8">
        <v>91.4</v>
      </c>
      <c r="U8" t="s">
        <v>182</v>
      </c>
      <c r="V8" s="125" t="str">
        <f t="shared" si="3"/>
        <v>負け</v>
      </c>
      <c r="W8" s="125">
        <f t="shared" si="13"/>
        <v>0</v>
      </c>
      <c r="X8" s="126">
        <f t="shared" si="14"/>
        <v>0</v>
      </c>
      <c r="Y8" s="126">
        <f t="shared" si="4"/>
        <v>0</v>
      </c>
      <c r="Z8" s="125">
        <f t="shared" si="5"/>
        <v>0</v>
      </c>
      <c r="AA8" s="125">
        <f t="shared" si="6"/>
        <v>0</v>
      </c>
      <c r="AB8" s="144">
        <f t="shared" si="15"/>
        <v>1030529.9999999995</v>
      </c>
      <c r="AC8" s="144">
        <f t="shared" si="16"/>
        <v>1017299.9999999998</v>
      </c>
      <c r="AD8" s="144">
        <f t="shared" si="7"/>
        <v>20345.999999999996</v>
      </c>
      <c r="AE8" s="167">
        <f t="shared" si="8"/>
        <v>274.20485175201986</v>
      </c>
      <c r="AF8">
        <f t="shared" si="9"/>
        <v>3</v>
      </c>
      <c r="AG8">
        <v>3</v>
      </c>
      <c r="AH8">
        <f t="shared" si="10"/>
        <v>0</v>
      </c>
    </row>
    <row r="9" spans="1:34" ht="13.5">
      <c r="A9" s="125">
        <f t="shared" si="11"/>
        <v>7</v>
      </c>
      <c r="B9" s="125">
        <f t="shared" si="12"/>
        <v>1026390</v>
      </c>
      <c r="C9" s="129">
        <f>'ルール＆合計'!$F$3</f>
        <v>0.02</v>
      </c>
      <c r="D9" s="128">
        <f t="shared" si="0"/>
        <v>20527.8</v>
      </c>
      <c r="E9" s="131">
        <v>10000</v>
      </c>
      <c r="F9" s="123" t="s">
        <v>90</v>
      </c>
      <c r="G9" s="113" t="s">
        <v>63</v>
      </c>
      <c r="H9" t="s">
        <v>80</v>
      </c>
      <c r="I9" s="135">
        <v>41309</v>
      </c>
      <c r="J9">
        <v>92.203</v>
      </c>
      <c r="K9" t="s">
        <v>168</v>
      </c>
      <c r="L9">
        <v>93.178</v>
      </c>
      <c r="N9" s="125">
        <f t="shared" si="1"/>
        <v>97.49999999999943</v>
      </c>
      <c r="O9" s="138">
        <f t="shared" si="17"/>
        <v>210.5415384615397</v>
      </c>
      <c r="P9" s="125">
        <f t="shared" si="2"/>
        <v>2.28</v>
      </c>
      <c r="R9" s="123" t="s">
        <v>63</v>
      </c>
      <c r="S9" s="135"/>
      <c r="T9">
        <v>92.203</v>
      </c>
      <c r="U9" t="s">
        <v>183</v>
      </c>
      <c r="V9" s="125" t="str">
        <f t="shared" si="3"/>
        <v>負け</v>
      </c>
      <c r="W9" s="125">
        <f t="shared" si="13"/>
        <v>0</v>
      </c>
      <c r="X9" s="126">
        <f t="shared" si="14"/>
        <v>0</v>
      </c>
      <c r="Y9" s="126">
        <f t="shared" si="4"/>
        <v>0</v>
      </c>
      <c r="Z9" s="125">
        <f t="shared" si="5"/>
        <v>0</v>
      </c>
      <c r="AA9" s="125">
        <f t="shared" si="6"/>
        <v>0</v>
      </c>
      <c r="AB9" s="144">
        <f t="shared" si="15"/>
        <v>1030529.9999999995</v>
      </c>
      <c r="AC9" s="144">
        <f t="shared" si="16"/>
        <v>1017299.9999999998</v>
      </c>
      <c r="AD9" s="144">
        <f t="shared" si="7"/>
        <v>20345.999999999996</v>
      </c>
      <c r="AE9" s="167">
        <f t="shared" si="8"/>
        <v>208.67692307692425</v>
      </c>
      <c r="AF9">
        <f t="shared" si="9"/>
        <v>2.26</v>
      </c>
      <c r="AG9">
        <v>2</v>
      </c>
      <c r="AH9">
        <f t="shared" si="10"/>
        <v>0</v>
      </c>
    </row>
    <row r="10" spans="1:34" ht="13.5">
      <c r="A10" s="125">
        <f t="shared" si="11"/>
        <v>8</v>
      </c>
      <c r="B10" s="125">
        <f t="shared" si="12"/>
        <v>1026390</v>
      </c>
      <c r="C10" s="129">
        <f>'ルール＆合計'!$F$3</f>
        <v>0.02</v>
      </c>
      <c r="D10" s="128">
        <f t="shared" si="0"/>
        <v>20527.8</v>
      </c>
      <c r="E10" s="131">
        <v>10000</v>
      </c>
      <c r="F10" s="123" t="s">
        <v>90</v>
      </c>
      <c r="G10" s="113" t="s">
        <v>63</v>
      </c>
      <c r="H10" t="s">
        <v>80</v>
      </c>
      <c r="I10" s="135">
        <v>41310</v>
      </c>
      <c r="J10">
        <v>93.652</v>
      </c>
      <c r="K10" t="s">
        <v>166</v>
      </c>
      <c r="L10">
        <v>91.967</v>
      </c>
      <c r="N10" s="125">
        <f t="shared" si="1"/>
        <v>168.50000000000023</v>
      </c>
      <c r="O10" s="138">
        <f t="shared" si="17"/>
        <v>121.82670623145384</v>
      </c>
      <c r="P10" s="125">
        <f t="shared" si="2"/>
        <v>1.3</v>
      </c>
      <c r="R10" s="123" t="s">
        <v>63</v>
      </c>
      <c r="S10" s="135"/>
      <c r="T10">
        <v>93.652</v>
      </c>
      <c r="U10" t="s">
        <v>182</v>
      </c>
      <c r="V10" s="125" t="str">
        <f t="shared" si="3"/>
        <v>負け</v>
      </c>
      <c r="W10" s="125">
        <f t="shared" si="13"/>
        <v>0</v>
      </c>
      <c r="X10" s="126">
        <f t="shared" si="14"/>
        <v>0</v>
      </c>
      <c r="Y10" s="126">
        <f t="shared" si="4"/>
        <v>0</v>
      </c>
      <c r="Z10" s="125">
        <f t="shared" si="5"/>
        <v>0</v>
      </c>
      <c r="AA10" s="125">
        <f t="shared" si="6"/>
        <v>0</v>
      </c>
      <c r="AB10" s="144">
        <f t="shared" si="15"/>
        <v>1030529.9999999995</v>
      </c>
      <c r="AC10" s="144">
        <f t="shared" si="16"/>
        <v>1017299.9999999998</v>
      </c>
      <c r="AD10" s="144">
        <f t="shared" si="7"/>
        <v>20345.999999999996</v>
      </c>
      <c r="AE10" s="167">
        <f t="shared" si="8"/>
        <v>120.74777448071198</v>
      </c>
      <c r="AF10">
        <f t="shared" si="9"/>
        <v>1.28</v>
      </c>
      <c r="AG10">
        <v>1</v>
      </c>
      <c r="AH10">
        <f t="shared" si="10"/>
        <v>0</v>
      </c>
    </row>
    <row r="11" spans="1:34" ht="13.5">
      <c r="A11" s="125">
        <f t="shared" si="11"/>
        <v>9</v>
      </c>
      <c r="B11" s="125">
        <f t="shared" si="12"/>
        <v>1026390</v>
      </c>
      <c r="C11" s="129">
        <f>'ルール＆合計'!$F$3</f>
        <v>0.02</v>
      </c>
      <c r="D11" s="128">
        <f t="shared" si="0"/>
        <v>20527.8</v>
      </c>
      <c r="E11" s="131">
        <v>10000</v>
      </c>
      <c r="F11" s="123" t="s">
        <v>90</v>
      </c>
      <c r="G11" s="113" t="s">
        <v>63</v>
      </c>
      <c r="H11" t="s">
        <v>80</v>
      </c>
      <c r="I11" s="135">
        <v>41312</v>
      </c>
      <c r="J11">
        <v>93.911</v>
      </c>
      <c r="K11" t="s">
        <v>166</v>
      </c>
      <c r="L11">
        <v>93.079</v>
      </c>
      <c r="N11" s="125">
        <f t="shared" si="1"/>
        <v>83.20000000000078</v>
      </c>
      <c r="O11" s="138">
        <f t="shared" si="17"/>
        <v>246.72836538461306</v>
      </c>
      <c r="P11" s="125">
        <f t="shared" si="2"/>
        <v>2.62</v>
      </c>
      <c r="R11" s="123" t="s">
        <v>63</v>
      </c>
      <c r="S11" s="135"/>
      <c r="T11">
        <v>93.911</v>
      </c>
      <c r="U11" t="s">
        <v>183</v>
      </c>
      <c r="V11" s="125" t="str">
        <f t="shared" si="3"/>
        <v>負け</v>
      </c>
      <c r="W11" s="125">
        <f t="shared" si="13"/>
        <v>0</v>
      </c>
      <c r="X11" s="126">
        <f t="shared" si="14"/>
        <v>0</v>
      </c>
      <c r="Y11" s="126">
        <f t="shared" si="4"/>
        <v>0</v>
      </c>
      <c r="Z11" s="125">
        <f t="shared" si="5"/>
        <v>0</v>
      </c>
      <c r="AA11" s="125">
        <f t="shared" si="6"/>
        <v>0</v>
      </c>
      <c r="AB11" s="144">
        <f t="shared" si="15"/>
        <v>1030529.9999999995</v>
      </c>
      <c r="AC11" s="144">
        <f t="shared" si="16"/>
        <v>1017299.9999999998</v>
      </c>
      <c r="AD11" s="144">
        <f t="shared" si="7"/>
        <v>20345.999999999996</v>
      </c>
      <c r="AE11" s="167">
        <f t="shared" si="8"/>
        <v>244.54326923076687</v>
      </c>
      <c r="AF11">
        <f t="shared" si="9"/>
        <v>2.6</v>
      </c>
      <c r="AG11">
        <v>2</v>
      </c>
      <c r="AH11">
        <f t="shared" si="10"/>
        <v>0</v>
      </c>
    </row>
    <row r="12" spans="1:34" ht="13.5">
      <c r="A12" s="125">
        <f t="shared" si="11"/>
        <v>10</v>
      </c>
      <c r="B12" s="125">
        <f t="shared" si="12"/>
        <v>1026390</v>
      </c>
      <c r="C12" s="129">
        <f>'ルール＆合計'!$F$3</f>
        <v>0.02</v>
      </c>
      <c r="D12" s="128">
        <f t="shared" si="0"/>
        <v>20527.8</v>
      </c>
      <c r="E12" s="131">
        <v>10000</v>
      </c>
      <c r="F12" s="123" t="s">
        <v>90</v>
      </c>
      <c r="G12" s="113" t="s">
        <v>63</v>
      </c>
      <c r="H12" t="s">
        <v>64</v>
      </c>
      <c r="I12" s="135">
        <v>41330</v>
      </c>
      <c r="J12">
        <v>90.852</v>
      </c>
      <c r="K12" t="s">
        <v>170</v>
      </c>
      <c r="L12">
        <v>94.532</v>
      </c>
      <c r="N12" s="125">
        <f t="shared" si="1"/>
        <v>367.99999999999926</v>
      </c>
      <c r="O12" s="138">
        <f t="shared" si="17"/>
        <v>55.78206521739141</v>
      </c>
      <c r="P12" s="125">
        <f t="shared" si="2"/>
        <v>0.61</v>
      </c>
      <c r="R12" s="123" t="s">
        <v>63</v>
      </c>
      <c r="S12" s="135"/>
      <c r="T12">
        <v>90.852</v>
      </c>
      <c r="U12" t="s">
        <v>185</v>
      </c>
      <c r="V12" s="125" t="str">
        <f t="shared" si="3"/>
        <v>勝ち</v>
      </c>
      <c r="W12" s="125">
        <f t="shared" si="13"/>
        <v>0</v>
      </c>
      <c r="X12" s="126">
        <f t="shared" si="14"/>
        <v>0</v>
      </c>
      <c r="Y12" s="126">
        <f t="shared" si="4"/>
        <v>0</v>
      </c>
      <c r="Z12" s="125">
        <f t="shared" si="5"/>
        <v>0</v>
      </c>
      <c r="AA12" s="125">
        <f t="shared" si="6"/>
        <v>0</v>
      </c>
      <c r="AB12" s="144">
        <f t="shared" si="15"/>
        <v>1030529.9999999995</v>
      </c>
      <c r="AC12" s="144">
        <f t="shared" si="16"/>
        <v>1017299.9999999998</v>
      </c>
      <c r="AD12" s="144">
        <f t="shared" si="7"/>
        <v>20345.999999999996</v>
      </c>
      <c r="AE12" s="167">
        <f t="shared" si="8"/>
        <v>55.288043478260974</v>
      </c>
      <c r="AF12">
        <f t="shared" si="9"/>
        <v>0.6</v>
      </c>
      <c r="AG12">
        <v>0</v>
      </c>
      <c r="AH12">
        <f t="shared" si="10"/>
        <v>0</v>
      </c>
    </row>
    <row r="13" spans="1:34" ht="13.5">
      <c r="A13" s="125">
        <f t="shared" si="11"/>
        <v>11</v>
      </c>
      <c r="B13" s="125">
        <f t="shared" si="12"/>
        <v>1026390</v>
      </c>
      <c r="C13" s="129">
        <f>'ルール＆合計'!$F$3</f>
        <v>0.02</v>
      </c>
      <c r="D13" s="128">
        <f t="shared" si="0"/>
        <v>20527.8</v>
      </c>
      <c r="E13" s="131">
        <v>10000</v>
      </c>
      <c r="F13" s="123" t="s">
        <v>90</v>
      </c>
      <c r="G13" s="113" t="s">
        <v>63</v>
      </c>
      <c r="H13" t="s">
        <v>80</v>
      </c>
      <c r="I13" s="135">
        <v>41337</v>
      </c>
      <c r="J13">
        <v>93.724</v>
      </c>
      <c r="K13" t="s">
        <v>171</v>
      </c>
      <c r="L13">
        <v>93.164</v>
      </c>
      <c r="N13" s="125">
        <f t="shared" si="1"/>
        <v>56.00000000000023</v>
      </c>
      <c r="O13" s="138">
        <f t="shared" si="17"/>
        <v>366.56785714285564</v>
      </c>
      <c r="P13" s="125">
        <f t="shared" si="2"/>
        <v>3.91</v>
      </c>
      <c r="R13" s="123" t="s">
        <v>63</v>
      </c>
      <c r="S13" s="135"/>
      <c r="T13">
        <v>93.724</v>
      </c>
      <c r="U13" t="s">
        <v>184</v>
      </c>
      <c r="V13" s="125" t="str">
        <f t="shared" si="3"/>
        <v>負け</v>
      </c>
      <c r="W13" s="125">
        <f t="shared" si="13"/>
        <v>0</v>
      </c>
      <c r="X13" s="126">
        <f t="shared" si="14"/>
        <v>0</v>
      </c>
      <c r="Y13" s="126">
        <f t="shared" si="4"/>
        <v>0</v>
      </c>
      <c r="Z13" s="125">
        <f t="shared" si="5"/>
        <v>0</v>
      </c>
      <c r="AA13" s="125">
        <f t="shared" si="6"/>
        <v>0</v>
      </c>
      <c r="AB13" s="144">
        <f t="shared" si="15"/>
        <v>1030529.9999999995</v>
      </c>
      <c r="AC13" s="144">
        <f t="shared" si="16"/>
        <v>1017299.9999999998</v>
      </c>
      <c r="AD13" s="144">
        <f t="shared" si="7"/>
        <v>20345.999999999996</v>
      </c>
      <c r="AE13" s="167">
        <f t="shared" si="8"/>
        <v>363.321428571427</v>
      </c>
      <c r="AF13">
        <f t="shared" si="9"/>
        <v>3.87</v>
      </c>
      <c r="AG13">
        <v>3</v>
      </c>
      <c r="AH13">
        <f t="shared" si="10"/>
        <v>0</v>
      </c>
    </row>
    <row r="14" spans="1:34" ht="13.5">
      <c r="A14" s="125">
        <f t="shared" si="11"/>
        <v>12</v>
      </c>
      <c r="B14" s="125">
        <f t="shared" si="12"/>
        <v>1026390</v>
      </c>
      <c r="C14" s="129">
        <f>'ルール＆合計'!$F$3</f>
        <v>0.02</v>
      </c>
      <c r="D14" s="128">
        <f t="shared" si="0"/>
        <v>20527.8</v>
      </c>
      <c r="E14" s="131">
        <v>10000</v>
      </c>
      <c r="F14" s="123" t="s">
        <v>90</v>
      </c>
      <c r="G14" s="113" t="s">
        <v>63</v>
      </c>
      <c r="H14" t="s">
        <v>80</v>
      </c>
      <c r="I14" s="135">
        <v>41353</v>
      </c>
      <c r="J14">
        <v>96.131</v>
      </c>
      <c r="K14" t="s">
        <v>167</v>
      </c>
      <c r="L14">
        <v>94.827</v>
      </c>
      <c r="N14" s="125">
        <f t="shared" si="1"/>
        <v>130.4000000000002</v>
      </c>
      <c r="O14" s="138">
        <f t="shared" si="17"/>
        <v>157.42177914110405</v>
      </c>
      <c r="P14" s="125">
        <f t="shared" si="2"/>
        <v>1.63</v>
      </c>
      <c r="R14" s="123" t="s">
        <v>63</v>
      </c>
      <c r="T14">
        <v>96.131</v>
      </c>
      <c r="U14" t="s">
        <v>186</v>
      </c>
      <c r="V14" s="125" t="str">
        <f t="shared" si="3"/>
        <v>負け</v>
      </c>
      <c r="W14" s="125">
        <f t="shared" si="13"/>
        <v>0</v>
      </c>
      <c r="X14" s="126">
        <f t="shared" si="14"/>
        <v>0</v>
      </c>
      <c r="Y14" s="126">
        <f t="shared" si="4"/>
        <v>0</v>
      </c>
      <c r="Z14" s="125">
        <f t="shared" si="5"/>
        <v>0</v>
      </c>
      <c r="AA14" s="125">
        <f t="shared" si="6"/>
        <v>0</v>
      </c>
      <c r="AB14" s="144">
        <f t="shared" si="15"/>
        <v>1030529.9999999995</v>
      </c>
      <c r="AC14" s="144">
        <f t="shared" si="16"/>
        <v>1017299.9999999998</v>
      </c>
      <c r="AD14" s="144">
        <f t="shared" si="7"/>
        <v>20345.999999999996</v>
      </c>
      <c r="AE14" s="167">
        <f t="shared" si="8"/>
        <v>156.0276073619629</v>
      </c>
      <c r="AF14">
        <f t="shared" si="9"/>
        <v>1.62</v>
      </c>
      <c r="AG14">
        <v>1</v>
      </c>
      <c r="AH14">
        <f t="shared" si="10"/>
        <v>0</v>
      </c>
    </row>
    <row r="15" spans="1:34" ht="13.5">
      <c r="A15" s="125">
        <f t="shared" si="11"/>
        <v>13</v>
      </c>
      <c r="B15" s="125">
        <f t="shared" si="12"/>
        <v>1026390</v>
      </c>
      <c r="C15" s="129">
        <f>'ルール＆合計'!$F$3</f>
        <v>0.02</v>
      </c>
      <c r="D15" s="128">
        <f t="shared" si="0"/>
        <v>20527.8</v>
      </c>
      <c r="E15" s="131">
        <v>10000</v>
      </c>
      <c r="F15" s="123" t="s">
        <v>90</v>
      </c>
      <c r="G15" s="113" t="s">
        <v>63</v>
      </c>
      <c r="H15" t="s">
        <v>64</v>
      </c>
      <c r="I15" s="135">
        <v>41361</v>
      </c>
      <c r="J15">
        <v>93.872</v>
      </c>
      <c r="K15" t="s">
        <v>169</v>
      </c>
      <c r="L15">
        <v>94.479</v>
      </c>
      <c r="N15" s="125">
        <f t="shared" si="1"/>
        <v>60.69999999999993</v>
      </c>
      <c r="O15" s="138">
        <f t="shared" si="17"/>
        <v>338.18451400329525</v>
      </c>
      <c r="P15" s="125">
        <f t="shared" si="2"/>
        <v>3.6</v>
      </c>
      <c r="Q15">
        <v>3</v>
      </c>
      <c r="R15" s="123" t="s">
        <v>63</v>
      </c>
      <c r="S15" s="135">
        <v>41368</v>
      </c>
      <c r="T15">
        <v>93.683</v>
      </c>
      <c r="U15" t="s">
        <v>187</v>
      </c>
      <c r="V15" s="125" t="str">
        <f t="shared" si="3"/>
        <v>勝ち</v>
      </c>
      <c r="W15" s="125">
        <f t="shared" si="13"/>
        <v>-0.18899999999999295</v>
      </c>
      <c r="X15" s="126">
        <f t="shared" si="14"/>
        <v>-18.899999999999295</v>
      </c>
      <c r="Y15" s="126">
        <f t="shared" si="4"/>
        <v>0</v>
      </c>
      <c r="Z15" s="125">
        <f t="shared" si="5"/>
        <v>1889.9999999999295</v>
      </c>
      <c r="AA15" s="125">
        <f t="shared" si="6"/>
        <v>5669.999999999789</v>
      </c>
      <c r="AB15" s="144">
        <f t="shared" si="15"/>
        <v>1030529.9999999995</v>
      </c>
      <c r="AC15" s="144">
        <f t="shared" si="16"/>
        <v>1017299.9999999998</v>
      </c>
      <c r="AD15" s="144">
        <f t="shared" si="7"/>
        <v>20345.999999999996</v>
      </c>
      <c r="AE15" s="167">
        <f t="shared" si="8"/>
        <v>335.1894563426692</v>
      </c>
      <c r="AF15">
        <f t="shared" si="9"/>
        <v>3.57</v>
      </c>
      <c r="AG15">
        <v>3</v>
      </c>
      <c r="AH15">
        <f t="shared" si="10"/>
        <v>5669.999999999789</v>
      </c>
    </row>
    <row r="16" spans="1:34" ht="13.5">
      <c r="A16" s="125">
        <f t="shared" si="11"/>
        <v>14</v>
      </c>
      <c r="B16" s="125">
        <f t="shared" si="12"/>
        <v>1028280</v>
      </c>
      <c r="C16" s="129">
        <f>'ルール＆合計'!$F$3</f>
        <v>0.02</v>
      </c>
      <c r="D16" s="128">
        <f t="shared" si="0"/>
        <v>20565.600000000002</v>
      </c>
      <c r="E16" s="131">
        <v>10000</v>
      </c>
      <c r="F16" s="123" t="s">
        <v>90</v>
      </c>
      <c r="G16" s="113" t="s">
        <v>63</v>
      </c>
      <c r="H16" t="s">
        <v>64</v>
      </c>
      <c r="I16" s="135">
        <v>41365</v>
      </c>
      <c r="J16">
        <v>93.159</v>
      </c>
      <c r="K16" t="s">
        <v>169</v>
      </c>
      <c r="L16">
        <v>94.371</v>
      </c>
      <c r="N16" s="125">
        <f t="shared" si="1"/>
        <v>121.19999999999891</v>
      </c>
      <c r="O16" s="138">
        <f t="shared" si="17"/>
        <v>169.68316831683322</v>
      </c>
      <c r="P16" s="125">
        <f t="shared" si="2"/>
        <v>1.82</v>
      </c>
      <c r="R16" s="123" t="s">
        <v>63</v>
      </c>
      <c r="T16">
        <v>93.159</v>
      </c>
      <c r="U16" t="s">
        <v>188</v>
      </c>
      <c r="V16" s="125" t="str">
        <f t="shared" si="3"/>
        <v>勝ち</v>
      </c>
      <c r="W16" s="125">
        <f t="shared" si="13"/>
        <v>0</v>
      </c>
      <c r="X16" s="126">
        <f t="shared" si="14"/>
        <v>0</v>
      </c>
      <c r="Y16" s="126">
        <f t="shared" si="4"/>
        <v>0</v>
      </c>
      <c r="Z16" s="125">
        <f t="shared" si="5"/>
        <v>0</v>
      </c>
      <c r="AA16" s="125">
        <f t="shared" si="6"/>
        <v>0</v>
      </c>
      <c r="AB16" s="144">
        <f t="shared" si="15"/>
        <v>1036199.9999999993</v>
      </c>
      <c r="AC16" s="144">
        <f t="shared" si="16"/>
        <v>1022969.9999999995</v>
      </c>
      <c r="AD16" s="144">
        <f t="shared" si="7"/>
        <v>20459.39999999999</v>
      </c>
      <c r="AE16" s="167">
        <f t="shared" si="8"/>
        <v>168.80693069307074</v>
      </c>
      <c r="AF16">
        <f t="shared" si="9"/>
        <v>1.81</v>
      </c>
      <c r="AG16">
        <v>1</v>
      </c>
      <c r="AH16">
        <f t="shared" si="10"/>
        <v>0</v>
      </c>
    </row>
    <row r="17" spans="1:34" ht="13.5">
      <c r="A17" s="125">
        <f t="shared" si="11"/>
        <v>15</v>
      </c>
      <c r="B17" s="125">
        <f t="shared" si="12"/>
        <v>1028280</v>
      </c>
      <c r="C17" s="129">
        <f>'ルール＆合計'!$F$3</f>
        <v>0.02</v>
      </c>
      <c r="D17" s="128">
        <f t="shared" si="0"/>
        <v>20565.600000000002</v>
      </c>
      <c r="E17" s="131">
        <v>10000</v>
      </c>
      <c r="F17" s="123" t="s">
        <v>90</v>
      </c>
      <c r="G17" s="113" t="s">
        <v>63</v>
      </c>
      <c r="H17" t="s">
        <v>80</v>
      </c>
      <c r="I17" s="135">
        <v>41368</v>
      </c>
      <c r="J17">
        <v>96.412</v>
      </c>
      <c r="K17" t="s">
        <v>166</v>
      </c>
      <c r="L17">
        <v>92.722</v>
      </c>
      <c r="N17" s="125">
        <f t="shared" si="1"/>
        <v>369.0000000000012</v>
      </c>
      <c r="O17" s="138">
        <f t="shared" si="17"/>
        <v>55.73333333333316</v>
      </c>
      <c r="P17" s="125">
        <f t="shared" si="2"/>
        <v>0.57</v>
      </c>
      <c r="Q17">
        <v>0</v>
      </c>
      <c r="R17" s="123" t="s">
        <v>63</v>
      </c>
      <c r="S17" s="135">
        <v>41376</v>
      </c>
      <c r="T17">
        <v>98.909</v>
      </c>
      <c r="U17" t="s">
        <v>181</v>
      </c>
      <c r="V17" s="125" t="str">
        <f t="shared" si="3"/>
        <v>勝ち</v>
      </c>
      <c r="W17" s="125">
        <f t="shared" si="13"/>
        <v>2.497</v>
      </c>
      <c r="X17" s="126">
        <f t="shared" si="14"/>
        <v>249.7</v>
      </c>
      <c r="Y17" s="126">
        <f t="shared" si="4"/>
        <v>0</v>
      </c>
      <c r="Z17" s="125">
        <f t="shared" si="5"/>
        <v>24970</v>
      </c>
      <c r="AA17" s="125">
        <f t="shared" si="6"/>
        <v>0</v>
      </c>
      <c r="AB17" s="144">
        <f t="shared" si="15"/>
        <v>1036199.9999999993</v>
      </c>
      <c r="AC17" s="144">
        <f t="shared" si="16"/>
        <v>1022969.9999999995</v>
      </c>
      <c r="AD17" s="144">
        <f t="shared" si="7"/>
        <v>20459.39999999999</v>
      </c>
      <c r="AE17" s="167">
        <f t="shared" si="8"/>
        <v>55.44552845528435</v>
      </c>
      <c r="AF17">
        <f t="shared" si="9"/>
        <v>0.57</v>
      </c>
      <c r="AG17">
        <v>0</v>
      </c>
      <c r="AH17">
        <f t="shared" si="10"/>
        <v>0</v>
      </c>
    </row>
    <row r="18" spans="1:34" ht="13.5">
      <c r="A18" s="125">
        <f t="shared" si="11"/>
        <v>16</v>
      </c>
      <c r="B18" s="125">
        <f t="shared" si="12"/>
        <v>1053250</v>
      </c>
      <c r="C18" s="129">
        <f>'ルール＆合計'!$F$3</f>
        <v>0.02</v>
      </c>
      <c r="D18" s="128">
        <f t="shared" si="0"/>
        <v>21065</v>
      </c>
      <c r="E18" s="131">
        <v>10000</v>
      </c>
      <c r="F18" s="123" t="s">
        <v>90</v>
      </c>
      <c r="G18" s="113" t="s">
        <v>63</v>
      </c>
      <c r="H18" t="s">
        <v>80</v>
      </c>
      <c r="I18" s="135">
        <v>41374</v>
      </c>
      <c r="J18">
        <v>99.871</v>
      </c>
      <c r="K18" t="s">
        <v>166</v>
      </c>
      <c r="L18">
        <v>98.909</v>
      </c>
      <c r="N18" s="125">
        <f t="shared" si="1"/>
        <v>96.19999999999891</v>
      </c>
      <c r="O18" s="138">
        <f t="shared" si="17"/>
        <v>218.97089397089647</v>
      </c>
      <c r="P18" s="125">
        <f t="shared" si="2"/>
        <v>2.19</v>
      </c>
      <c r="R18" s="123" t="s">
        <v>63</v>
      </c>
      <c r="T18">
        <v>96.412</v>
      </c>
      <c r="U18" t="s">
        <v>189</v>
      </c>
      <c r="V18" s="125" t="str">
        <f t="shared" si="3"/>
        <v>負け</v>
      </c>
      <c r="W18" s="125">
        <f t="shared" si="13"/>
        <v>-3.458999999999989</v>
      </c>
      <c r="X18" s="126">
        <f t="shared" si="14"/>
        <v>0</v>
      </c>
      <c r="Y18" s="126">
        <f t="shared" si="4"/>
        <v>-345.8999999999989</v>
      </c>
      <c r="Z18" s="125">
        <f t="shared" si="5"/>
        <v>-34589.99999999989</v>
      </c>
      <c r="AA18" s="125">
        <f t="shared" si="6"/>
        <v>0</v>
      </c>
      <c r="AB18" s="144">
        <f t="shared" si="15"/>
        <v>1036199.9999999993</v>
      </c>
      <c r="AC18" s="144">
        <f t="shared" si="16"/>
        <v>1022969.9999999995</v>
      </c>
      <c r="AD18" s="144">
        <f t="shared" si="7"/>
        <v>20459.39999999999</v>
      </c>
      <c r="AE18" s="167">
        <f t="shared" si="8"/>
        <v>212.67567567567798</v>
      </c>
      <c r="AF18">
        <f t="shared" si="9"/>
        <v>2.12</v>
      </c>
      <c r="AG18">
        <v>2</v>
      </c>
      <c r="AH18">
        <f t="shared" si="10"/>
        <v>-69179.99999999978</v>
      </c>
    </row>
    <row r="19" spans="1:34" ht="13.5">
      <c r="A19" s="125">
        <f t="shared" si="11"/>
        <v>17</v>
      </c>
      <c r="B19" s="125">
        <f t="shared" si="12"/>
        <v>1018660</v>
      </c>
      <c r="C19" s="129">
        <f>'ルール＆合計'!$F$3</f>
        <v>0.02</v>
      </c>
      <c r="D19" s="128">
        <f t="shared" si="0"/>
        <v>20373.2</v>
      </c>
      <c r="E19" s="131">
        <v>10000</v>
      </c>
      <c r="F19" s="123" t="s">
        <v>90</v>
      </c>
      <c r="G19" s="113" t="s">
        <v>63</v>
      </c>
      <c r="H19" t="s">
        <v>64</v>
      </c>
      <c r="I19" s="135">
        <v>41396</v>
      </c>
      <c r="J19">
        <v>97.083</v>
      </c>
      <c r="K19" t="s">
        <v>172</v>
      </c>
      <c r="L19">
        <v>98.389</v>
      </c>
      <c r="N19" s="125">
        <f t="shared" si="1"/>
        <v>130.59999999999974</v>
      </c>
      <c r="O19" s="138">
        <f t="shared" si="17"/>
        <v>155.99693721286403</v>
      </c>
      <c r="P19" s="125">
        <f t="shared" si="2"/>
        <v>1.6</v>
      </c>
      <c r="R19" s="123" t="s">
        <v>63</v>
      </c>
      <c r="T19">
        <v>97.083</v>
      </c>
      <c r="U19" t="s">
        <v>189</v>
      </c>
      <c r="V19" s="125" t="str">
        <f t="shared" si="3"/>
        <v>勝ち</v>
      </c>
      <c r="W19" s="125">
        <f t="shared" si="13"/>
        <v>0</v>
      </c>
      <c r="X19" s="126">
        <f t="shared" si="14"/>
        <v>0</v>
      </c>
      <c r="Y19" s="126">
        <f t="shared" si="4"/>
        <v>0</v>
      </c>
      <c r="Z19" s="125">
        <f t="shared" si="5"/>
        <v>0</v>
      </c>
      <c r="AA19" s="125">
        <f t="shared" si="6"/>
        <v>0</v>
      </c>
      <c r="AB19" s="144">
        <f t="shared" si="15"/>
        <v>1036199.9999999993</v>
      </c>
      <c r="AC19" s="144">
        <f t="shared" si="16"/>
        <v>953789.9999999998</v>
      </c>
      <c r="AD19" s="144">
        <f t="shared" si="7"/>
        <v>19075.799999999996</v>
      </c>
      <c r="AE19" s="167">
        <f t="shared" si="8"/>
        <v>146.06278713629428</v>
      </c>
      <c r="AF19">
        <f t="shared" si="9"/>
        <v>1.5</v>
      </c>
      <c r="AG19">
        <v>1</v>
      </c>
      <c r="AH19">
        <f t="shared" si="10"/>
        <v>0</v>
      </c>
    </row>
    <row r="20" spans="1:34" ht="13.5">
      <c r="A20" s="125">
        <f t="shared" si="11"/>
        <v>18</v>
      </c>
      <c r="B20" s="125">
        <f t="shared" si="12"/>
        <v>1018660</v>
      </c>
      <c r="C20" s="129">
        <f>'ルール＆合計'!$F$3</f>
        <v>0.02</v>
      </c>
      <c r="D20" s="128">
        <f t="shared" si="0"/>
        <v>20373.2</v>
      </c>
      <c r="E20" s="131">
        <v>10000</v>
      </c>
      <c r="F20" s="123" t="s">
        <v>90</v>
      </c>
      <c r="G20" s="113" t="s">
        <v>63</v>
      </c>
      <c r="H20" t="s">
        <v>80</v>
      </c>
      <c r="I20" s="135">
        <v>41417</v>
      </c>
      <c r="J20">
        <v>103.566</v>
      </c>
      <c r="K20" t="s">
        <v>167</v>
      </c>
      <c r="L20">
        <v>100.827</v>
      </c>
      <c r="N20" s="125">
        <f t="shared" si="1"/>
        <v>273.90000000000043</v>
      </c>
      <c r="O20" s="138">
        <f t="shared" si="17"/>
        <v>74.3818912011682</v>
      </c>
      <c r="P20" s="125">
        <f t="shared" si="2"/>
        <v>0.71</v>
      </c>
      <c r="R20" s="123" t="s">
        <v>63</v>
      </c>
      <c r="T20">
        <v>103.566</v>
      </c>
      <c r="U20" t="s">
        <v>190</v>
      </c>
      <c r="V20" s="125" t="str">
        <f t="shared" si="3"/>
        <v>負け</v>
      </c>
      <c r="W20" s="125">
        <f t="shared" si="13"/>
        <v>0</v>
      </c>
      <c r="X20" s="126">
        <f t="shared" si="14"/>
        <v>0</v>
      </c>
      <c r="Y20" s="126">
        <f t="shared" si="4"/>
        <v>0</v>
      </c>
      <c r="Z20" s="125">
        <f t="shared" si="5"/>
        <v>0</v>
      </c>
      <c r="AA20" s="125">
        <f t="shared" si="6"/>
        <v>0</v>
      </c>
      <c r="AB20" s="144">
        <f t="shared" si="15"/>
        <v>1036199.9999999993</v>
      </c>
      <c r="AC20" s="144">
        <f t="shared" si="16"/>
        <v>953789.9999999998</v>
      </c>
      <c r="AD20" s="144">
        <f t="shared" si="7"/>
        <v>19075.799999999996</v>
      </c>
      <c r="AE20" s="167">
        <f t="shared" si="8"/>
        <v>69.64512595837884</v>
      </c>
      <c r="AF20">
        <f t="shared" si="9"/>
        <v>0.67</v>
      </c>
      <c r="AG20">
        <v>0</v>
      </c>
      <c r="AH20">
        <f t="shared" si="10"/>
        <v>0</v>
      </c>
    </row>
    <row r="21" spans="1:34" ht="13.5">
      <c r="A21" s="125">
        <f t="shared" si="11"/>
        <v>19</v>
      </c>
      <c r="B21" s="125">
        <f t="shared" si="12"/>
        <v>1018660</v>
      </c>
      <c r="C21" s="129">
        <f>'ルール＆合計'!$F$3</f>
        <v>0.02</v>
      </c>
      <c r="D21" s="128">
        <f t="shared" si="0"/>
        <v>20373.2</v>
      </c>
      <c r="E21" s="131">
        <v>10000</v>
      </c>
      <c r="F21" s="123" t="s">
        <v>90</v>
      </c>
      <c r="G21" s="113" t="s">
        <v>63</v>
      </c>
      <c r="H21" t="s">
        <v>64</v>
      </c>
      <c r="I21" s="135">
        <v>41430</v>
      </c>
      <c r="J21">
        <v>98.962</v>
      </c>
      <c r="K21" t="s">
        <v>173</v>
      </c>
      <c r="L21">
        <v>100.462</v>
      </c>
      <c r="N21" s="125">
        <f t="shared" si="1"/>
        <v>150</v>
      </c>
      <c r="O21" s="138">
        <f t="shared" si="17"/>
        <v>135.82133333333334</v>
      </c>
      <c r="P21" s="125">
        <f t="shared" si="2"/>
        <v>1.37</v>
      </c>
      <c r="R21" s="123" t="s">
        <v>63</v>
      </c>
      <c r="T21">
        <v>98.962</v>
      </c>
      <c r="U21" t="s">
        <v>189</v>
      </c>
      <c r="V21" s="125" t="str">
        <f t="shared" si="3"/>
        <v>勝ち</v>
      </c>
      <c r="W21" s="125">
        <f t="shared" si="13"/>
        <v>0</v>
      </c>
      <c r="X21" s="126">
        <f t="shared" si="14"/>
        <v>0</v>
      </c>
      <c r="Y21" s="126">
        <f t="shared" si="4"/>
        <v>0</v>
      </c>
      <c r="Z21" s="125">
        <f t="shared" si="5"/>
        <v>0</v>
      </c>
      <c r="AA21" s="125">
        <f t="shared" si="6"/>
        <v>0</v>
      </c>
      <c r="AB21" s="144">
        <f t="shared" si="15"/>
        <v>1036199.9999999993</v>
      </c>
      <c r="AC21" s="144">
        <f t="shared" si="16"/>
        <v>953789.9999999998</v>
      </c>
      <c r="AD21" s="144">
        <f t="shared" si="7"/>
        <v>19075.799999999996</v>
      </c>
      <c r="AE21" s="167">
        <f t="shared" si="8"/>
        <v>127.17199999999997</v>
      </c>
      <c r="AF21">
        <f t="shared" si="9"/>
        <v>1.28</v>
      </c>
      <c r="AG21">
        <v>1</v>
      </c>
      <c r="AH21">
        <f t="shared" si="10"/>
        <v>0</v>
      </c>
    </row>
    <row r="22" spans="1:34" ht="13.5">
      <c r="A22" s="125">
        <f t="shared" si="11"/>
        <v>20</v>
      </c>
      <c r="B22" s="125">
        <f t="shared" si="12"/>
        <v>1018660</v>
      </c>
      <c r="C22" s="129">
        <f>'ルール＆合計'!$F$3</f>
        <v>0.02</v>
      </c>
      <c r="D22" s="128">
        <f t="shared" si="0"/>
        <v>20373.2</v>
      </c>
      <c r="E22" s="131">
        <v>10000</v>
      </c>
      <c r="F22" s="123" t="s">
        <v>90</v>
      </c>
      <c r="G22" s="113" t="s">
        <v>63</v>
      </c>
      <c r="H22" t="s">
        <v>64</v>
      </c>
      <c r="I22" s="135">
        <v>41436</v>
      </c>
      <c r="J22">
        <v>95.577</v>
      </c>
      <c r="K22" t="s">
        <v>174</v>
      </c>
      <c r="L22">
        <v>99.033</v>
      </c>
      <c r="N22" s="125">
        <f t="shared" si="1"/>
        <v>345.6000000000003</v>
      </c>
      <c r="O22" s="138">
        <f t="shared" si="17"/>
        <v>58.95023148148143</v>
      </c>
      <c r="P22" s="125">
        <f t="shared" si="2"/>
        <v>0.61</v>
      </c>
      <c r="Q22">
        <v>0</v>
      </c>
      <c r="R22" s="123" t="s">
        <v>63</v>
      </c>
      <c r="S22" s="135">
        <v>41444</v>
      </c>
      <c r="T22">
        <v>96.064</v>
      </c>
      <c r="U22" t="s">
        <v>187</v>
      </c>
      <c r="V22" s="125" t="str">
        <f t="shared" si="3"/>
        <v>負け</v>
      </c>
      <c r="W22" s="125">
        <f t="shared" si="13"/>
        <v>0.48699999999999477</v>
      </c>
      <c r="X22" s="126">
        <f t="shared" si="14"/>
        <v>0</v>
      </c>
      <c r="Y22" s="126">
        <f t="shared" si="4"/>
        <v>48.69999999999948</v>
      </c>
      <c r="Z22" s="125">
        <f t="shared" si="5"/>
        <v>-4869.999999999947</v>
      </c>
      <c r="AA22" s="125">
        <f t="shared" si="6"/>
        <v>0</v>
      </c>
      <c r="AB22" s="144">
        <f t="shared" si="15"/>
        <v>1036199.9999999993</v>
      </c>
      <c r="AC22" s="144">
        <f t="shared" si="16"/>
        <v>953789.9999999998</v>
      </c>
      <c r="AD22" s="144">
        <f t="shared" si="7"/>
        <v>19075.799999999996</v>
      </c>
      <c r="AE22" s="167">
        <f t="shared" si="8"/>
        <v>55.19618055555549</v>
      </c>
      <c r="AF22">
        <f t="shared" si="9"/>
        <v>0.57</v>
      </c>
      <c r="AG22">
        <v>0</v>
      </c>
      <c r="AH22">
        <f t="shared" si="10"/>
        <v>0</v>
      </c>
    </row>
    <row r="23" spans="1:34" ht="13.5">
      <c r="A23" s="125">
        <f t="shared" si="11"/>
        <v>21</v>
      </c>
      <c r="B23" s="125">
        <f t="shared" si="12"/>
        <v>1013790</v>
      </c>
      <c r="C23" s="129">
        <f>'ルール＆合計'!$F$3</f>
        <v>0.02</v>
      </c>
      <c r="D23" s="128">
        <f t="shared" si="0"/>
        <v>20275.8</v>
      </c>
      <c r="E23" s="131">
        <v>10000</v>
      </c>
      <c r="F23" s="123" t="s">
        <v>90</v>
      </c>
      <c r="G23" s="113" t="s">
        <v>63</v>
      </c>
      <c r="H23" t="s">
        <v>64</v>
      </c>
      <c r="I23" s="135">
        <v>41471</v>
      </c>
      <c r="J23">
        <v>98.888</v>
      </c>
      <c r="K23" t="s">
        <v>175</v>
      </c>
      <c r="L23">
        <v>100.064</v>
      </c>
      <c r="N23" s="125">
        <f t="shared" si="1"/>
        <v>117.59999999999877</v>
      </c>
      <c r="O23" s="138">
        <f t="shared" si="17"/>
        <v>172.41326530612423</v>
      </c>
      <c r="P23" s="125">
        <f t="shared" si="2"/>
        <v>1.74</v>
      </c>
      <c r="R23" s="123" t="s">
        <v>63</v>
      </c>
      <c r="T23">
        <v>98.888</v>
      </c>
      <c r="U23" t="s">
        <v>191</v>
      </c>
      <c r="V23" s="125" t="str">
        <f t="shared" si="3"/>
        <v>勝ち</v>
      </c>
      <c r="W23" s="125">
        <f t="shared" si="13"/>
        <v>0</v>
      </c>
      <c r="X23" s="126">
        <f t="shared" si="14"/>
        <v>0</v>
      </c>
      <c r="Y23" s="126">
        <f t="shared" si="4"/>
        <v>0</v>
      </c>
      <c r="Z23" s="125">
        <f t="shared" si="5"/>
        <v>0</v>
      </c>
      <c r="AA23" s="125">
        <f t="shared" si="6"/>
        <v>0</v>
      </c>
      <c r="AB23" s="144">
        <f t="shared" si="15"/>
        <v>1036199.9999999993</v>
      </c>
      <c r="AC23" s="144">
        <f t="shared" si="16"/>
        <v>953789.9999999998</v>
      </c>
      <c r="AD23" s="144">
        <f t="shared" si="7"/>
        <v>19075.799999999996</v>
      </c>
      <c r="AE23" s="167">
        <f t="shared" si="8"/>
        <v>162.20918367347105</v>
      </c>
      <c r="AF23">
        <f t="shared" si="9"/>
        <v>1.64</v>
      </c>
      <c r="AG23">
        <v>1</v>
      </c>
      <c r="AH23">
        <f t="shared" si="10"/>
        <v>0</v>
      </c>
    </row>
    <row r="24" spans="1:34" ht="13.5">
      <c r="A24" s="125">
        <f t="shared" si="11"/>
        <v>22</v>
      </c>
      <c r="B24" s="125">
        <f t="shared" si="12"/>
        <v>1013790</v>
      </c>
      <c r="C24" s="129">
        <f>'ルール＆合計'!$F$3</f>
        <v>0.02</v>
      </c>
      <c r="D24" s="128">
        <f t="shared" si="0"/>
        <v>20275.8</v>
      </c>
      <c r="E24" s="131">
        <v>10000</v>
      </c>
      <c r="F24" s="123" t="s">
        <v>90</v>
      </c>
      <c r="G24" s="113" t="s">
        <v>63</v>
      </c>
      <c r="H24" t="s">
        <v>64</v>
      </c>
      <c r="I24" s="135">
        <v>41486</v>
      </c>
      <c r="J24">
        <v>97.577</v>
      </c>
      <c r="K24" t="s">
        <v>174</v>
      </c>
      <c r="L24">
        <v>98.504</v>
      </c>
      <c r="N24" s="125">
        <f t="shared" si="1"/>
        <v>92.70000000000067</v>
      </c>
      <c r="O24" s="138">
        <f t="shared" si="17"/>
        <v>218.72491909384954</v>
      </c>
      <c r="P24" s="125">
        <f t="shared" si="2"/>
        <v>2.24</v>
      </c>
      <c r="R24" s="123" t="s">
        <v>63</v>
      </c>
      <c r="T24">
        <v>97.577</v>
      </c>
      <c r="U24" t="s">
        <v>189</v>
      </c>
      <c r="V24" s="125" t="str">
        <f t="shared" si="3"/>
        <v>勝ち</v>
      </c>
      <c r="W24" s="125">
        <f t="shared" si="13"/>
        <v>0</v>
      </c>
      <c r="X24" s="126">
        <f t="shared" si="14"/>
        <v>0</v>
      </c>
      <c r="Y24" s="126">
        <f t="shared" si="4"/>
        <v>0</v>
      </c>
      <c r="Z24" s="125">
        <f t="shared" si="5"/>
        <v>0</v>
      </c>
      <c r="AA24" s="125">
        <f t="shared" si="6"/>
        <v>0</v>
      </c>
      <c r="AB24" s="144">
        <f t="shared" si="15"/>
        <v>1036199.9999999993</v>
      </c>
      <c r="AC24" s="144">
        <f t="shared" si="16"/>
        <v>953789.9999999998</v>
      </c>
      <c r="AD24" s="144">
        <f t="shared" si="7"/>
        <v>19075.799999999996</v>
      </c>
      <c r="AE24" s="167">
        <f t="shared" si="8"/>
        <v>205.77993527507937</v>
      </c>
      <c r="AF24">
        <f t="shared" si="9"/>
        <v>2.1</v>
      </c>
      <c r="AG24">
        <v>2</v>
      </c>
      <c r="AH24">
        <f t="shared" si="10"/>
        <v>0</v>
      </c>
    </row>
    <row r="25" spans="1:34" ht="13.5">
      <c r="A25" s="125">
        <f t="shared" si="11"/>
        <v>23</v>
      </c>
      <c r="B25" s="125">
        <f t="shared" si="12"/>
        <v>1013790</v>
      </c>
      <c r="C25" s="129">
        <f>'ルール＆合計'!$F$3</f>
        <v>0.02</v>
      </c>
      <c r="D25" s="128">
        <f t="shared" si="0"/>
        <v>20275.8</v>
      </c>
      <c r="E25" s="131">
        <v>10000</v>
      </c>
      <c r="F25" s="123" t="s">
        <v>90</v>
      </c>
      <c r="G25" s="113" t="s">
        <v>63</v>
      </c>
      <c r="H25" t="s">
        <v>80</v>
      </c>
      <c r="I25" s="135">
        <v>41507</v>
      </c>
      <c r="J25">
        <v>97.979</v>
      </c>
      <c r="K25" t="s">
        <v>176</v>
      </c>
      <c r="L25">
        <v>97.118</v>
      </c>
      <c r="N25" s="125">
        <f t="shared" si="1"/>
        <v>86.10000000000042</v>
      </c>
      <c r="O25" s="138">
        <f t="shared" si="17"/>
        <v>235.4912891986051</v>
      </c>
      <c r="P25" s="125">
        <f t="shared" si="2"/>
        <v>2.4</v>
      </c>
      <c r="R25" s="123" t="s">
        <v>63</v>
      </c>
      <c r="T25">
        <v>97.979</v>
      </c>
      <c r="U25" t="s">
        <v>191</v>
      </c>
      <c r="V25" s="125" t="str">
        <f t="shared" si="3"/>
        <v>負け</v>
      </c>
      <c r="W25" s="125">
        <f t="shared" si="13"/>
        <v>0</v>
      </c>
      <c r="X25" s="126">
        <f t="shared" si="14"/>
        <v>0</v>
      </c>
      <c r="Y25" s="126">
        <f t="shared" si="4"/>
        <v>0</v>
      </c>
      <c r="Z25" s="125">
        <f t="shared" si="5"/>
        <v>0</v>
      </c>
      <c r="AA25" s="125">
        <f t="shared" si="6"/>
        <v>0</v>
      </c>
      <c r="AB25" s="144">
        <f t="shared" si="15"/>
        <v>1036199.9999999993</v>
      </c>
      <c r="AC25" s="144">
        <f t="shared" si="16"/>
        <v>953789.9999999998</v>
      </c>
      <c r="AD25" s="144">
        <f t="shared" si="7"/>
        <v>19075.799999999996</v>
      </c>
      <c r="AE25" s="167">
        <f t="shared" si="8"/>
        <v>221.55400696863998</v>
      </c>
      <c r="AF25">
        <f t="shared" si="9"/>
        <v>2.26</v>
      </c>
      <c r="AG25">
        <v>2</v>
      </c>
      <c r="AH25">
        <f t="shared" si="10"/>
        <v>0</v>
      </c>
    </row>
    <row r="26" spans="1:34" ht="13.5">
      <c r="A26" s="125">
        <f t="shared" si="11"/>
        <v>24</v>
      </c>
      <c r="B26" s="125">
        <f t="shared" si="12"/>
        <v>1013790</v>
      </c>
      <c r="C26" s="129">
        <f>'ルール＆合計'!$F$3</f>
        <v>0.02</v>
      </c>
      <c r="D26" s="128">
        <f t="shared" si="0"/>
        <v>20275.8</v>
      </c>
      <c r="E26" s="131">
        <v>10000</v>
      </c>
      <c r="F26" s="123" t="s">
        <v>90</v>
      </c>
      <c r="G26" s="113" t="s">
        <v>63</v>
      </c>
      <c r="H26" t="s">
        <v>64</v>
      </c>
      <c r="I26" s="135">
        <v>41535</v>
      </c>
      <c r="J26">
        <v>97.751</v>
      </c>
      <c r="K26" t="s">
        <v>169</v>
      </c>
      <c r="L26">
        <v>99.331</v>
      </c>
      <c r="N26" s="125">
        <f t="shared" si="1"/>
        <v>157.99999999999983</v>
      </c>
      <c r="O26" s="138">
        <f t="shared" si="17"/>
        <v>128.32784810126594</v>
      </c>
      <c r="P26" s="125">
        <f t="shared" si="2"/>
        <v>1.31</v>
      </c>
      <c r="R26" s="123" t="s">
        <v>63</v>
      </c>
      <c r="T26">
        <v>97.751</v>
      </c>
      <c r="U26" t="s">
        <v>192</v>
      </c>
      <c r="V26" s="125" t="str">
        <f t="shared" si="3"/>
        <v>勝ち</v>
      </c>
      <c r="W26" s="125">
        <f t="shared" si="13"/>
        <v>0</v>
      </c>
      <c r="X26" s="126">
        <f t="shared" si="14"/>
        <v>0</v>
      </c>
      <c r="Y26" s="126">
        <f t="shared" si="4"/>
        <v>0</v>
      </c>
      <c r="Z26" s="125">
        <f t="shared" si="5"/>
        <v>0</v>
      </c>
      <c r="AA26" s="125">
        <f t="shared" si="6"/>
        <v>0</v>
      </c>
      <c r="AB26" s="144">
        <f t="shared" si="15"/>
        <v>1036199.9999999993</v>
      </c>
      <c r="AC26" s="144">
        <f t="shared" si="16"/>
        <v>953789.9999999998</v>
      </c>
      <c r="AD26" s="144">
        <f t="shared" si="7"/>
        <v>19075.799999999996</v>
      </c>
      <c r="AE26" s="167">
        <f t="shared" si="8"/>
        <v>120.73291139240517</v>
      </c>
      <c r="AF26">
        <f t="shared" si="9"/>
        <v>1.23</v>
      </c>
      <c r="AG26">
        <v>1</v>
      </c>
      <c r="AH26">
        <f t="shared" si="10"/>
        <v>0</v>
      </c>
    </row>
    <row r="27" spans="1:34" ht="13.5">
      <c r="A27" s="125">
        <f t="shared" si="11"/>
        <v>25</v>
      </c>
      <c r="B27" s="125">
        <f t="shared" si="12"/>
        <v>1013790</v>
      </c>
      <c r="C27" s="129">
        <f>'ルール＆合計'!$F$3</f>
        <v>0.02</v>
      </c>
      <c r="D27" s="128">
        <f t="shared" si="0"/>
        <v>20275.8</v>
      </c>
      <c r="E27" s="131">
        <v>10000</v>
      </c>
      <c r="F27" s="123" t="s">
        <v>90</v>
      </c>
      <c r="G27" s="113" t="s">
        <v>63</v>
      </c>
      <c r="H27" t="s">
        <v>64</v>
      </c>
      <c r="I27" s="135">
        <v>41536</v>
      </c>
      <c r="J27">
        <v>97.843</v>
      </c>
      <c r="K27" t="s">
        <v>172</v>
      </c>
      <c r="L27">
        <v>99.583</v>
      </c>
      <c r="N27" s="125">
        <f t="shared" si="1"/>
        <v>173.9999999999995</v>
      </c>
      <c r="O27" s="138">
        <f t="shared" si="17"/>
        <v>116.52758620689688</v>
      </c>
      <c r="P27" s="125">
        <f t="shared" si="2"/>
        <v>1.19</v>
      </c>
      <c r="R27" s="123" t="s">
        <v>63</v>
      </c>
      <c r="T27">
        <v>97.843</v>
      </c>
      <c r="U27" t="s">
        <v>193</v>
      </c>
      <c r="V27" s="125" t="str">
        <f t="shared" si="3"/>
        <v>勝ち</v>
      </c>
      <c r="W27" s="125">
        <f t="shared" si="13"/>
        <v>0</v>
      </c>
      <c r="X27" s="126">
        <f t="shared" si="14"/>
        <v>0</v>
      </c>
      <c r="Y27" s="126">
        <f t="shared" si="4"/>
        <v>0</v>
      </c>
      <c r="Z27" s="125">
        <f t="shared" si="5"/>
        <v>0</v>
      </c>
      <c r="AA27" s="125">
        <f t="shared" si="6"/>
        <v>0</v>
      </c>
      <c r="AB27" s="144">
        <f t="shared" si="15"/>
        <v>1036199.9999999993</v>
      </c>
      <c r="AC27" s="144">
        <f t="shared" si="16"/>
        <v>953789.9999999998</v>
      </c>
      <c r="AD27" s="144">
        <f t="shared" si="7"/>
        <v>19075.799999999996</v>
      </c>
      <c r="AE27" s="167">
        <f t="shared" si="8"/>
        <v>109.63103448275892</v>
      </c>
      <c r="AF27">
        <f t="shared" si="9"/>
        <v>1.12</v>
      </c>
      <c r="AG27">
        <v>1</v>
      </c>
      <c r="AH27">
        <f t="shared" si="10"/>
        <v>0</v>
      </c>
    </row>
    <row r="28" spans="1:34" ht="13.5" customHeight="1">
      <c r="A28" s="125">
        <f t="shared" si="11"/>
        <v>26</v>
      </c>
      <c r="B28" s="125">
        <f t="shared" si="12"/>
        <v>1013790</v>
      </c>
      <c r="C28" s="129">
        <f>'ルール＆合計'!$F$3</f>
        <v>0.02</v>
      </c>
      <c r="D28" s="128">
        <f t="shared" si="0"/>
        <v>20275.8</v>
      </c>
      <c r="E28" s="131">
        <v>10000</v>
      </c>
      <c r="F28" s="123" t="s">
        <v>90</v>
      </c>
      <c r="G28" s="113" t="s">
        <v>63</v>
      </c>
      <c r="H28" t="s">
        <v>64</v>
      </c>
      <c r="I28" s="135">
        <v>41543</v>
      </c>
      <c r="J28">
        <v>98.268</v>
      </c>
      <c r="K28" t="s">
        <v>172</v>
      </c>
      <c r="L28">
        <v>99.132</v>
      </c>
      <c r="N28" s="125">
        <f t="shared" si="1"/>
        <v>86.40000000000043</v>
      </c>
      <c r="O28" s="138">
        <f t="shared" si="17"/>
        <v>234.67361111110992</v>
      </c>
      <c r="P28" s="125">
        <f t="shared" si="2"/>
        <v>2.38</v>
      </c>
      <c r="R28" s="123" t="s">
        <v>63</v>
      </c>
      <c r="T28">
        <v>97.843</v>
      </c>
      <c r="U28" t="s">
        <v>193</v>
      </c>
      <c r="V28" s="125" t="str">
        <f t="shared" si="3"/>
        <v>勝ち</v>
      </c>
      <c r="W28" s="125">
        <f>IF(T29&lt;&gt;"",T29-J28,"")</f>
        <v>-1.3190000000000026</v>
      </c>
      <c r="X28" s="126">
        <f t="shared" si="14"/>
        <v>-131.90000000000026</v>
      </c>
      <c r="Y28" s="126">
        <f t="shared" si="4"/>
        <v>0</v>
      </c>
      <c r="Z28" s="125">
        <f t="shared" si="5"/>
        <v>13190.000000000025</v>
      </c>
      <c r="AA28" s="125">
        <f t="shared" si="6"/>
        <v>0</v>
      </c>
      <c r="AB28" s="144">
        <f t="shared" si="15"/>
        <v>1036199.9999999993</v>
      </c>
      <c r="AC28" s="144">
        <f t="shared" si="16"/>
        <v>953789.9999999998</v>
      </c>
      <c r="AD28" s="144">
        <f t="shared" si="7"/>
        <v>19075.799999999996</v>
      </c>
      <c r="AE28" s="167">
        <f t="shared" si="8"/>
        <v>220.78472222222106</v>
      </c>
      <c r="AF28">
        <f t="shared" si="9"/>
        <v>2.24</v>
      </c>
      <c r="AG28">
        <v>2</v>
      </c>
      <c r="AH28">
        <f t="shared" si="10"/>
        <v>26380.00000000005</v>
      </c>
    </row>
    <row r="29" spans="1:34" ht="13.5">
      <c r="A29" s="125">
        <f t="shared" si="11"/>
        <v>27</v>
      </c>
      <c r="B29" s="125">
        <f t="shared" si="12"/>
        <v>1026980</v>
      </c>
      <c r="C29" s="129">
        <f>'ルール＆合計'!$F$3</f>
        <v>0.02</v>
      </c>
      <c r="D29" s="128">
        <f t="shared" si="0"/>
        <v>20539.600000000002</v>
      </c>
      <c r="E29" s="131">
        <v>10000</v>
      </c>
      <c r="F29" s="123" t="s">
        <v>90</v>
      </c>
      <c r="G29" s="113" t="s">
        <v>63</v>
      </c>
      <c r="H29" t="s">
        <v>64</v>
      </c>
      <c r="I29" s="135">
        <v>41544</v>
      </c>
      <c r="J29">
        <v>98.094</v>
      </c>
      <c r="K29" t="s">
        <v>169</v>
      </c>
      <c r="L29">
        <v>99.035</v>
      </c>
      <c r="N29" s="125">
        <f t="shared" si="1"/>
        <v>94.10000000000025</v>
      </c>
      <c r="O29" s="138">
        <f t="shared" si="17"/>
        <v>218.27417640807596</v>
      </c>
      <c r="P29" s="125">
        <f t="shared" si="2"/>
        <v>2.22</v>
      </c>
      <c r="Q29">
        <v>2</v>
      </c>
      <c r="R29" s="123" t="s">
        <v>63</v>
      </c>
      <c r="S29" s="135">
        <v>41556</v>
      </c>
      <c r="T29">
        <v>96.949</v>
      </c>
      <c r="U29" t="s">
        <v>194</v>
      </c>
      <c r="V29" s="127" t="str">
        <f t="shared" si="3"/>
        <v>勝ち</v>
      </c>
      <c r="W29" s="125">
        <f>IF(T30&lt;&gt;"",T30-J29,"")</f>
        <v>-0.5999999999999943</v>
      </c>
      <c r="X29" s="126">
        <f t="shared" si="14"/>
        <v>-59.99999999999943</v>
      </c>
      <c r="Y29" s="126">
        <f t="shared" si="4"/>
        <v>0</v>
      </c>
      <c r="Z29" s="125">
        <f t="shared" si="5"/>
        <v>5999.999999999944</v>
      </c>
      <c r="AA29" s="125">
        <f t="shared" si="6"/>
        <v>11999.999999999887</v>
      </c>
      <c r="AB29" s="144">
        <f t="shared" si="15"/>
        <v>1036199.9999999993</v>
      </c>
      <c r="AC29" s="144">
        <f t="shared" si="16"/>
        <v>980169.9999999998</v>
      </c>
      <c r="AD29" s="144">
        <f t="shared" si="7"/>
        <v>19603.399999999994</v>
      </c>
      <c r="AE29" s="167">
        <f t="shared" si="8"/>
        <v>208.3251859723692</v>
      </c>
      <c r="AF29">
        <f t="shared" si="9"/>
        <v>2.12</v>
      </c>
      <c r="AG29">
        <v>2</v>
      </c>
      <c r="AH29">
        <f t="shared" si="10"/>
        <v>11999.999999999887</v>
      </c>
    </row>
    <row r="30" spans="1:34" ht="13.5" customHeight="1">
      <c r="A30" s="125">
        <f t="shared" si="11"/>
        <v>28</v>
      </c>
      <c r="B30" s="125">
        <f t="shared" si="12"/>
        <v>1032980</v>
      </c>
      <c r="C30" s="129">
        <f>'ルール＆合計'!$F$3</f>
        <v>0.02</v>
      </c>
      <c r="D30" s="128">
        <f t="shared" si="0"/>
        <v>20659.600000000002</v>
      </c>
      <c r="E30" s="131">
        <v>10000</v>
      </c>
      <c r="F30" s="123" t="s">
        <v>90</v>
      </c>
      <c r="G30" s="113" t="s">
        <v>63</v>
      </c>
      <c r="H30" t="s">
        <v>64</v>
      </c>
      <c r="I30" s="135">
        <v>41547</v>
      </c>
      <c r="J30">
        <v>97.494</v>
      </c>
      <c r="K30" t="s">
        <v>177</v>
      </c>
      <c r="L30">
        <v>98.456</v>
      </c>
      <c r="N30" s="125">
        <f t="shared" si="1"/>
        <v>96.20000000000033</v>
      </c>
      <c r="O30" s="138">
        <f t="shared" si="17"/>
        <v>214.75675675675603</v>
      </c>
      <c r="P30" s="125">
        <f t="shared" si="2"/>
        <v>2.2</v>
      </c>
      <c r="R30" s="123" t="s">
        <v>63</v>
      </c>
      <c r="T30">
        <v>97.494</v>
      </c>
      <c r="U30" t="s">
        <v>195</v>
      </c>
      <c r="V30" s="125" t="str">
        <f t="shared" si="3"/>
        <v>勝ち</v>
      </c>
      <c r="W30" s="125">
        <f t="shared" si="13"/>
        <v>0</v>
      </c>
      <c r="X30" s="126">
        <f t="shared" si="14"/>
        <v>0</v>
      </c>
      <c r="Y30" s="126">
        <f t="shared" si="4"/>
        <v>0</v>
      </c>
      <c r="Z30" s="125">
        <f t="shared" si="5"/>
        <v>0</v>
      </c>
      <c r="AA30" s="125">
        <f t="shared" si="6"/>
        <v>0</v>
      </c>
      <c r="AB30" s="144">
        <f t="shared" si="15"/>
        <v>1048199.9999999992</v>
      </c>
      <c r="AC30" s="144">
        <f t="shared" si="16"/>
        <v>992169.9999999997</v>
      </c>
      <c r="AD30" s="144">
        <f t="shared" si="7"/>
        <v>19843.399999999994</v>
      </c>
      <c r="AE30" s="167">
        <f t="shared" si="8"/>
        <v>206.2723492723485</v>
      </c>
      <c r="AF30">
        <f t="shared" si="9"/>
        <v>2.11</v>
      </c>
      <c r="AG30">
        <v>2</v>
      </c>
      <c r="AH30">
        <f t="shared" si="10"/>
        <v>0</v>
      </c>
    </row>
    <row r="31" spans="1:34" ht="13.5" customHeight="1">
      <c r="A31" s="125">
        <f t="shared" si="11"/>
        <v>29</v>
      </c>
      <c r="B31" s="125">
        <f t="shared" si="12"/>
        <v>1032980</v>
      </c>
      <c r="C31" s="129">
        <f>'ルール＆合計'!$F$3</f>
        <v>0.02</v>
      </c>
      <c r="D31" s="128">
        <f t="shared" si="0"/>
        <v>20659.600000000002</v>
      </c>
      <c r="E31" s="131">
        <v>10000</v>
      </c>
      <c r="F31" s="123" t="s">
        <v>90</v>
      </c>
      <c r="G31" s="113" t="s">
        <v>63</v>
      </c>
      <c r="H31" t="s">
        <v>64</v>
      </c>
      <c r="I31" s="135">
        <v>41551</v>
      </c>
      <c r="J31">
        <v>96.949</v>
      </c>
      <c r="K31" t="s">
        <v>172</v>
      </c>
      <c r="L31">
        <v>97.477</v>
      </c>
      <c r="N31" s="125">
        <f t="shared" si="1"/>
        <v>52.80000000000058</v>
      </c>
      <c r="O31" s="138">
        <f t="shared" si="17"/>
        <v>391.2803030302988</v>
      </c>
      <c r="P31" s="125">
        <f t="shared" si="2"/>
        <v>4.03</v>
      </c>
      <c r="R31" s="123" t="s">
        <v>63</v>
      </c>
      <c r="T31">
        <v>96.949</v>
      </c>
      <c r="U31" t="s">
        <v>195</v>
      </c>
      <c r="V31" s="125" t="str">
        <f t="shared" si="3"/>
        <v>勝ち</v>
      </c>
      <c r="W31" s="125">
        <f t="shared" si="13"/>
        <v>0</v>
      </c>
      <c r="X31" s="126">
        <f t="shared" si="14"/>
        <v>0</v>
      </c>
      <c r="Y31" s="126">
        <f t="shared" si="4"/>
        <v>0</v>
      </c>
      <c r="Z31" s="125">
        <f t="shared" si="5"/>
        <v>0</v>
      </c>
      <c r="AA31" s="125">
        <f t="shared" si="6"/>
        <v>0</v>
      </c>
      <c r="AB31" s="144">
        <f t="shared" si="15"/>
        <v>1048199.9999999992</v>
      </c>
      <c r="AC31" s="144">
        <f t="shared" si="16"/>
        <v>992169.9999999997</v>
      </c>
      <c r="AD31" s="144">
        <f t="shared" si="7"/>
        <v>19843.399999999994</v>
      </c>
      <c r="AE31" s="167">
        <f t="shared" si="8"/>
        <v>375.8219696969655</v>
      </c>
      <c r="AF31">
        <f t="shared" si="9"/>
        <v>3.87</v>
      </c>
      <c r="AG31">
        <v>3</v>
      </c>
      <c r="AH31">
        <f t="shared" si="10"/>
        <v>0</v>
      </c>
    </row>
    <row r="32" spans="1:34" ht="13.5" customHeight="1">
      <c r="A32" s="125">
        <f t="shared" si="11"/>
        <v>30</v>
      </c>
      <c r="B32" s="125">
        <f t="shared" si="12"/>
        <v>1032980</v>
      </c>
      <c r="C32" s="129">
        <f>'ルール＆合計'!$F$3</f>
        <v>0.02</v>
      </c>
      <c r="D32" s="128">
        <f t="shared" si="0"/>
        <v>20659.600000000002</v>
      </c>
      <c r="E32" s="131">
        <v>10000</v>
      </c>
      <c r="F32" s="123" t="s">
        <v>90</v>
      </c>
      <c r="G32" s="113" t="s">
        <v>63</v>
      </c>
      <c r="H32" t="s">
        <v>80</v>
      </c>
      <c r="I32" s="135">
        <v>41562</v>
      </c>
      <c r="J32">
        <v>98.701</v>
      </c>
      <c r="K32" t="s">
        <v>167</v>
      </c>
      <c r="L32">
        <v>97.936</v>
      </c>
      <c r="N32" s="125">
        <f t="shared" si="1"/>
        <v>76.49999999999864</v>
      </c>
      <c r="O32" s="138">
        <f t="shared" si="17"/>
        <v>270.0601307189591</v>
      </c>
      <c r="P32" s="125">
        <f t="shared" si="2"/>
        <v>2.73</v>
      </c>
      <c r="Q32">
        <v>2</v>
      </c>
      <c r="R32" s="123" t="s">
        <v>63</v>
      </c>
      <c r="S32" s="135">
        <v>41564</v>
      </c>
      <c r="T32">
        <v>97.936</v>
      </c>
      <c r="U32" t="s">
        <v>97</v>
      </c>
      <c r="V32" s="125" t="str">
        <f t="shared" si="3"/>
        <v>負け</v>
      </c>
      <c r="W32" s="125">
        <f t="shared" si="13"/>
        <v>-0.7649999999999864</v>
      </c>
      <c r="X32" s="126">
        <f t="shared" si="14"/>
        <v>0</v>
      </c>
      <c r="Y32" s="126">
        <f t="shared" si="4"/>
        <v>-76.49999999999864</v>
      </c>
      <c r="Z32" s="125">
        <f t="shared" si="5"/>
        <v>-7649.999999999864</v>
      </c>
      <c r="AA32" s="125">
        <f t="shared" si="6"/>
        <v>-15299.999999999727</v>
      </c>
      <c r="AB32" s="144">
        <f t="shared" si="15"/>
        <v>1048199.9999999992</v>
      </c>
      <c r="AC32" s="144">
        <f t="shared" si="16"/>
        <v>992169.9999999997</v>
      </c>
      <c r="AD32" s="144">
        <f t="shared" si="7"/>
        <v>19843.399999999994</v>
      </c>
      <c r="AE32" s="167">
        <f t="shared" si="8"/>
        <v>259.3908496732072</v>
      </c>
      <c r="AF32">
        <f t="shared" si="9"/>
        <v>2.62</v>
      </c>
      <c r="AG32">
        <v>2</v>
      </c>
      <c r="AH32">
        <f t="shared" si="10"/>
        <v>-15299.999999999727</v>
      </c>
    </row>
    <row r="33" spans="1:37" ht="13.5" customHeight="1">
      <c r="A33" s="125">
        <f t="shared" si="11"/>
        <v>31</v>
      </c>
      <c r="B33" s="125">
        <f t="shared" si="12"/>
        <v>1025330</v>
      </c>
      <c r="C33" s="129">
        <f>'ルール＆合計'!$F$3</f>
        <v>0.02</v>
      </c>
      <c r="D33" s="128">
        <f t="shared" si="0"/>
        <v>20506.600000000002</v>
      </c>
      <c r="E33" s="131">
        <v>10000</v>
      </c>
      <c r="F33" s="123" t="s">
        <v>90</v>
      </c>
      <c r="G33" s="113" t="s">
        <v>63</v>
      </c>
      <c r="H33" t="s">
        <v>80</v>
      </c>
      <c r="I33" s="135">
        <v>41579</v>
      </c>
      <c r="J33">
        <v>98.847</v>
      </c>
      <c r="K33" t="s">
        <v>166</v>
      </c>
      <c r="L33">
        <v>97.802</v>
      </c>
      <c r="N33" s="125">
        <f t="shared" si="1"/>
        <v>104.49999999999875</v>
      </c>
      <c r="O33" s="138">
        <f t="shared" si="17"/>
        <v>196.23540669856698</v>
      </c>
      <c r="P33" s="125">
        <f t="shared" si="2"/>
        <v>1.98</v>
      </c>
      <c r="Q33">
        <v>1</v>
      </c>
      <c r="R33" s="123" t="s">
        <v>63</v>
      </c>
      <c r="S33" s="135">
        <v>41585</v>
      </c>
      <c r="T33">
        <v>98.397</v>
      </c>
      <c r="U33" t="s">
        <v>196</v>
      </c>
      <c r="V33" s="125" t="str">
        <f t="shared" si="3"/>
        <v>負け</v>
      </c>
      <c r="W33" s="125">
        <f t="shared" si="13"/>
        <v>-0.44999999999998863</v>
      </c>
      <c r="X33" s="126">
        <f t="shared" si="14"/>
        <v>0</v>
      </c>
      <c r="Y33" s="126">
        <f t="shared" si="4"/>
        <v>-44.99999999999886</v>
      </c>
      <c r="Z33" s="125">
        <f t="shared" si="5"/>
        <v>-4499.999999999886</v>
      </c>
      <c r="AA33" s="125">
        <f t="shared" si="6"/>
        <v>-4499.999999999886</v>
      </c>
      <c r="AB33" s="144">
        <f t="shared" si="15"/>
        <v>1032899.9999999994</v>
      </c>
      <c r="AC33" s="144">
        <f t="shared" si="16"/>
        <v>976869.9999999999</v>
      </c>
      <c r="AD33" s="144">
        <f t="shared" si="7"/>
        <v>19537.399999999998</v>
      </c>
      <c r="AE33" s="167">
        <f t="shared" si="8"/>
        <v>186.96076555024146</v>
      </c>
      <c r="AF33">
        <f t="shared" si="9"/>
        <v>1.89</v>
      </c>
      <c r="AG33">
        <v>1</v>
      </c>
      <c r="AH33">
        <f t="shared" si="10"/>
        <v>-4499.999999999886</v>
      </c>
      <c r="AJ33" t="s">
        <v>259</v>
      </c>
      <c r="AK33" t="s">
        <v>258</v>
      </c>
    </row>
    <row r="34" spans="1:37" ht="13.5" customHeight="1">
      <c r="A34" s="125">
        <f t="shared" si="11"/>
        <v>32</v>
      </c>
      <c r="B34" s="125">
        <f t="shared" si="12"/>
        <v>1020830</v>
      </c>
      <c r="C34" s="129">
        <f>'ルール＆合計'!$F$3</f>
        <v>0.02</v>
      </c>
      <c r="D34" s="128">
        <f t="shared" si="0"/>
        <v>20416.600000000002</v>
      </c>
      <c r="E34" s="131">
        <v>10000</v>
      </c>
      <c r="F34" s="123" t="s">
        <v>90</v>
      </c>
      <c r="G34" s="113" t="s">
        <v>63</v>
      </c>
      <c r="H34" t="s">
        <v>80</v>
      </c>
      <c r="I34" s="135">
        <v>41584</v>
      </c>
      <c r="J34">
        <v>98.752</v>
      </c>
      <c r="K34" t="s">
        <v>166</v>
      </c>
      <c r="L34">
        <v>98.397</v>
      </c>
      <c r="N34" s="125">
        <f t="shared" si="1"/>
        <v>35.49999999999898</v>
      </c>
      <c r="O34" s="138">
        <f t="shared" si="17"/>
        <v>575.1154929577631</v>
      </c>
      <c r="P34" s="125">
        <f t="shared" si="2"/>
        <v>5.82</v>
      </c>
      <c r="R34" s="123" t="s">
        <v>63</v>
      </c>
      <c r="T34">
        <v>98.397</v>
      </c>
      <c r="U34" t="s">
        <v>197</v>
      </c>
      <c r="V34" s="125" t="str">
        <f t="shared" si="3"/>
        <v>負け</v>
      </c>
      <c r="W34" s="125">
        <f t="shared" si="13"/>
        <v>-0.35499999999998977</v>
      </c>
      <c r="X34" s="126">
        <f t="shared" si="14"/>
        <v>0</v>
      </c>
      <c r="Y34" s="126">
        <f t="shared" si="4"/>
        <v>-35.49999999999898</v>
      </c>
      <c r="Z34" s="125">
        <f t="shared" si="5"/>
        <v>-3549.9999999998977</v>
      </c>
      <c r="AA34" s="125">
        <f t="shared" si="6"/>
        <v>0</v>
      </c>
      <c r="AB34" s="144">
        <f t="shared" si="15"/>
        <v>1028399.9999999995</v>
      </c>
      <c r="AC34" s="144">
        <f t="shared" si="16"/>
        <v>972370</v>
      </c>
      <c r="AD34" s="144">
        <f t="shared" si="7"/>
        <v>19447.4</v>
      </c>
      <c r="AE34" s="167">
        <f t="shared" si="8"/>
        <v>547.814084507058</v>
      </c>
      <c r="AF34">
        <f t="shared" si="9"/>
        <v>5.54</v>
      </c>
      <c r="AG34">
        <v>5</v>
      </c>
      <c r="AH34">
        <f t="shared" si="10"/>
        <v>-17749.999999999487</v>
      </c>
      <c r="AI34" t="s">
        <v>241</v>
      </c>
      <c r="AJ34">
        <f>SUMIF(V4:V43,"勝ち",AA4:AA43)</f>
        <v>121569.99999999953</v>
      </c>
      <c r="AK34">
        <f>SUMIF(V4:V43,"負け",AA4:AA43)</f>
        <v>-37979.99999999973</v>
      </c>
    </row>
    <row r="35" spans="1:37" ht="13.5" customHeight="1">
      <c r="A35" s="125">
        <f t="shared" si="11"/>
        <v>33</v>
      </c>
      <c r="B35" s="125">
        <f t="shared" si="12"/>
        <v>1017280</v>
      </c>
      <c r="C35" s="129">
        <f>'ルール＆合計'!$F$3</f>
        <v>0.02</v>
      </c>
      <c r="D35" s="128">
        <f t="shared" si="0"/>
        <v>20345.600000000002</v>
      </c>
      <c r="E35" s="131">
        <v>10000</v>
      </c>
      <c r="F35" s="123" t="s">
        <v>90</v>
      </c>
      <c r="G35" s="113" t="s">
        <v>63</v>
      </c>
      <c r="H35" t="s">
        <v>80</v>
      </c>
      <c r="I35" s="135">
        <v>41586</v>
      </c>
      <c r="J35">
        <v>97.972</v>
      </c>
      <c r="K35" t="s">
        <v>166</v>
      </c>
      <c r="L35">
        <v>99.218</v>
      </c>
      <c r="N35" s="125">
        <f t="shared" si="1"/>
        <v>124.60000000000093</v>
      </c>
      <c r="O35" s="138">
        <f t="shared" si="17"/>
        <v>163.28731942214966</v>
      </c>
      <c r="P35" s="125">
        <f t="shared" si="2"/>
        <v>1.66</v>
      </c>
      <c r="Q35">
        <v>1</v>
      </c>
      <c r="R35" s="123" t="s">
        <v>63</v>
      </c>
      <c r="S35" s="135">
        <v>41639</v>
      </c>
      <c r="T35">
        <v>104.814</v>
      </c>
      <c r="U35" t="s">
        <v>179</v>
      </c>
      <c r="V35" s="125" t="str">
        <f t="shared" si="3"/>
        <v>勝ち</v>
      </c>
      <c r="W35" s="125">
        <f t="shared" si="13"/>
        <v>6.841999999999999</v>
      </c>
      <c r="X35" s="126">
        <f t="shared" si="14"/>
        <v>684.1999999999998</v>
      </c>
      <c r="Y35" s="126">
        <f t="shared" si="4"/>
        <v>0</v>
      </c>
      <c r="Z35" s="125">
        <f t="shared" si="5"/>
        <v>68419.99999999999</v>
      </c>
      <c r="AA35" s="125">
        <f t="shared" si="6"/>
        <v>68419.99999999999</v>
      </c>
      <c r="AB35" s="144">
        <f t="shared" si="15"/>
        <v>1028399.9999999995</v>
      </c>
      <c r="AC35" s="144">
        <f t="shared" si="16"/>
        <v>954620.0000000005</v>
      </c>
      <c r="AD35" s="144">
        <f t="shared" si="7"/>
        <v>19092.40000000001</v>
      </c>
      <c r="AE35" s="167">
        <f t="shared" si="8"/>
        <v>153.2295345104323</v>
      </c>
      <c r="AF35">
        <f t="shared" si="9"/>
        <v>1.56</v>
      </c>
      <c r="AG35">
        <v>1</v>
      </c>
      <c r="AH35">
        <f t="shared" si="10"/>
        <v>68419.99999999999</v>
      </c>
      <c r="AI35" t="s">
        <v>260</v>
      </c>
      <c r="AJ35">
        <f>COUNTIF(X3:X42,"&lt;&gt;0")</f>
        <v>7</v>
      </c>
      <c r="AK35">
        <f>COUNTIF(Y3:Y42,"&lt;&gt;0")</f>
        <v>6</v>
      </c>
    </row>
    <row r="36" spans="1:34" ht="13.5" customHeight="1">
      <c r="A36" s="125">
        <f t="shared" si="11"/>
        <v>34</v>
      </c>
      <c r="B36" s="125">
        <f t="shared" si="12"/>
        <v>1085700</v>
      </c>
      <c r="C36" s="129">
        <f>'ルール＆合計'!$F$3</f>
        <v>0.02</v>
      </c>
      <c r="D36" s="128">
        <f t="shared" si="0"/>
        <v>21714</v>
      </c>
      <c r="E36" s="131">
        <v>10000</v>
      </c>
      <c r="F36" s="123" t="s">
        <v>90</v>
      </c>
      <c r="G36" s="113" t="s">
        <v>63</v>
      </c>
      <c r="H36" t="s">
        <v>80</v>
      </c>
      <c r="I36" s="135">
        <v>41590</v>
      </c>
      <c r="J36">
        <v>99.797</v>
      </c>
      <c r="K36" t="s">
        <v>166</v>
      </c>
      <c r="L36">
        <v>99.1</v>
      </c>
      <c r="N36" s="125">
        <f t="shared" si="1"/>
        <v>69.70000000000027</v>
      </c>
      <c r="O36" s="138">
        <f t="shared" si="17"/>
        <v>311.5351506456229</v>
      </c>
      <c r="P36" s="125">
        <f t="shared" si="2"/>
        <v>3.12</v>
      </c>
      <c r="R36" s="123" t="s">
        <v>63</v>
      </c>
      <c r="T36">
        <v>99.797</v>
      </c>
      <c r="U36" t="s">
        <v>198</v>
      </c>
      <c r="V36" s="125" t="str">
        <f t="shared" si="3"/>
        <v>負け</v>
      </c>
      <c r="W36" s="125">
        <f t="shared" si="13"/>
        <v>0</v>
      </c>
      <c r="X36" s="126">
        <f t="shared" si="14"/>
        <v>0</v>
      </c>
      <c r="Y36" s="126">
        <f t="shared" si="4"/>
        <v>0</v>
      </c>
      <c r="Z36" s="125">
        <f t="shared" si="5"/>
        <v>0</v>
      </c>
      <c r="AA36" s="125">
        <f t="shared" si="6"/>
        <v>0</v>
      </c>
      <c r="AB36" s="144">
        <f t="shared" si="15"/>
        <v>1096819.9999999995</v>
      </c>
      <c r="AC36" s="144">
        <f t="shared" si="16"/>
        <v>1023040.0000000005</v>
      </c>
      <c r="AD36" s="144">
        <f t="shared" si="7"/>
        <v>20460.80000000001</v>
      </c>
      <c r="AE36" s="167">
        <f t="shared" si="8"/>
        <v>293.55523672883686</v>
      </c>
      <c r="AF36">
        <f t="shared" si="9"/>
        <v>2.94</v>
      </c>
      <c r="AG36">
        <v>2</v>
      </c>
      <c r="AH36">
        <f t="shared" si="10"/>
        <v>0</v>
      </c>
    </row>
    <row r="37" spans="1:34" ht="13.5" customHeight="1">
      <c r="A37" s="125">
        <f t="shared" si="11"/>
        <v>35</v>
      </c>
      <c r="B37" s="125">
        <f t="shared" si="12"/>
        <v>1085700</v>
      </c>
      <c r="C37" s="129">
        <f>'ルール＆合計'!$F$3</f>
        <v>0.02</v>
      </c>
      <c r="D37" s="128">
        <f t="shared" si="0"/>
        <v>21714</v>
      </c>
      <c r="E37" s="131">
        <v>10000</v>
      </c>
      <c r="F37" s="123" t="s">
        <v>90</v>
      </c>
      <c r="G37" s="113" t="s">
        <v>63</v>
      </c>
      <c r="H37" t="s">
        <v>80</v>
      </c>
      <c r="I37" s="135">
        <v>41611</v>
      </c>
      <c r="J37">
        <v>103.375</v>
      </c>
      <c r="K37" t="s">
        <v>167</v>
      </c>
      <c r="L37">
        <v>101.97</v>
      </c>
      <c r="N37" s="125">
        <f t="shared" si="1"/>
        <v>140.5000000000001</v>
      </c>
      <c r="O37" s="138">
        <f t="shared" si="17"/>
        <v>154.5480427046262</v>
      </c>
      <c r="P37" s="125">
        <f t="shared" si="2"/>
        <v>1.49</v>
      </c>
      <c r="R37" s="123" t="s">
        <v>63</v>
      </c>
      <c r="T37">
        <v>103.375</v>
      </c>
      <c r="U37" t="s">
        <v>195</v>
      </c>
      <c r="V37" s="125" t="str">
        <f t="shared" si="3"/>
        <v>負け</v>
      </c>
      <c r="W37" s="125">
        <f t="shared" si="13"/>
        <v>0</v>
      </c>
      <c r="X37" s="126">
        <f t="shared" si="14"/>
        <v>0</v>
      </c>
      <c r="Y37" s="126">
        <f t="shared" si="4"/>
        <v>0</v>
      </c>
      <c r="Z37" s="125">
        <f t="shared" si="5"/>
        <v>0</v>
      </c>
      <c r="AA37" s="125">
        <f t="shared" si="6"/>
        <v>0</v>
      </c>
      <c r="AB37" s="144">
        <f t="shared" si="15"/>
        <v>1096819.9999999995</v>
      </c>
      <c r="AC37" s="144">
        <f t="shared" si="16"/>
        <v>1023040.0000000005</v>
      </c>
      <c r="AD37" s="144">
        <f t="shared" si="7"/>
        <v>20460.80000000001</v>
      </c>
      <c r="AE37" s="167">
        <f t="shared" si="8"/>
        <v>145.62846975088962</v>
      </c>
      <c r="AF37">
        <f t="shared" si="9"/>
        <v>1.4</v>
      </c>
      <c r="AG37">
        <v>1</v>
      </c>
      <c r="AH37">
        <f t="shared" si="10"/>
        <v>0</v>
      </c>
    </row>
    <row r="38" spans="1:34" ht="13.5" customHeight="1">
      <c r="A38" s="125">
        <f t="shared" si="11"/>
        <v>36</v>
      </c>
      <c r="B38" s="125">
        <f t="shared" si="12"/>
        <v>1085700</v>
      </c>
      <c r="C38" s="129">
        <f>'ルール＆合計'!$F$3</f>
        <v>0.02</v>
      </c>
      <c r="D38" s="128">
        <f t="shared" si="0"/>
        <v>21714</v>
      </c>
      <c r="E38" s="131">
        <v>10000</v>
      </c>
      <c r="F38" s="123" t="s">
        <v>90</v>
      </c>
      <c r="G38" s="113" t="s">
        <v>63</v>
      </c>
      <c r="H38" t="s">
        <v>80</v>
      </c>
      <c r="I38" s="135">
        <v>41614</v>
      </c>
      <c r="J38">
        <v>102.959</v>
      </c>
      <c r="K38" t="s">
        <v>166</v>
      </c>
      <c r="L38">
        <v>101.625</v>
      </c>
      <c r="N38" s="125">
        <f t="shared" si="1"/>
        <v>133.40000000000032</v>
      </c>
      <c r="O38" s="138">
        <f t="shared" si="17"/>
        <v>162.77361319340292</v>
      </c>
      <c r="P38" s="125">
        <f t="shared" si="2"/>
        <v>1.58</v>
      </c>
      <c r="R38" s="123" t="s">
        <v>63</v>
      </c>
      <c r="T38">
        <v>102.959</v>
      </c>
      <c r="U38" t="s">
        <v>198</v>
      </c>
      <c r="V38" s="125" t="str">
        <f t="shared" si="3"/>
        <v>負け</v>
      </c>
      <c r="W38" s="125">
        <f t="shared" si="13"/>
        <v>0</v>
      </c>
      <c r="X38" s="126">
        <f t="shared" si="14"/>
        <v>0</v>
      </c>
      <c r="Y38" s="126">
        <f t="shared" si="4"/>
        <v>0</v>
      </c>
      <c r="Z38" s="125">
        <f t="shared" si="5"/>
        <v>0</v>
      </c>
      <c r="AA38" s="125">
        <f t="shared" si="6"/>
        <v>0</v>
      </c>
      <c r="AB38" s="144">
        <f t="shared" si="15"/>
        <v>1096819.9999999995</v>
      </c>
      <c r="AC38" s="144">
        <f t="shared" si="16"/>
        <v>1023040.0000000005</v>
      </c>
      <c r="AD38" s="144">
        <f t="shared" si="7"/>
        <v>20460.80000000001</v>
      </c>
      <c r="AE38" s="167">
        <f t="shared" si="8"/>
        <v>153.3793103448273</v>
      </c>
      <c r="AF38">
        <f t="shared" si="9"/>
        <v>1.48</v>
      </c>
      <c r="AG38">
        <v>1</v>
      </c>
      <c r="AH38">
        <f t="shared" si="10"/>
        <v>0</v>
      </c>
    </row>
    <row r="39" spans="1:34" ht="13.5" customHeight="1">
      <c r="A39" s="125">
        <f t="shared" si="11"/>
        <v>37</v>
      </c>
      <c r="B39" s="125">
        <f t="shared" si="12"/>
        <v>1085700</v>
      </c>
      <c r="C39" s="129">
        <f>'ルール＆合計'!$F$3</f>
        <v>0.02</v>
      </c>
      <c r="D39" s="128">
        <f t="shared" si="0"/>
        <v>21714</v>
      </c>
      <c r="E39" s="131">
        <v>10000</v>
      </c>
      <c r="F39" s="123" t="s">
        <v>90</v>
      </c>
      <c r="G39" s="113" t="s">
        <v>63</v>
      </c>
      <c r="H39" t="s">
        <v>80</v>
      </c>
      <c r="I39" s="135">
        <v>41618</v>
      </c>
      <c r="J39">
        <v>103.388</v>
      </c>
      <c r="K39" t="s">
        <v>167</v>
      </c>
      <c r="L39">
        <v>102.574</v>
      </c>
      <c r="N39" s="125">
        <f t="shared" si="1"/>
        <v>81.40000000000072</v>
      </c>
      <c r="O39" s="138">
        <f t="shared" si="17"/>
        <v>266.7567567567544</v>
      </c>
      <c r="P39" s="125">
        <f t="shared" si="2"/>
        <v>2.58</v>
      </c>
      <c r="R39" s="123" t="s">
        <v>63</v>
      </c>
      <c r="T39">
        <v>103.388</v>
      </c>
      <c r="U39" t="s">
        <v>199</v>
      </c>
      <c r="V39" s="125" t="str">
        <f t="shared" si="3"/>
        <v>負け</v>
      </c>
      <c r="W39" s="125">
        <f t="shared" si="13"/>
        <v>0</v>
      </c>
      <c r="X39" s="126">
        <f t="shared" si="14"/>
        <v>0</v>
      </c>
      <c r="Y39" s="126">
        <f t="shared" si="4"/>
        <v>0</v>
      </c>
      <c r="Z39" s="125">
        <f t="shared" si="5"/>
        <v>0</v>
      </c>
      <c r="AA39" s="125">
        <f t="shared" si="6"/>
        <v>0</v>
      </c>
      <c r="AB39" s="144">
        <f t="shared" si="15"/>
        <v>1096819.9999999995</v>
      </c>
      <c r="AC39" s="144">
        <f t="shared" si="16"/>
        <v>1023040.0000000005</v>
      </c>
      <c r="AD39" s="144">
        <f t="shared" si="7"/>
        <v>20460.80000000001</v>
      </c>
      <c r="AE39" s="167">
        <f t="shared" si="8"/>
        <v>251.36117936117728</v>
      </c>
      <c r="AF39">
        <f t="shared" si="9"/>
        <v>2.43</v>
      </c>
      <c r="AG39">
        <v>2</v>
      </c>
      <c r="AH39">
        <f t="shared" si="10"/>
        <v>0</v>
      </c>
    </row>
    <row r="40" spans="1:34" ht="13.5" customHeight="1">
      <c r="A40" s="125">
        <f t="shared" si="11"/>
        <v>38</v>
      </c>
      <c r="B40" s="125">
        <f t="shared" si="12"/>
        <v>1085700</v>
      </c>
      <c r="C40" s="129">
        <f>'ルール＆合計'!$F$3</f>
        <v>0.02</v>
      </c>
      <c r="D40" s="128">
        <f t="shared" si="0"/>
        <v>21714</v>
      </c>
      <c r="E40" s="131">
        <v>10000</v>
      </c>
      <c r="F40" s="123" t="s">
        <v>90</v>
      </c>
      <c r="G40" s="113" t="s">
        <v>63</v>
      </c>
      <c r="H40" t="s">
        <v>80</v>
      </c>
      <c r="I40" s="135">
        <v>41620</v>
      </c>
      <c r="J40">
        <v>103.426</v>
      </c>
      <c r="K40" t="s">
        <v>166</v>
      </c>
      <c r="L40">
        <v>102.359</v>
      </c>
      <c r="N40" s="125">
        <f t="shared" si="1"/>
        <v>106.70000000000073</v>
      </c>
      <c r="O40" s="138">
        <f t="shared" si="17"/>
        <v>203.50515463917387</v>
      </c>
      <c r="P40" s="125">
        <f t="shared" si="2"/>
        <v>1.96</v>
      </c>
      <c r="R40" s="123" t="s">
        <v>63</v>
      </c>
      <c r="T40">
        <v>103.426</v>
      </c>
      <c r="U40" t="s">
        <v>198</v>
      </c>
      <c r="V40" s="125" t="str">
        <f t="shared" si="3"/>
        <v>負け</v>
      </c>
      <c r="W40" s="125">
        <f t="shared" si="13"/>
        <v>0</v>
      </c>
      <c r="X40" s="126">
        <f t="shared" si="14"/>
        <v>0</v>
      </c>
      <c r="Y40" s="126">
        <f t="shared" si="4"/>
        <v>0</v>
      </c>
      <c r="Z40" s="125">
        <f t="shared" si="5"/>
        <v>0</v>
      </c>
      <c r="AA40" s="125">
        <f t="shared" si="6"/>
        <v>0</v>
      </c>
      <c r="AB40" s="144">
        <f t="shared" si="15"/>
        <v>1096819.9999999995</v>
      </c>
      <c r="AC40" s="144">
        <f t="shared" si="16"/>
        <v>1023040.0000000005</v>
      </c>
      <c r="AD40" s="144">
        <f t="shared" si="7"/>
        <v>20460.80000000001</v>
      </c>
      <c r="AE40" s="167">
        <f t="shared" si="8"/>
        <v>191.7600749765686</v>
      </c>
      <c r="AF40">
        <f t="shared" si="9"/>
        <v>1.85</v>
      </c>
      <c r="AG40">
        <v>1</v>
      </c>
      <c r="AH40">
        <f t="shared" si="10"/>
        <v>0</v>
      </c>
    </row>
    <row r="41" spans="1:34" ht="13.5" customHeight="1">
      <c r="A41" s="125">
        <f t="shared" si="11"/>
        <v>39</v>
      </c>
      <c r="B41" s="125">
        <f t="shared" si="12"/>
        <v>1085700</v>
      </c>
      <c r="C41" s="129">
        <f>'ルール＆合計'!$F$3</f>
        <v>0.02</v>
      </c>
      <c r="D41" s="128">
        <f t="shared" si="0"/>
        <v>21714</v>
      </c>
      <c r="E41" s="131">
        <v>10000</v>
      </c>
      <c r="F41" s="123" t="s">
        <v>90</v>
      </c>
      <c r="G41" s="113" t="s">
        <v>63</v>
      </c>
      <c r="H41" t="s">
        <v>80</v>
      </c>
      <c r="I41" s="135">
        <v>41626</v>
      </c>
      <c r="J41">
        <v>104.352</v>
      </c>
      <c r="K41" t="s">
        <v>166</v>
      </c>
      <c r="L41">
        <v>102.56</v>
      </c>
      <c r="N41" s="125">
        <f t="shared" si="1"/>
        <v>179.20000000000016</v>
      </c>
      <c r="O41" s="138">
        <f t="shared" si="17"/>
        <v>121.17187499999989</v>
      </c>
      <c r="P41" s="125">
        <f t="shared" si="2"/>
        <v>1.16</v>
      </c>
      <c r="R41" s="123" t="s">
        <v>63</v>
      </c>
      <c r="T41">
        <v>104.352</v>
      </c>
      <c r="U41" t="s">
        <v>198</v>
      </c>
      <c r="V41" s="125" t="str">
        <f t="shared" si="3"/>
        <v>負け</v>
      </c>
      <c r="W41" s="125">
        <f t="shared" si="13"/>
        <v>0</v>
      </c>
      <c r="X41" s="126">
        <f t="shared" si="14"/>
        <v>0</v>
      </c>
      <c r="Y41" s="126">
        <f t="shared" si="4"/>
        <v>0</v>
      </c>
      <c r="Z41" s="125">
        <f t="shared" si="5"/>
        <v>0</v>
      </c>
      <c r="AA41" s="125">
        <f t="shared" si="6"/>
        <v>0</v>
      </c>
      <c r="AB41" s="144">
        <f t="shared" si="15"/>
        <v>1096819.9999999995</v>
      </c>
      <c r="AC41" s="144">
        <f t="shared" si="16"/>
        <v>1023040.0000000005</v>
      </c>
      <c r="AD41" s="144">
        <f t="shared" si="7"/>
        <v>20460.80000000001</v>
      </c>
      <c r="AE41" s="167">
        <f t="shared" si="8"/>
        <v>114.17857142857139</v>
      </c>
      <c r="AF41">
        <f t="shared" si="9"/>
        <v>1.09</v>
      </c>
      <c r="AG41">
        <v>1</v>
      </c>
      <c r="AH41">
        <f t="shared" si="10"/>
        <v>0</v>
      </c>
    </row>
    <row r="42" spans="1:37" ht="13.5" customHeight="1">
      <c r="A42" s="125">
        <f t="shared" si="11"/>
        <v>40</v>
      </c>
      <c r="B42" s="125">
        <f t="shared" si="12"/>
        <v>1085700</v>
      </c>
      <c r="C42" s="129">
        <f>'ルール＆合計'!$F$3</f>
        <v>0.02</v>
      </c>
      <c r="D42" s="128">
        <f t="shared" si="0"/>
        <v>21714</v>
      </c>
      <c r="E42" s="131">
        <v>10000</v>
      </c>
      <c r="F42" s="123" t="s">
        <v>90</v>
      </c>
      <c r="G42" s="113" t="s">
        <v>63</v>
      </c>
      <c r="H42" t="s">
        <v>80</v>
      </c>
      <c r="I42" s="135">
        <v>41639</v>
      </c>
      <c r="J42">
        <v>105.299</v>
      </c>
      <c r="K42" t="s">
        <v>200</v>
      </c>
      <c r="L42">
        <v>104.814</v>
      </c>
      <c r="N42" s="125">
        <f t="shared" si="1"/>
        <v>48.500000000001364</v>
      </c>
      <c r="O42" s="138">
        <f t="shared" si="17"/>
        <v>447.71134020617296</v>
      </c>
      <c r="P42" s="125">
        <f t="shared" si="2"/>
        <v>4.25</v>
      </c>
      <c r="R42" s="123" t="s">
        <v>63</v>
      </c>
      <c r="T42">
        <v>105.299</v>
      </c>
      <c r="U42" t="s">
        <v>198</v>
      </c>
      <c r="V42" s="125" t="str">
        <f t="shared" si="3"/>
        <v>負け</v>
      </c>
      <c r="W42" s="125">
        <f t="shared" si="13"/>
        <v>0</v>
      </c>
      <c r="X42" s="126">
        <f t="shared" si="14"/>
        <v>0</v>
      </c>
      <c r="Y42" s="126">
        <f t="shared" si="4"/>
        <v>0</v>
      </c>
      <c r="Z42" s="125">
        <f t="shared" si="5"/>
        <v>0</v>
      </c>
      <c r="AA42" s="125">
        <f t="shared" si="6"/>
        <v>0</v>
      </c>
      <c r="AB42" s="171">
        <f t="shared" si="15"/>
        <v>1096819.9999999995</v>
      </c>
      <c r="AC42" s="171">
        <f t="shared" si="16"/>
        <v>1023040.0000000005</v>
      </c>
      <c r="AD42" s="171">
        <f t="shared" si="7"/>
        <v>20460.80000000001</v>
      </c>
      <c r="AE42" s="172">
        <f t="shared" si="8"/>
        <v>421.87216494844193</v>
      </c>
      <c r="AF42" s="170">
        <f t="shared" si="9"/>
        <v>4</v>
      </c>
      <c r="AG42" s="170">
        <v>4</v>
      </c>
      <c r="AH42" s="170">
        <f t="shared" si="10"/>
        <v>0</v>
      </c>
      <c r="AI42" s="170"/>
      <c r="AJ42" s="170"/>
      <c r="AK42" s="170"/>
    </row>
    <row r="43" spans="1:34" ht="13.5" customHeight="1">
      <c r="A43" s="125">
        <f t="shared" si="11"/>
        <v>41</v>
      </c>
      <c r="B43" s="125">
        <f t="shared" si="12"/>
        <v>1085700</v>
      </c>
      <c r="C43" s="129">
        <f>'ルール＆合計'!$F$3</f>
        <v>0.02</v>
      </c>
      <c r="D43" s="128">
        <f t="shared" si="0"/>
        <v>21714</v>
      </c>
      <c r="E43" s="131">
        <v>10000</v>
      </c>
      <c r="F43" s="123" t="s">
        <v>90</v>
      </c>
      <c r="G43" s="113" t="s">
        <v>63</v>
      </c>
      <c r="H43" t="s">
        <v>64</v>
      </c>
      <c r="I43" s="166">
        <v>41653</v>
      </c>
      <c r="J43">
        <v>102.886</v>
      </c>
      <c r="K43" t="s">
        <v>201</v>
      </c>
      <c r="L43">
        <v>104.284</v>
      </c>
      <c r="N43" s="125">
        <f t="shared" si="1"/>
        <v>139.80000000000103</v>
      </c>
      <c r="O43" s="138">
        <f t="shared" si="17"/>
        <v>155.32188841201602</v>
      </c>
      <c r="P43" s="125">
        <f t="shared" si="2"/>
        <v>1.5</v>
      </c>
      <c r="R43" s="123" t="s">
        <v>63</v>
      </c>
      <c r="T43">
        <v>102.886</v>
      </c>
      <c r="U43" t="s">
        <v>202</v>
      </c>
      <c r="V43" s="125" t="str">
        <f t="shared" si="3"/>
        <v>勝ち</v>
      </c>
      <c r="W43" s="125">
        <f t="shared" si="13"/>
        <v>0</v>
      </c>
      <c r="X43" s="126">
        <f t="shared" si="14"/>
        <v>0</v>
      </c>
      <c r="Y43" s="126">
        <f t="shared" si="4"/>
        <v>0</v>
      </c>
      <c r="Z43" s="125">
        <f t="shared" si="5"/>
        <v>0</v>
      </c>
      <c r="AA43" s="125">
        <f t="shared" si="6"/>
        <v>0</v>
      </c>
      <c r="AB43" s="144">
        <f t="shared" si="15"/>
        <v>1096819.9999999995</v>
      </c>
      <c r="AC43" s="144">
        <f t="shared" si="16"/>
        <v>1023040.0000000005</v>
      </c>
      <c r="AD43" s="144">
        <f t="shared" si="7"/>
        <v>20460.80000000001</v>
      </c>
      <c r="AE43" s="167">
        <f t="shared" si="8"/>
        <v>146.35765379112917</v>
      </c>
      <c r="AF43">
        <f t="shared" si="9"/>
        <v>1.42</v>
      </c>
      <c r="AG43">
        <v>1</v>
      </c>
      <c r="AH43">
        <f t="shared" si="10"/>
        <v>0</v>
      </c>
    </row>
    <row r="44" spans="1:34" ht="13.5" customHeight="1">
      <c r="A44" s="125">
        <f t="shared" si="11"/>
        <v>42</v>
      </c>
      <c r="B44" s="125">
        <f t="shared" si="12"/>
        <v>1085700</v>
      </c>
      <c r="C44" s="129">
        <f>'ルール＆合計'!$F$3</f>
        <v>0.02</v>
      </c>
      <c r="D44" s="128">
        <f t="shared" si="0"/>
        <v>21714</v>
      </c>
      <c r="E44" s="131">
        <v>10000</v>
      </c>
      <c r="F44" s="123" t="s">
        <v>90</v>
      </c>
      <c r="G44" s="113" t="s">
        <v>63</v>
      </c>
      <c r="H44" t="s">
        <v>64</v>
      </c>
      <c r="I44" s="135">
        <v>41662</v>
      </c>
      <c r="J44">
        <v>102.97</v>
      </c>
      <c r="K44" t="s">
        <v>203</v>
      </c>
      <c r="L44">
        <v>104.839</v>
      </c>
      <c r="N44" s="125">
        <f t="shared" si="1"/>
        <v>186.89999999999998</v>
      </c>
      <c r="O44" s="138">
        <f t="shared" si="17"/>
        <v>116.1797752808989</v>
      </c>
      <c r="P44" s="125">
        <f t="shared" si="2"/>
        <v>1.12</v>
      </c>
      <c r="Q44">
        <v>1</v>
      </c>
      <c r="R44" s="123" t="s">
        <v>63</v>
      </c>
      <c r="S44" s="135">
        <v>41704</v>
      </c>
      <c r="T44">
        <v>102.608</v>
      </c>
      <c r="U44" t="s">
        <v>179</v>
      </c>
      <c r="V44" s="125" t="str">
        <f t="shared" si="3"/>
        <v>勝ち</v>
      </c>
      <c r="W44" s="125">
        <f t="shared" si="13"/>
        <v>-0.36199999999999477</v>
      </c>
      <c r="X44" s="126">
        <f t="shared" si="14"/>
        <v>-36.19999999999948</v>
      </c>
      <c r="Y44" s="126">
        <f t="shared" si="4"/>
        <v>0</v>
      </c>
      <c r="Z44" s="125">
        <f t="shared" si="5"/>
        <v>3619.9999999999477</v>
      </c>
      <c r="AA44" s="125">
        <f t="shared" si="6"/>
        <v>3619.9999999999477</v>
      </c>
      <c r="AB44" s="144">
        <f t="shared" si="15"/>
        <v>1096819.9999999995</v>
      </c>
      <c r="AC44" s="144">
        <f t="shared" si="16"/>
        <v>1023040.0000000005</v>
      </c>
      <c r="AD44" s="144">
        <f t="shared" si="7"/>
        <v>20460.80000000001</v>
      </c>
      <c r="AE44" s="167">
        <f t="shared" si="8"/>
        <v>109.47458533975394</v>
      </c>
      <c r="AF44">
        <f t="shared" si="9"/>
        <v>1.06</v>
      </c>
      <c r="AG44">
        <v>1</v>
      </c>
      <c r="AH44">
        <f t="shared" si="10"/>
        <v>3619.9999999999477</v>
      </c>
    </row>
    <row r="45" spans="1:34" ht="13.5" customHeight="1">
      <c r="A45" s="125">
        <f t="shared" si="11"/>
        <v>43</v>
      </c>
      <c r="B45" s="125">
        <f t="shared" si="12"/>
        <v>1089320</v>
      </c>
      <c r="C45" s="129">
        <f>'ルール＆合計'!$F$3</f>
        <v>0.02</v>
      </c>
      <c r="D45" s="128">
        <f t="shared" si="0"/>
        <v>21786.4</v>
      </c>
      <c r="E45" s="131">
        <v>10000</v>
      </c>
      <c r="F45" s="123" t="s">
        <v>90</v>
      </c>
      <c r="G45" s="113" t="s">
        <v>63</v>
      </c>
      <c r="H45" t="s">
        <v>64</v>
      </c>
      <c r="I45" s="135">
        <v>41670</v>
      </c>
      <c r="J45">
        <v>101.915</v>
      </c>
      <c r="K45" t="s">
        <v>203</v>
      </c>
      <c r="L45">
        <v>102.933</v>
      </c>
      <c r="N45" s="125">
        <f t="shared" si="1"/>
        <v>101.80000000000007</v>
      </c>
      <c r="O45" s="138">
        <f t="shared" si="17"/>
        <v>214.0117878192533</v>
      </c>
      <c r="P45" s="125">
        <f t="shared" si="2"/>
        <v>2.09</v>
      </c>
      <c r="R45" s="123" t="s">
        <v>63</v>
      </c>
      <c r="T45">
        <v>101.915</v>
      </c>
      <c r="U45" t="s">
        <v>204</v>
      </c>
      <c r="V45" s="125" t="str">
        <f t="shared" si="3"/>
        <v>勝ち</v>
      </c>
      <c r="W45" s="125">
        <f t="shared" si="13"/>
        <v>0</v>
      </c>
      <c r="X45" s="126">
        <f t="shared" si="14"/>
        <v>0</v>
      </c>
      <c r="Y45" s="126">
        <f t="shared" si="4"/>
        <v>0</v>
      </c>
      <c r="Z45" s="125">
        <f t="shared" si="5"/>
        <v>0</v>
      </c>
      <c r="AA45" s="125">
        <f t="shared" si="6"/>
        <v>0</v>
      </c>
      <c r="AB45" s="144">
        <f t="shared" si="15"/>
        <v>1100439.9999999995</v>
      </c>
      <c r="AC45" s="144">
        <f t="shared" si="16"/>
        <v>1026660.0000000005</v>
      </c>
      <c r="AD45" s="144">
        <f t="shared" si="7"/>
        <v>20533.200000000008</v>
      </c>
      <c r="AE45" s="167">
        <f t="shared" si="8"/>
        <v>201.7013752455795</v>
      </c>
      <c r="AF45">
        <f t="shared" si="9"/>
        <v>1.97</v>
      </c>
      <c r="AG45">
        <v>1</v>
      </c>
      <c r="AH45">
        <f t="shared" si="10"/>
        <v>0</v>
      </c>
    </row>
    <row r="46" spans="1:34" ht="13.5" customHeight="1">
      <c r="A46" s="125">
        <f t="shared" si="11"/>
        <v>44</v>
      </c>
      <c r="B46" s="125">
        <f t="shared" si="12"/>
        <v>1089320</v>
      </c>
      <c r="C46" s="129">
        <f>'ルール＆合計'!$F$3</f>
        <v>0.02</v>
      </c>
      <c r="D46" s="128">
        <f t="shared" si="0"/>
        <v>21786.4</v>
      </c>
      <c r="E46" s="131">
        <v>10000</v>
      </c>
      <c r="F46" s="123" t="s">
        <v>90</v>
      </c>
      <c r="G46" s="113" t="s">
        <v>63</v>
      </c>
      <c r="H46" t="s">
        <v>64</v>
      </c>
      <c r="I46" s="135">
        <v>41676</v>
      </c>
      <c r="J46">
        <v>101.24</v>
      </c>
      <c r="K46" t="s">
        <v>205</v>
      </c>
      <c r="L46">
        <v>102.171</v>
      </c>
      <c r="N46" s="125">
        <f t="shared" si="1"/>
        <v>93.10000000000116</v>
      </c>
      <c r="O46" s="138">
        <f t="shared" si="17"/>
        <v>234.0107411385578</v>
      </c>
      <c r="P46" s="125">
        <f t="shared" si="2"/>
        <v>2.31</v>
      </c>
      <c r="R46" s="123" t="s">
        <v>63</v>
      </c>
      <c r="T46">
        <v>101.24</v>
      </c>
      <c r="U46" t="s">
        <v>202</v>
      </c>
      <c r="V46" s="125" t="str">
        <f t="shared" si="3"/>
        <v>勝ち</v>
      </c>
      <c r="W46" s="125">
        <f t="shared" si="13"/>
        <v>0</v>
      </c>
      <c r="X46" s="126">
        <f t="shared" si="14"/>
        <v>0</v>
      </c>
      <c r="Y46" s="126">
        <f t="shared" si="4"/>
        <v>0</v>
      </c>
      <c r="Z46" s="125">
        <f t="shared" si="5"/>
        <v>0</v>
      </c>
      <c r="AA46" s="125">
        <f t="shared" si="6"/>
        <v>0</v>
      </c>
      <c r="AB46" s="144">
        <f t="shared" si="15"/>
        <v>1100439.9999999995</v>
      </c>
      <c r="AC46" s="144">
        <f t="shared" si="16"/>
        <v>1026660.0000000005</v>
      </c>
      <c r="AD46" s="144">
        <f t="shared" si="7"/>
        <v>20533.200000000008</v>
      </c>
      <c r="AE46" s="167">
        <f t="shared" si="8"/>
        <v>220.54994629430453</v>
      </c>
      <c r="AF46">
        <f t="shared" si="9"/>
        <v>2.17</v>
      </c>
      <c r="AG46">
        <v>2</v>
      </c>
      <c r="AH46">
        <f t="shared" si="10"/>
        <v>0</v>
      </c>
    </row>
    <row r="47" spans="1:34" ht="13.5" customHeight="1">
      <c r="A47" s="125">
        <f t="shared" si="11"/>
        <v>45</v>
      </c>
      <c r="B47" s="125">
        <f t="shared" si="12"/>
        <v>1089320</v>
      </c>
      <c r="C47" s="129">
        <f>'ルール＆合計'!$F$3</f>
        <v>0.02</v>
      </c>
      <c r="D47" s="128">
        <f t="shared" si="0"/>
        <v>21786.4</v>
      </c>
      <c r="E47" s="131">
        <v>10000</v>
      </c>
      <c r="F47" s="123" t="s">
        <v>90</v>
      </c>
      <c r="G47" s="113" t="s">
        <v>63</v>
      </c>
      <c r="H47" t="s">
        <v>80</v>
      </c>
      <c r="I47" s="135">
        <v>41681</v>
      </c>
      <c r="J47">
        <v>102.697</v>
      </c>
      <c r="K47" t="s">
        <v>206</v>
      </c>
      <c r="L47">
        <v>102.076</v>
      </c>
      <c r="N47" s="125">
        <f t="shared" si="1"/>
        <v>62.10000000000093</v>
      </c>
      <c r="O47" s="138">
        <f t="shared" si="17"/>
        <v>350.8276972624746</v>
      </c>
      <c r="P47" s="125">
        <f t="shared" si="2"/>
        <v>3.41</v>
      </c>
      <c r="R47" s="123" t="s">
        <v>63</v>
      </c>
      <c r="T47">
        <v>102.076</v>
      </c>
      <c r="U47" t="s">
        <v>207</v>
      </c>
      <c r="V47" s="125" t="str">
        <f t="shared" si="3"/>
        <v>負け</v>
      </c>
      <c r="W47" s="125">
        <f t="shared" si="13"/>
        <v>-0.6210000000000093</v>
      </c>
      <c r="X47" s="126">
        <f t="shared" si="14"/>
        <v>0</v>
      </c>
      <c r="Y47" s="126">
        <f t="shared" si="4"/>
        <v>-62.10000000000093</v>
      </c>
      <c r="Z47" s="125">
        <f t="shared" si="5"/>
        <v>-6210.000000000093</v>
      </c>
      <c r="AA47" s="125">
        <f t="shared" si="6"/>
        <v>0</v>
      </c>
      <c r="AB47" s="144">
        <f t="shared" si="15"/>
        <v>1100439.9999999995</v>
      </c>
      <c r="AC47" s="144">
        <f t="shared" si="16"/>
        <v>1026660.0000000005</v>
      </c>
      <c r="AD47" s="144">
        <f t="shared" si="7"/>
        <v>20533.200000000008</v>
      </c>
      <c r="AE47" s="167">
        <f t="shared" si="8"/>
        <v>330.64734299516425</v>
      </c>
      <c r="AF47">
        <f t="shared" si="9"/>
        <v>3.21</v>
      </c>
      <c r="AG47">
        <v>3</v>
      </c>
      <c r="AH47">
        <f t="shared" si="10"/>
        <v>-18630.000000000276</v>
      </c>
    </row>
    <row r="48" spans="1:34" ht="13.5" customHeight="1">
      <c r="A48" s="125">
        <f t="shared" si="11"/>
        <v>46</v>
      </c>
      <c r="B48" s="125">
        <f t="shared" si="12"/>
        <v>1083110</v>
      </c>
      <c r="C48" s="129">
        <f>'ルール＆合計'!$F$3</f>
        <v>0.02</v>
      </c>
      <c r="D48" s="128">
        <f t="shared" si="0"/>
        <v>21662.2</v>
      </c>
      <c r="E48" s="131">
        <v>10000</v>
      </c>
      <c r="F48" s="123" t="s">
        <v>90</v>
      </c>
      <c r="G48" s="113" t="s">
        <v>63</v>
      </c>
      <c r="H48" t="s">
        <v>80</v>
      </c>
      <c r="I48" s="135">
        <v>41695</v>
      </c>
      <c r="J48">
        <v>102.62</v>
      </c>
      <c r="K48" t="s">
        <v>208</v>
      </c>
      <c r="L48">
        <v>102.004</v>
      </c>
      <c r="N48" s="125">
        <f t="shared" si="1"/>
        <v>61.599999999999966</v>
      </c>
      <c r="O48" s="138">
        <f t="shared" si="17"/>
        <v>351.6590909090911</v>
      </c>
      <c r="P48" s="125">
        <f t="shared" si="2"/>
        <v>3.42</v>
      </c>
      <c r="R48" s="123" t="s">
        <v>63</v>
      </c>
      <c r="T48">
        <v>102.62</v>
      </c>
      <c r="U48" t="s">
        <v>209</v>
      </c>
      <c r="V48" s="125" t="str">
        <f t="shared" si="3"/>
        <v>負け</v>
      </c>
      <c r="W48" s="125">
        <f t="shared" si="13"/>
        <v>0</v>
      </c>
      <c r="X48" s="126">
        <f t="shared" si="14"/>
        <v>0</v>
      </c>
      <c r="Y48" s="126">
        <f t="shared" si="4"/>
        <v>0</v>
      </c>
      <c r="Z48" s="125">
        <f t="shared" si="5"/>
        <v>0</v>
      </c>
      <c r="AA48" s="125">
        <f t="shared" si="6"/>
        <v>0</v>
      </c>
      <c r="AB48" s="144">
        <f t="shared" si="15"/>
        <v>1100439.9999999995</v>
      </c>
      <c r="AC48" s="144">
        <f t="shared" si="16"/>
        <v>1008030.0000000002</v>
      </c>
      <c r="AD48" s="144">
        <f t="shared" si="7"/>
        <v>20160.600000000006</v>
      </c>
      <c r="AE48" s="167">
        <f t="shared" si="8"/>
        <v>327.2824675324678</v>
      </c>
      <c r="AF48">
        <f t="shared" si="9"/>
        <v>3.18</v>
      </c>
      <c r="AG48">
        <v>3</v>
      </c>
      <c r="AH48">
        <f t="shared" si="10"/>
        <v>0</v>
      </c>
    </row>
    <row r="49" spans="1:34" ht="13.5" customHeight="1">
      <c r="A49" s="125">
        <f t="shared" si="11"/>
        <v>47</v>
      </c>
      <c r="B49" s="125">
        <f t="shared" si="12"/>
        <v>1083110</v>
      </c>
      <c r="C49" s="129">
        <f>'ルール＆合計'!$F$3</f>
        <v>0.02</v>
      </c>
      <c r="D49" s="128">
        <f t="shared" si="0"/>
        <v>21662.2</v>
      </c>
      <c r="E49" s="131">
        <v>10000</v>
      </c>
      <c r="F49" s="123" t="s">
        <v>90</v>
      </c>
      <c r="G49" s="113" t="s">
        <v>63</v>
      </c>
      <c r="H49" t="s">
        <v>80</v>
      </c>
      <c r="I49" s="135">
        <v>41702</v>
      </c>
      <c r="J49">
        <v>101.396</v>
      </c>
      <c r="K49" t="s">
        <v>206</v>
      </c>
      <c r="L49">
        <v>102.282</v>
      </c>
      <c r="N49" s="125">
        <f t="shared" si="1"/>
        <v>88.59999999999957</v>
      </c>
      <c r="O49" s="138">
        <f t="shared" si="17"/>
        <v>244.49435665914342</v>
      </c>
      <c r="P49" s="125">
        <f t="shared" si="2"/>
        <v>2.41</v>
      </c>
      <c r="R49" s="123" t="s">
        <v>63</v>
      </c>
      <c r="S49" t="s">
        <v>210</v>
      </c>
      <c r="T49">
        <v>101.396</v>
      </c>
      <c r="U49" t="s">
        <v>211</v>
      </c>
      <c r="V49" s="125" t="str">
        <f t="shared" si="3"/>
        <v>負け</v>
      </c>
      <c r="W49" s="125">
        <f t="shared" si="13"/>
        <v>0</v>
      </c>
      <c r="X49" s="126">
        <f t="shared" si="14"/>
        <v>0</v>
      </c>
      <c r="Y49" s="126">
        <f t="shared" si="4"/>
        <v>0</v>
      </c>
      <c r="Z49" s="125">
        <f t="shared" si="5"/>
        <v>0</v>
      </c>
      <c r="AA49" s="125">
        <f t="shared" si="6"/>
        <v>0</v>
      </c>
      <c r="AB49" s="144">
        <f t="shared" si="15"/>
        <v>1100439.9999999995</v>
      </c>
      <c r="AC49" s="144">
        <f t="shared" si="16"/>
        <v>1008030.0000000002</v>
      </c>
      <c r="AD49" s="144">
        <f t="shared" si="7"/>
        <v>20160.600000000006</v>
      </c>
      <c r="AE49" s="167">
        <f t="shared" si="8"/>
        <v>227.54627539503502</v>
      </c>
      <c r="AF49">
        <f t="shared" si="9"/>
        <v>2.24</v>
      </c>
      <c r="AG49">
        <v>2</v>
      </c>
      <c r="AH49">
        <f t="shared" si="10"/>
        <v>0</v>
      </c>
    </row>
    <row r="50" spans="1:34" ht="13.5" customHeight="1">
      <c r="A50" s="125">
        <f t="shared" si="11"/>
        <v>48</v>
      </c>
      <c r="B50" s="125">
        <f t="shared" si="12"/>
        <v>1083110</v>
      </c>
      <c r="C50" s="129">
        <f>'ルール＆合計'!$F$3</f>
        <v>0.02</v>
      </c>
      <c r="D50" s="128">
        <f t="shared" si="0"/>
        <v>21662.2</v>
      </c>
      <c r="E50" s="131">
        <v>10000</v>
      </c>
      <c r="F50" s="123" t="s">
        <v>90</v>
      </c>
      <c r="G50" s="113" t="s">
        <v>63</v>
      </c>
      <c r="H50" t="s">
        <v>64</v>
      </c>
      <c r="I50" s="135">
        <v>41717</v>
      </c>
      <c r="J50">
        <v>101.297</v>
      </c>
      <c r="K50" t="s">
        <v>201</v>
      </c>
      <c r="L50">
        <v>102.68</v>
      </c>
      <c r="N50" s="125">
        <f t="shared" si="1"/>
        <v>138.30000000000098</v>
      </c>
      <c r="O50" s="138">
        <f t="shared" si="17"/>
        <v>156.63195950831417</v>
      </c>
      <c r="P50" s="125">
        <f t="shared" si="2"/>
        <v>1.54</v>
      </c>
      <c r="R50" s="123" t="s">
        <v>63</v>
      </c>
      <c r="T50">
        <v>101.297</v>
      </c>
      <c r="U50" t="s">
        <v>212</v>
      </c>
      <c r="V50" s="125" t="str">
        <f t="shared" si="3"/>
        <v>勝ち</v>
      </c>
      <c r="W50" s="125">
        <f t="shared" si="13"/>
        <v>0</v>
      </c>
      <c r="X50" s="126">
        <f t="shared" si="14"/>
        <v>0</v>
      </c>
      <c r="Y50" s="126">
        <f t="shared" si="4"/>
        <v>0</v>
      </c>
      <c r="Z50" s="125">
        <f t="shared" si="5"/>
        <v>0</v>
      </c>
      <c r="AA50" s="125">
        <f t="shared" si="6"/>
        <v>0</v>
      </c>
      <c r="AB50" s="144">
        <f t="shared" si="15"/>
        <v>1100439.9999999995</v>
      </c>
      <c r="AC50" s="144">
        <f t="shared" si="16"/>
        <v>1008030.0000000002</v>
      </c>
      <c r="AD50" s="144">
        <f t="shared" si="7"/>
        <v>20160.600000000006</v>
      </c>
      <c r="AE50" s="167">
        <f t="shared" si="8"/>
        <v>145.77440347071484</v>
      </c>
      <c r="AF50">
        <f t="shared" si="9"/>
        <v>1.43</v>
      </c>
      <c r="AG50">
        <v>1</v>
      </c>
      <c r="AH50">
        <f t="shared" si="10"/>
        <v>0</v>
      </c>
    </row>
    <row r="51" spans="1:34" ht="13.5" customHeight="1">
      <c r="A51" s="125">
        <f t="shared" si="11"/>
        <v>49</v>
      </c>
      <c r="B51" s="125">
        <f t="shared" si="12"/>
        <v>1083110</v>
      </c>
      <c r="C51" s="129">
        <f>'ルール＆合計'!$F$3</f>
        <v>0.02</v>
      </c>
      <c r="D51" s="128">
        <f t="shared" si="0"/>
        <v>21662.2</v>
      </c>
      <c r="E51" s="131">
        <v>10000</v>
      </c>
      <c r="F51" s="123" t="s">
        <v>90</v>
      </c>
      <c r="G51" s="113" t="s">
        <v>63</v>
      </c>
      <c r="H51" t="s">
        <v>64</v>
      </c>
      <c r="I51" s="135">
        <v>41719</v>
      </c>
      <c r="J51">
        <v>102.45</v>
      </c>
      <c r="K51" t="s">
        <v>213</v>
      </c>
      <c r="L51">
        <v>102.012</v>
      </c>
      <c r="N51" s="125">
        <f t="shared" si="1"/>
        <v>43.80000000000024</v>
      </c>
      <c r="O51" s="138">
        <f t="shared" si="17"/>
        <v>494.5707762557051</v>
      </c>
      <c r="P51" s="125">
        <f t="shared" si="2"/>
        <v>4.82</v>
      </c>
      <c r="R51" s="123" t="s">
        <v>63</v>
      </c>
      <c r="T51">
        <v>102.45</v>
      </c>
      <c r="U51" t="s">
        <v>214</v>
      </c>
      <c r="V51" s="125" t="str">
        <f t="shared" si="3"/>
        <v>勝ち</v>
      </c>
      <c r="W51" s="125">
        <f t="shared" si="13"/>
        <v>0</v>
      </c>
      <c r="X51" s="126">
        <f t="shared" si="14"/>
        <v>0</v>
      </c>
      <c r="Y51" s="126">
        <f t="shared" si="4"/>
        <v>0</v>
      </c>
      <c r="Z51" s="125">
        <f t="shared" si="5"/>
        <v>0</v>
      </c>
      <c r="AA51" s="125">
        <f t="shared" si="6"/>
        <v>0</v>
      </c>
      <c r="AB51" s="144">
        <f t="shared" si="15"/>
        <v>1100439.9999999995</v>
      </c>
      <c r="AC51" s="144">
        <f t="shared" si="16"/>
        <v>1008030.0000000002</v>
      </c>
      <c r="AD51" s="144">
        <f t="shared" si="7"/>
        <v>20160.600000000006</v>
      </c>
      <c r="AE51" s="167">
        <f t="shared" si="8"/>
        <v>460.28767123287435</v>
      </c>
      <c r="AF51">
        <f t="shared" si="9"/>
        <v>4.49</v>
      </c>
      <c r="AG51">
        <v>4</v>
      </c>
      <c r="AH51">
        <f t="shared" si="10"/>
        <v>0</v>
      </c>
    </row>
    <row r="52" spans="1:34" ht="13.5" customHeight="1">
      <c r="A52" s="125">
        <f t="shared" si="11"/>
        <v>50</v>
      </c>
      <c r="B52" s="125">
        <f t="shared" si="12"/>
        <v>1083110</v>
      </c>
      <c r="C52" s="129">
        <f>'ルール＆合計'!$F$3</f>
        <v>0.02</v>
      </c>
      <c r="D52" s="128">
        <f t="shared" si="0"/>
        <v>21662.2</v>
      </c>
      <c r="E52" s="131">
        <v>10000</v>
      </c>
      <c r="F52" s="123" t="s">
        <v>90</v>
      </c>
      <c r="G52" s="113" t="s">
        <v>63</v>
      </c>
      <c r="H52" t="s">
        <v>64</v>
      </c>
      <c r="I52" s="135">
        <v>41739</v>
      </c>
      <c r="J52">
        <v>101.321</v>
      </c>
      <c r="K52" t="s">
        <v>203</v>
      </c>
      <c r="L52">
        <v>102.134</v>
      </c>
      <c r="N52" s="125">
        <f t="shared" si="1"/>
        <v>81.30000000000024</v>
      </c>
      <c r="O52" s="138">
        <f t="shared" si="17"/>
        <v>266.447724477244</v>
      </c>
      <c r="P52" s="125">
        <f t="shared" si="2"/>
        <v>2.62</v>
      </c>
      <c r="R52" s="123" t="s">
        <v>63</v>
      </c>
      <c r="T52">
        <v>101.321</v>
      </c>
      <c r="U52" t="s">
        <v>215</v>
      </c>
      <c r="V52" s="125" t="str">
        <f t="shared" si="3"/>
        <v>勝ち</v>
      </c>
      <c r="W52" s="125">
        <f t="shared" si="13"/>
        <v>0</v>
      </c>
      <c r="X52" s="126">
        <f t="shared" si="14"/>
        <v>0</v>
      </c>
      <c r="Y52" s="126">
        <f t="shared" si="4"/>
        <v>0</v>
      </c>
      <c r="Z52" s="125">
        <f t="shared" si="5"/>
        <v>0</v>
      </c>
      <c r="AA52" s="125">
        <f t="shared" si="6"/>
        <v>0</v>
      </c>
      <c r="AB52" s="144">
        <f t="shared" si="15"/>
        <v>1100439.9999999995</v>
      </c>
      <c r="AC52" s="144">
        <f t="shared" si="16"/>
        <v>1008030.0000000002</v>
      </c>
      <c r="AD52" s="144">
        <f t="shared" si="7"/>
        <v>20160.600000000006</v>
      </c>
      <c r="AE52" s="167">
        <f t="shared" si="8"/>
        <v>247.97785977859712</v>
      </c>
      <c r="AF52">
        <f t="shared" si="9"/>
        <v>2.44</v>
      </c>
      <c r="AG52">
        <v>2</v>
      </c>
      <c r="AH52">
        <f t="shared" si="10"/>
        <v>0</v>
      </c>
    </row>
    <row r="53" spans="1:34" ht="13.5" customHeight="1">
      <c r="A53" s="125">
        <f t="shared" si="11"/>
        <v>51</v>
      </c>
      <c r="B53" s="125">
        <f t="shared" si="12"/>
        <v>1083110</v>
      </c>
      <c r="C53" s="129">
        <f>'ルール＆合計'!$F$3</f>
        <v>0.02</v>
      </c>
      <c r="D53" s="128">
        <f t="shared" si="0"/>
        <v>21662.2</v>
      </c>
      <c r="E53" s="131">
        <v>10000</v>
      </c>
      <c r="F53" s="123" t="s">
        <v>90</v>
      </c>
      <c r="G53" s="113" t="s">
        <v>63</v>
      </c>
      <c r="H53" t="s">
        <v>80</v>
      </c>
      <c r="I53" s="135">
        <v>41757</v>
      </c>
      <c r="J53">
        <v>102.624</v>
      </c>
      <c r="K53" t="s">
        <v>216</v>
      </c>
      <c r="L53">
        <v>102.042</v>
      </c>
      <c r="N53" s="125">
        <f t="shared" si="1"/>
        <v>58.19999999999936</v>
      </c>
      <c r="O53" s="138">
        <f t="shared" si="17"/>
        <v>372.20274914089754</v>
      </c>
      <c r="P53" s="125">
        <f t="shared" si="2"/>
        <v>3.62</v>
      </c>
      <c r="Q53">
        <v>3</v>
      </c>
      <c r="R53" s="123" t="s">
        <v>63</v>
      </c>
      <c r="T53">
        <v>102.042</v>
      </c>
      <c r="U53" t="s">
        <v>217</v>
      </c>
      <c r="V53" s="125" t="str">
        <f t="shared" si="3"/>
        <v>負け</v>
      </c>
      <c r="W53" s="125">
        <f t="shared" si="13"/>
        <v>-0.5819999999999936</v>
      </c>
      <c r="X53" s="126">
        <f t="shared" si="14"/>
        <v>0</v>
      </c>
      <c r="Y53" s="126">
        <f t="shared" si="4"/>
        <v>-58.19999999999936</v>
      </c>
      <c r="Z53" s="125">
        <f t="shared" si="5"/>
        <v>-5819.999999999936</v>
      </c>
      <c r="AA53" s="125">
        <f t="shared" si="6"/>
        <v>-17459.99999999981</v>
      </c>
      <c r="AB53" s="144">
        <f t="shared" si="15"/>
        <v>1100439.9999999995</v>
      </c>
      <c r="AC53" s="144">
        <f t="shared" si="16"/>
        <v>1008030.0000000002</v>
      </c>
      <c r="AD53" s="144">
        <f t="shared" si="7"/>
        <v>20160.600000000006</v>
      </c>
      <c r="AE53" s="167">
        <f t="shared" si="8"/>
        <v>346.402061855674</v>
      </c>
      <c r="AF53">
        <f t="shared" si="9"/>
        <v>3.37</v>
      </c>
      <c r="AG53">
        <v>3</v>
      </c>
      <c r="AH53">
        <f t="shared" si="10"/>
        <v>-17459.99999999981</v>
      </c>
    </row>
    <row r="54" spans="1:34" ht="13.5" customHeight="1">
      <c r="A54" s="125">
        <f t="shared" si="11"/>
        <v>52</v>
      </c>
      <c r="B54" s="125">
        <f t="shared" si="12"/>
        <v>1077290</v>
      </c>
      <c r="C54" s="129">
        <f>'ルール＆合計'!$F$3</f>
        <v>0.02</v>
      </c>
      <c r="D54" s="128">
        <f t="shared" si="0"/>
        <v>21545.8</v>
      </c>
      <c r="E54" s="131">
        <v>10000</v>
      </c>
      <c r="F54" s="123" t="s">
        <v>90</v>
      </c>
      <c r="G54" s="113" t="s">
        <v>63</v>
      </c>
      <c r="H54" t="s">
        <v>64</v>
      </c>
      <c r="I54" s="135">
        <v>41759</v>
      </c>
      <c r="J54">
        <v>102.233</v>
      </c>
      <c r="K54" t="s">
        <v>203</v>
      </c>
      <c r="L54">
        <v>102.651</v>
      </c>
      <c r="N54" s="125">
        <f t="shared" si="1"/>
        <v>41.799999999999216</v>
      </c>
      <c r="O54" s="138">
        <f t="shared" si="17"/>
        <v>515.4497607655599</v>
      </c>
      <c r="P54" s="125">
        <f t="shared" si="2"/>
        <v>5.04</v>
      </c>
      <c r="R54" s="123" t="s">
        <v>63</v>
      </c>
      <c r="T54">
        <v>102.233</v>
      </c>
      <c r="U54" t="s">
        <v>214</v>
      </c>
      <c r="V54" s="125" t="str">
        <f t="shared" si="3"/>
        <v>勝ち</v>
      </c>
      <c r="W54" s="125">
        <f t="shared" si="13"/>
        <v>0</v>
      </c>
      <c r="X54" s="126">
        <f t="shared" si="14"/>
        <v>0</v>
      </c>
      <c r="Y54" s="126">
        <f t="shared" si="4"/>
        <v>0</v>
      </c>
      <c r="Z54" s="125">
        <f t="shared" si="5"/>
        <v>0</v>
      </c>
      <c r="AA54" s="125">
        <f t="shared" si="6"/>
        <v>0</v>
      </c>
      <c r="AB54" s="144">
        <f t="shared" si="15"/>
        <v>1082979.9999999998</v>
      </c>
      <c r="AC54" s="144">
        <f t="shared" si="16"/>
        <v>990570.0000000005</v>
      </c>
      <c r="AD54" s="144">
        <f t="shared" si="7"/>
        <v>19811.40000000001</v>
      </c>
      <c r="AE54" s="167">
        <f t="shared" si="8"/>
        <v>473.9569377990522</v>
      </c>
      <c r="AF54">
        <f t="shared" si="9"/>
        <v>4.63</v>
      </c>
      <c r="AG54">
        <v>4</v>
      </c>
      <c r="AH54">
        <f t="shared" si="10"/>
        <v>0</v>
      </c>
    </row>
    <row r="55" spans="1:34" ht="13.5" customHeight="1">
      <c r="A55" s="125">
        <f t="shared" si="11"/>
        <v>53</v>
      </c>
      <c r="B55" s="125">
        <f t="shared" si="12"/>
        <v>1077290</v>
      </c>
      <c r="C55" s="129">
        <f>'ルール＆合計'!$F$3</f>
        <v>0.02</v>
      </c>
      <c r="D55" s="128">
        <f t="shared" si="0"/>
        <v>21545.8</v>
      </c>
      <c r="E55" s="131">
        <v>10000</v>
      </c>
      <c r="F55" s="123" t="s">
        <v>90</v>
      </c>
      <c r="G55" s="113" t="s">
        <v>63</v>
      </c>
      <c r="H55" t="s">
        <v>64</v>
      </c>
      <c r="I55" s="135">
        <v>41773</v>
      </c>
      <c r="J55">
        <v>101.717</v>
      </c>
      <c r="K55" t="s">
        <v>203</v>
      </c>
      <c r="L55">
        <v>102.278</v>
      </c>
      <c r="N55" s="125">
        <f t="shared" si="1"/>
        <v>56.100000000000705</v>
      </c>
      <c r="O55" s="138">
        <f t="shared" si="17"/>
        <v>384.06060606060123</v>
      </c>
      <c r="P55" s="125">
        <f t="shared" si="2"/>
        <v>3.77</v>
      </c>
      <c r="Q55">
        <v>3</v>
      </c>
      <c r="R55" s="123" t="s">
        <v>63</v>
      </c>
      <c r="S55" s="135">
        <v>41792</v>
      </c>
      <c r="T55">
        <v>102.139</v>
      </c>
      <c r="U55" t="s">
        <v>218</v>
      </c>
      <c r="V55" s="125" t="str">
        <f t="shared" si="3"/>
        <v>負け</v>
      </c>
      <c r="W55" s="125">
        <f t="shared" si="13"/>
        <v>0.42199999999999704</v>
      </c>
      <c r="X55" s="126">
        <f t="shared" si="14"/>
        <v>0</v>
      </c>
      <c r="Y55" s="126">
        <f t="shared" si="4"/>
        <v>42.199999999999704</v>
      </c>
      <c r="Z55" s="125">
        <f t="shared" si="5"/>
        <v>-4219.999999999971</v>
      </c>
      <c r="AA55" s="125">
        <f t="shared" si="6"/>
        <v>-12659.999999999913</v>
      </c>
      <c r="AB55" s="144">
        <f t="shared" si="15"/>
        <v>1082979.9999999998</v>
      </c>
      <c r="AC55" s="144">
        <f t="shared" si="16"/>
        <v>990570.0000000005</v>
      </c>
      <c r="AD55" s="144">
        <f t="shared" si="7"/>
        <v>19811.40000000001</v>
      </c>
      <c r="AE55" s="167">
        <f t="shared" si="8"/>
        <v>353.1443850267337</v>
      </c>
      <c r="AF55">
        <f t="shared" si="9"/>
        <v>3.47</v>
      </c>
      <c r="AG55">
        <v>3</v>
      </c>
      <c r="AH55">
        <f t="shared" si="10"/>
        <v>-12659.999999999913</v>
      </c>
    </row>
    <row r="56" spans="1:34" ht="13.5" customHeight="1">
      <c r="A56" s="125">
        <f t="shared" si="11"/>
        <v>54</v>
      </c>
      <c r="B56" s="125">
        <f t="shared" si="12"/>
        <v>1073070</v>
      </c>
      <c r="C56" s="129">
        <f>'ルール＆合計'!$F$3</f>
        <v>0.02</v>
      </c>
      <c r="D56" s="128">
        <f t="shared" si="0"/>
        <v>21461.4</v>
      </c>
      <c r="E56" s="131">
        <v>10000</v>
      </c>
      <c r="F56" s="123" t="s">
        <v>90</v>
      </c>
      <c r="G56" s="113" t="s">
        <v>63</v>
      </c>
      <c r="H56" t="s">
        <v>80</v>
      </c>
      <c r="I56" s="135">
        <v>41787</v>
      </c>
      <c r="J56">
        <v>101.635</v>
      </c>
      <c r="K56" t="s">
        <v>219</v>
      </c>
      <c r="L56">
        <v>102.026</v>
      </c>
      <c r="N56" s="125">
        <f t="shared" si="1"/>
        <v>39.09999999999911</v>
      </c>
      <c r="O56" s="138">
        <f t="shared" si="17"/>
        <v>548.884910485946</v>
      </c>
      <c r="P56" s="125">
        <f t="shared" si="2"/>
        <v>5.4</v>
      </c>
      <c r="R56" s="123" t="s">
        <v>63</v>
      </c>
      <c r="T56">
        <v>101.635</v>
      </c>
      <c r="U56" t="s">
        <v>220</v>
      </c>
      <c r="V56" s="125" t="str">
        <f t="shared" si="3"/>
        <v>負け</v>
      </c>
      <c r="W56" s="125">
        <f t="shared" si="13"/>
        <v>0</v>
      </c>
      <c r="X56" s="126">
        <f t="shared" si="14"/>
        <v>0</v>
      </c>
      <c r="Y56" s="126">
        <f t="shared" si="4"/>
        <v>0</v>
      </c>
      <c r="Z56" s="125">
        <f t="shared" si="5"/>
        <v>0</v>
      </c>
      <c r="AA56" s="125">
        <f t="shared" si="6"/>
        <v>0</v>
      </c>
      <c r="AB56" s="144">
        <f t="shared" si="15"/>
        <v>1070319.9999999998</v>
      </c>
      <c r="AC56" s="144">
        <f t="shared" si="16"/>
        <v>977910.0000000006</v>
      </c>
      <c r="AD56" s="144">
        <f t="shared" si="7"/>
        <v>19558.20000000001</v>
      </c>
      <c r="AE56" s="167">
        <f t="shared" si="8"/>
        <v>500.20971867008836</v>
      </c>
      <c r="AF56">
        <f t="shared" si="9"/>
        <v>4.92</v>
      </c>
      <c r="AG56">
        <v>4</v>
      </c>
      <c r="AH56">
        <f t="shared" si="10"/>
        <v>0</v>
      </c>
    </row>
    <row r="57" spans="1:34" ht="13.5" customHeight="1">
      <c r="A57" s="125">
        <f t="shared" si="11"/>
        <v>55</v>
      </c>
      <c r="B57" s="125">
        <f t="shared" si="12"/>
        <v>1073070</v>
      </c>
      <c r="C57" s="129">
        <f>'ルール＆合計'!$F$3</f>
        <v>0.02</v>
      </c>
      <c r="D57" s="128">
        <f t="shared" si="0"/>
        <v>21461.4</v>
      </c>
      <c r="E57" s="131">
        <v>10000</v>
      </c>
      <c r="F57" s="123" t="s">
        <v>90</v>
      </c>
      <c r="G57" s="113" t="s">
        <v>63</v>
      </c>
      <c r="H57" t="s">
        <v>80</v>
      </c>
      <c r="I57" s="135">
        <v>41795</v>
      </c>
      <c r="J57">
        <v>102.335</v>
      </c>
      <c r="K57" t="s">
        <v>221</v>
      </c>
      <c r="L57">
        <v>102.749</v>
      </c>
      <c r="N57" s="125">
        <f t="shared" si="1"/>
        <v>41.40000000000015</v>
      </c>
      <c r="O57" s="138">
        <f t="shared" si="17"/>
        <v>518.3913043478243</v>
      </c>
      <c r="P57" s="125">
        <f t="shared" si="2"/>
        <v>5.06</v>
      </c>
      <c r="R57" s="123" t="s">
        <v>63</v>
      </c>
      <c r="T57">
        <v>102.335</v>
      </c>
      <c r="U57" t="s">
        <v>223</v>
      </c>
      <c r="V57" s="125" t="str">
        <f t="shared" si="3"/>
        <v>負け</v>
      </c>
      <c r="W57" s="125">
        <f t="shared" si="13"/>
        <v>0</v>
      </c>
      <c r="X57" s="126">
        <f t="shared" si="14"/>
        <v>0</v>
      </c>
      <c r="Y57" s="126">
        <f t="shared" si="4"/>
        <v>0</v>
      </c>
      <c r="Z57" s="125">
        <f t="shared" si="5"/>
        <v>0</v>
      </c>
      <c r="AA57" s="125">
        <f t="shared" si="6"/>
        <v>0</v>
      </c>
      <c r="AB57" s="144">
        <f t="shared" si="15"/>
        <v>1070319.9999999998</v>
      </c>
      <c r="AC57" s="144">
        <f t="shared" si="16"/>
        <v>977910.0000000006</v>
      </c>
      <c r="AD57" s="144">
        <f t="shared" si="7"/>
        <v>19558.20000000001</v>
      </c>
      <c r="AE57" s="167">
        <f t="shared" si="8"/>
        <v>472.4202898550711</v>
      </c>
      <c r="AF57">
        <f t="shared" si="9"/>
        <v>4.61</v>
      </c>
      <c r="AG57">
        <v>4</v>
      </c>
      <c r="AH57">
        <f t="shared" si="10"/>
        <v>0</v>
      </c>
    </row>
    <row r="58" spans="1:34" ht="13.5" customHeight="1">
      <c r="A58" s="125">
        <f t="shared" si="11"/>
        <v>56</v>
      </c>
      <c r="B58" s="125">
        <f t="shared" si="12"/>
        <v>1073070</v>
      </c>
      <c r="C58" s="129">
        <f>'ルール＆合計'!$F$3</f>
        <v>0.02</v>
      </c>
      <c r="D58" s="128">
        <f t="shared" si="0"/>
        <v>21461.4</v>
      </c>
      <c r="E58" s="131">
        <v>10000</v>
      </c>
      <c r="F58" s="123" t="s">
        <v>90</v>
      </c>
      <c r="G58" s="113" t="s">
        <v>63</v>
      </c>
      <c r="H58" t="s">
        <v>64</v>
      </c>
      <c r="I58" s="135">
        <v>41807</v>
      </c>
      <c r="J58">
        <v>102.239</v>
      </c>
      <c r="K58" t="s">
        <v>201</v>
      </c>
      <c r="L58">
        <v>101.806</v>
      </c>
      <c r="N58" s="125">
        <f t="shared" si="1"/>
        <v>43.30000000000069</v>
      </c>
      <c r="O58" s="138">
        <f t="shared" si="17"/>
        <v>495.6443418013778</v>
      </c>
      <c r="P58" s="125">
        <f t="shared" si="2"/>
        <v>4.84</v>
      </c>
      <c r="R58" s="123" t="s">
        <v>63</v>
      </c>
      <c r="T58">
        <v>102.239</v>
      </c>
      <c r="U58" t="s">
        <v>224</v>
      </c>
      <c r="V58" s="125" t="str">
        <f t="shared" si="3"/>
        <v>勝ち</v>
      </c>
      <c r="W58" s="125">
        <f t="shared" si="13"/>
        <v>0</v>
      </c>
      <c r="X58" s="126">
        <f t="shared" si="14"/>
        <v>0</v>
      </c>
      <c r="Y58" s="126">
        <f t="shared" si="4"/>
        <v>0</v>
      </c>
      <c r="Z58" s="125">
        <f t="shared" si="5"/>
        <v>0</v>
      </c>
      <c r="AA58" s="125">
        <f t="shared" si="6"/>
        <v>0</v>
      </c>
      <c r="AB58" s="144">
        <f t="shared" si="15"/>
        <v>1070319.9999999998</v>
      </c>
      <c r="AC58" s="144">
        <f t="shared" si="16"/>
        <v>977910.0000000006</v>
      </c>
      <c r="AD58" s="144">
        <f t="shared" si="7"/>
        <v>19558.20000000001</v>
      </c>
      <c r="AE58" s="167">
        <f t="shared" si="8"/>
        <v>451.69053117782215</v>
      </c>
      <c r="AF58">
        <f t="shared" si="9"/>
        <v>4.41</v>
      </c>
      <c r="AG58">
        <v>4</v>
      </c>
      <c r="AH58">
        <f t="shared" si="10"/>
        <v>0</v>
      </c>
    </row>
    <row r="59" spans="1:34" ht="13.5" customHeight="1">
      <c r="A59" s="125">
        <f t="shared" si="11"/>
        <v>57</v>
      </c>
      <c r="B59" s="125">
        <f t="shared" si="12"/>
        <v>1073070</v>
      </c>
      <c r="C59" s="129">
        <f>'ルール＆合計'!$F$3</f>
        <v>0.02</v>
      </c>
      <c r="D59" s="128">
        <f t="shared" si="0"/>
        <v>21461.4</v>
      </c>
      <c r="E59" s="131">
        <v>10000</v>
      </c>
      <c r="F59" s="123" t="s">
        <v>90</v>
      </c>
      <c r="G59" s="113" t="s">
        <v>63</v>
      </c>
      <c r="H59" t="s">
        <v>64</v>
      </c>
      <c r="I59" s="135">
        <v>41813</v>
      </c>
      <c r="J59">
        <v>101.815</v>
      </c>
      <c r="K59" t="s">
        <v>203</v>
      </c>
      <c r="L59">
        <v>102.113</v>
      </c>
      <c r="N59" s="125">
        <f t="shared" si="1"/>
        <v>29.800000000000182</v>
      </c>
      <c r="O59" s="138">
        <f t="shared" si="17"/>
        <v>720.1812080536869</v>
      </c>
      <c r="P59" s="125">
        <f t="shared" si="2"/>
        <v>7.07</v>
      </c>
      <c r="R59" s="123" t="s">
        <v>63</v>
      </c>
      <c r="T59">
        <v>101.815</v>
      </c>
      <c r="U59" t="s">
        <v>224</v>
      </c>
      <c r="V59" s="125" t="str">
        <f t="shared" si="3"/>
        <v>勝ち</v>
      </c>
      <c r="W59" s="125">
        <f t="shared" si="13"/>
        <v>0</v>
      </c>
      <c r="X59" s="126">
        <f t="shared" si="14"/>
        <v>0</v>
      </c>
      <c r="Y59" s="126">
        <f t="shared" si="4"/>
        <v>0</v>
      </c>
      <c r="Z59" s="125">
        <f t="shared" si="5"/>
        <v>0</v>
      </c>
      <c r="AA59" s="125">
        <f t="shared" si="6"/>
        <v>0</v>
      </c>
      <c r="AB59" s="144">
        <f t="shared" si="15"/>
        <v>1070319.9999999998</v>
      </c>
      <c r="AC59" s="144">
        <f t="shared" si="16"/>
        <v>977910.0000000006</v>
      </c>
      <c r="AD59" s="144">
        <f t="shared" si="7"/>
        <v>19558.20000000001</v>
      </c>
      <c r="AE59" s="167">
        <f t="shared" si="8"/>
        <v>656.3154362416071</v>
      </c>
      <c r="AF59">
        <f t="shared" si="9"/>
        <v>6.44</v>
      </c>
      <c r="AG59">
        <v>6</v>
      </c>
      <c r="AH59">
        <f t="shared" si="10"/>
        <v>0</v>
      </c>
    </row>
    <row r="60" spans="1:34" ht="13.5" customHeight="1">
      <c r="A60" s="125">
        <f t="shared" si="11"/>
        <v>58</v>
      </c>
      <c r="B60" s="125">
        <f t="shared" si="12"/>
        <v>1073070</v>
      </c>
      <c r="C60" s="129">
        <f>'ルール＆合計'!$F$3</f>
        <v>0.02</v>
      </c>
      <c r="D60" s="128">
        <f t="shared" si="0"/>
        <v>21461.4</v>
      </c>
      <c r="E60" s="131">
        <v>10000</v>
      </c>
      <c r="F60" s="123" t="s">
        <v>90</v>
      </c>
      <c r="G60" s="113" t="s">
        <v>63</v>
      </c>
      <c r="H60" t="s">
        <v>64</v>
      </c>
      <c r="I60" s="135">
        <v>41821</v>
      </c>
      <c r="J60">
        <v>101.592</v>
      </c>
      <c r="K60" t="s">
        <v>201</v>
      </c>
      <c r="L60">
        <v>101.285</v>
      </c>
      <c r="N60" s="125">
        <f t="shared" si="1"/>
        <v>30.700000000000216</v>
      </c>
      <c r="O60" s="138">
        <f t="shared" si="17"/>
        <v>699.06840390879</v>
      </c>
      <c r="P60" s="125">
        <f t="shared" si="2"/>
        <v>6.88</v>
      </c>
      <c r="R60" s="123" t="s">
        <v>63</v>
      </c>
      <c r="T60">
        <v>101.592</v>
      </c>
      <c r="U60" t="s">
        <v>225</v>
      </c>
      <c r="V60" s="125" t="str">
        <f t="shared" si="3"/>
        <v>勝ち</v>
      </c>
      <c r="W60" s="125">
        <f t="shared" si="13"/>
        <v>0</v>
      </c>
      <c r="X60" s="126">
        <f t="shared" si="14"/>
        <v>0</v>
      </c>
      <c r="Y60" s="126">
        <f t="shared" si="4"/>
        <v>0</v>
      </c>
      <c r="Z60" s="125">
        <f t="shared" si="5"/>
        <v>0</v>
      </c>
      <c r="AA60" s="125">
        <f t="shared" si="6"/>
        <v>0</v>
      </c>
      <c r="AB60" s="144">
        <f t="shared" si="15"/>
        <v>1070319.9999999998</v>
      </c>
      <c r="AC60" s="144">
        <f t="shared" si="16"/>
        <v>977910.0000000006</v>
      </c>
      <c r="AD60" s="144">
        <f t="shared" si="7"/>
        <v>19558.20000000001</v>
      </c>
      <c r="AE60" s="167">
        <f t="shared" si="8"/>
        <v>637.0749185667711</v>
      </c>
      <c r="AF60">
        <f t="shared" si="9"/>
        <v>6.27</v>
      </c>
      <c r="AG60">
        <v>2</v>
      </c>
      <c r="AH60">
        <f t="shared" si="10"/>
        <v>0</v>
      </c>
    </row>
    <row r="61" spans="1:34" ht="13.5" customHeight="1">
      <c r="A61" s="125">
        <f t="shared" si="11"/>
        <v>59</v>
      </c>
      <c r="B61" s="125">
        <f t="shared" si="12"/>
        <v>1073070</v>
      </c>
      <c r="C61" s="129">
        <f>'ルール＆合計'!$F$3</f>
        <v>0.02</v>
      </c>
      <c r="D61" s="128">
        <f t="shared" si="0"/>
        <v>21461.4</v>
      </c>
      <c r="E61" s="131">
        <v>10000</v>
      </c>
      <c r="F61" s="123" t="s">
        <v>90</v>
      </c>
      <c r="G61" s="113" t="s">
        <v>63</v>
      </c>
      <c r="H61" t="s">
        <v>64</v>
      </c>
      <c r="I61" s="135">
        <v>41830</v>
      </c>
      <c r="J61">
        <v>101.062</v>
      </c>
      <c r="K61" t="s">
        <v>203</v>
      </c>
      <c r="L61">
        <v>101.659</v>
      </c>
      <c r="N61" s="125">
        <f t="shared" si="1"/>
        <v>59.70000000000084</v>
      </c>
      <c r="O61" s="138">
        <f t="shared" si="17"/>
        <v>359.4874371859246</v>
      </c>
      <c r="P61" s="125">
        <f t="shared" si="2"/>
        <v>3.55</v>
      </c>
      <c r="R61" s="123" t="s">
        <v>63</v>
      </c>
      <c r="T61">
        <v>101.062</v>
      </c>
      <c r="U61" t="s">
        <v>214</v>
      </c>
      <c r="V61" s="125" t="str">
        <f t="shared" si="3"/>
        <v>勝ち</v>
      </c>
      <c r="W61" s="125">
        <f t="shared" si="13"/>
        <v>0</v>
      </c>
      <c r="X61" s="126">
        <f t="shared" si="14"/>
        <v>0</v>
      </c>
      <c r="Y61" s="126">
        <f t="shared" si="4"/>
        <v>0</v>
      </c>
      <c r="Z61" s="125">
        <f t="shared" si="5"/>
        <v>0</v>
      </c>
      <c r="AA61" s="125">
        <f t="shared" si="6"/>
        <v>0</v>
      </c>
      <c r="AB61" s="144">
        <f t="shared" si="15"/>
        <v>1070319.9999999998</v>
      </c>
      <c r="AC61" s="144">
        <f t="shared" si="16"/>
        <v>977910.0000000006</v>
      </c>
      <c r="AD61" s="144">
        <f t="shared" si="7"/>
        <v>19558.20000000001</v>
      </c>
      <c r="AE61" s="167">
        <f t="shared" si="8"/>
        <v>327.6080402010006</v>
      </c>
      <c r="AF61">
        <f t="shared" si="9"/>
        <v>3.24</v>
      </c>
      <c r="AG61">
        <v>3</v>
      </c>
      <c r="AH61">
        <f t="shared" si="10"/>
        <v>0</v>
      </c>
    </row>
    <row r="62" spans="1:34" ht="13.5" customHeight="1">
      <c r="A62" s="125">
        <f t="shared" si="11"/>
        <v>60</v>
      </c>
      <c r="B62" s="125">
        <f t="shared" si="12"/>
        <v>1073070</v>
      </c>
      <c r="C62" s="129">
        <f>'ルール＆合計'!$F$3</f>
        <v>0.02</v>
      </c>
      <c r="D62" s="128">
        <f t="shared" si="0"/>
        <v>21461.4</v>
      </c>
      <c r="E62" s="131">
        <v>10000</v>
      </c>
      <c r="F62" s="123" t="s">
        <v>90</v>
      </c>
      <c r="G62" s="113" t="s">
        <v>63</v>
      </c>
      <c r="H62" t="s">
        <v>64</v>
      </c>
      <c r="I62" s="135">
        <v>41837</v>
      </c>
      <c r="J62">
        <v>101.135</v>
      </c>
      <c r="K62" t="s">
        <v>226</v>
      </c>
      <c r="L62">
        <v>101.691</v>
      </c>
      <c r="N62" s="125">
        <f t="shared" si="1"/>
        <v>55.59999999999974</v>
      </c>
      <c r="O62" s="138">
        <f t="shared" si="17"/>
        <v>385.99640287769967</v>
      </c>
      <c r="P62" s="125">
        <f t="shared" si="2"/>
        <v>3.81</v>
      </c>
      <c r="Q62">
        <v>3</v>
      </c>
      <c r="R62" s="123" t="s">
        <v>63</v>
      </c>
      <c r="S62" s="135">
        <v>41844</v>
      </c>
      <c r="T62">
        <v>101.691</v>
      </c>
      <c r="U62" t="s">
        <v>97</v>
      </c>
      <c r="V62" s="125" t="str">
        <f t="shared" si="3"/>
        <v>負け</v>
      </c>
      <c r="W62" s="125">
        <f t="shared" si="13"/>
        <v>0.5559999999999974</v>
      </c>
      <c r="X62" s="126">
        <f t="shared" si="14"/>
        <v>0</v>
      </c>
      <c r="Y62" s="126">
        <f t="shared" si="4"/>
        <v>55.59999999999974</v>
      </c>
      <c r="Z62" s="125">
        <f t="shared" si="5"/>
        <v>-5559.999999999974</v>
      </c>
      <c r="AA62" s="125">
        <f t="shared" si="6"/>
        <v>-16679.99999999992</v>
      </c>
      <c r="AB62" s="144">
        <f t="shared" si="15"/>
        <v>1070319.9999999998</v>
      </c>
      <c r="AC62" s="144">
        <f t="shared" si="16"/>
        <v>977910.0000000006</v>
      </c>
      <c r="AD62" s="144">
        <f t="shared" si="7"/>
        <v>19558.20000000001</v>
      </c>
      <c r="AE62" s="167">
        <f t="shared" si="8"/>
        <v>351.76618705036157</v>
      </c>
      <c r="AF62">
        <f t="shared" si="9"/>
        <v>3.47</v>
      </c>
      <c r="AG62">
        <v>3</v>
      </c>
      <c r="AH62">
        <f t="shared" si="10"/>
        <v>-16679.99999999992</v>
      </c>
    </row>
    <row r="63" spans="1:34" ht="13.5" customHeight="1">
      <c r="A63" s="125">
        <f t="shared" si="11"/>
        <v>61</v>
      </c>
      <c r="B63" s="125">
        <f t="shared" si="12"/>
        <v>1067510</v>
      </c>
      <c r="C63" s="129">
        <f>'ルール＆合計'!$F$3</f>
        <v>0.02</v>
      </c>
      <c r="D63" s="128">
        <f t="shared" si="0"/>
        <v>21350.2</v>
      </c>
      <c r="E63" s="131">
        <v>10000</v>
      </c>
      <c r="F63" s="123" t="s">
        <v>90</v>
      </c>
      <c r="G63" s="113" t="s">
        <v>63</v>
      </c>
      <c r="H63" t="s">
        <v>80</v>
      </c>
      <c r="I63" s="135">
        <v>41844</v>
      </c>
      <c r="J63">
        <v>101.857</v>
      </c>
      <c r="K63" t="s">
        <v>227</v>
      </c>
      <c r="L63">
        <v>101.415</v>
      </c>
      <c r="N63" s="125">
        <f t="shared" si="1"/>
        <v>44.19999999999931</v>
      </c>
      <c r="O63" s="138">
        <f t="shared" si="17"/>
        <v>483.0361990950302</v>
      </c>
      <c r="P63" s="125">
        <f t="shared" si="2"/>
        <v>4.74</v>
      </c>
      <c r="Q63">
        <v>4</v>
      </c>
      <c r="R63" s="123" t="s">
        <v>63</v>
      </c>
      <c r="S63" s="135">
        <v>41914</v>
      </c>
      <c r="T63">
        <v>108.474</v>
      </c>
      <c r="U63" t="s">
        <v>179</v>
      </c>
      <c r="V63" s="125" t="str">
        <f t="shared" si="3"/>
        <v>勝ち</v>
      </c>
      <c r="W63" s="125">
        <f t="shared" si="13"/>
        <v>6.617000000000004</v>
      </c>
      <c r="X63" s="126">
        <f t="shared" si="14"/>
        <v>661.7000000000004</v>
      </c>
      <c r="Y63" s="126">
        <f t="shared" si="4"/>
        <v>0</v>
      </c>
      <c r="Z63" s="125">
        <f t="shared" si="5"/>
        <v>66170.00000000004</v>
      </c>
      <c r="AA63" s="125">
        <f t="shared" si="6"/>
        <v>264680.0000000002</v>
      </c>
      <c r="AB63" s="144">
        <f t="shared" si="15"/>
        <v>1053639.9999999998</v>
      </c>
      <c r="AC63" s="144">
        <f t="shared" si="16"/>
        <v>961230.0000000007</v>
      </c>
      <c r="AD63" s="144">
        <f t="shared" si="7"/>
        <v>19224.600000000013</v>
      </c>
      <c r="AE63" s="167">
        <f t="shared" si="8"/>
        <v>434.9457013574732</v>
      </c>
      <c r="AF63">
        <f t="shared" si="9"/>
        <v>4.27</v>
      </c>
      <c r="AG63">
        <v>4</v>
      </c>
      <c r="AH63">
        <f t="shared" si="10"/>
        <v>264680.0000000002</v>
      </c>
    </row>
    <row r="64" spans="1:34" ht="13.5" customHeight="1">
      <c r="A64" s="125">
        <f t="shared" si="11"/>
        <v>62</v>
      </c>
      <c r="B64" s="125">
        <f t="shared" si="12"/>
        <v>1133680</v>
      </c>
      <c r="C64" s="129">
        <f>'ルール＆合計'!$F$3</f>
        <v>0.02</v>
      </c>
      <c r="D64" s="128">
        <f t="shared" si="0"/>
        <v>22673.600000000002</v>
      </c>
      <c r="E64" s="131">
        <v>10000</v>
      </c>
      <c r="F64" s="123" t="s">
        <v>90</v>
      </c>
      <c r="G64" s="113" t="s">
        <v>63</v>
      </c>
      <c r="H64" t="s">
        <v>80</v>
      </c>
      <c r="I64" s="135">
        <v>41857</v>
      </c>
      <c r="J64">
        <v>101.737</v>
      </c>
      <c r="K64" t="s">
        <v>219</v>
      </c>
      <c r="L64">
        <v>102.638</v>
      </c>
      <c r="N64" s="125">
        <f t="shared" si="1"/>
        <v>90.10000000000105</v>
      </c>
      <c r="O64" s="138">
        <f t="shared" si="17"/>
        <v>251.64927857935336</v>
      </c>
      <c r="P64" s="125">
        <f t="shared" si="2"/>
        <v>2.47</v>
      </c>
      <c r="R64" s="123" t="s">
        <v>63</v>
      </c>
      <c r="T64">
        <v>101.737</v>
      </c>
      <c r="U64" t="s">
        <v>228</v>
      </c>
      <c r="V64" s="125" t="str">
        <f t="shared" si="3"/>
        <v>負け</v>
      </c>
      <c r="W64" s="125">
        <f t="shared" si="13"/>
        <v>0</v>
      </c>
      <c r="X64" s="126">
        <f t="shared" si="14"/>
        <v>0</v>
      </c>
      <c r="Y64" s="126">
        <f t="shared" si="4"/>
        <v>0</v>
      </c>
      <c r="Z64" s="125">
        <f t="shared" si="5"/>
        <v>0</v>
      </c>
      <c r="AA64" s="125">
        <f t="shared" si="6"/>
        <v>0</v>
      </c>
      <c r="AB64" s="144">
        <f t="shared" si="15"/>
        <v>1318320</v>
      </c>
      <c r="AC64" s="144">
        <f t="shared" si="16"/>
        <v>1225910.000000001</v>
      </c>
      <c r="AD64" s="144">
        <f t="shared" si="7"/>
        <v>24518.20000000002</v>
      </c>
      <c r="AE64" s="167">
        <f t="shared" si="8"/>
        <v>272.1220865704743</v>
      </c>
      <c r="AF64">
        <f t="shared" si="9"/>
        <v>2.67</v>
      </c>
      <c r="AG64">
        <v>2</v>
      </c>
      <c r="AH64">
        <f t="shared" si="10"/>
        <v>0</v>
      </c>
    </row>
    <row r="65" spans="1:34" ht="13.5" customHeight="1">
      <c r="A65" s="125">
        <f t="shared" si="11"/>
        <v>63</v>
      </c>
      <c r="B65" s="125">
        <f t="shared" si="12"/>
        <v>1133680</v>
      </c>
      <c r="C65" s="129">
        <f>'ルール＆合計'!$F$3</f>
        <v>0.02</v>
      </c>
      <c r="D65" s="128">
        <f t="shared" si="0"/>
        <v>22673.600000000002</v>
      </c>
      <c r="E65" s="131">
        <v>10000</v>
      </c>
      <c r="F65" s="123" t="s">
        <v>90</v>
      </c>
      <c r="G65" s="113" t="s">
        <v>63</v>
      </c>
      <c r="H65" t="s">
        <v>80</v>
      </c>
      <c r="I65" s="135">
        <v>41866</v>
      </c>
      <c r="J65">
        <v>102.133</v>
      </c>
      <c r="K65" t="s">
        <v>219</v>
      </c>
      <c r="L65">
        <v>102.715</v>
      </c>
      <c r="N65" s="125">
        <f t="shared" si="1"/>
        <v>58.200000000000784</v>
      </c>
      <c r="O65" s="138">
        <f t="shared" si="17"/>
        <v>389.5807560137405</v>
      </c>
      <c r="P65" s="125">
        <f t="shared" si="2"/>
        <v>3.81</v>
      </c>
      <c r="R65" s="123" t="s">
        <v>63</v>
      </c>
      <c r="T65">
        <v>102.133</v>
      </c>
      <c r="U65" t="s">
        <v>229</v>
      </c>
      <c r="V65" s="125" t="str">
        <f t="shared" si="3"/>
        <v>負け</v>
      </c>
      <c r="W65" s="125">
        <f t="shared" si="13"/>
        <v>0</v>
      </c>
      <c r="X65" s="126">
        <f t="shared" si="14"/>
        <v>0</v>
      </c>
      <c r="Y65" s="126">
        <f t="shared" si="4"/>
        <v>0</v>
      </c>
      <c r="Z65" s="125">
        <f t="shared" si="5"/>
        <v>0</v>
      </c>
      <c r="AA65" s="125">
        <f t="shared" si="6"/>
        <v>0</v>
      </c>
      <c r="AB65" s="144">
        <f t="shared" si="15"/>
        <v>1318320</v>
      </c>
      <c r="AC65" s="144">
        <f t="shared" si="16"/>
        <v>1225910.000000001</v>
      </c>
      <c r="AD65" s="144">
        <f t="shared" si="7"/>
        <v>24518.20000000002</v>
      </c>
      <c r="AE65" s="167">
        <f t="shared" si="8"/>
        <v>421.27491408934173</v>
      </c>
      <c r="AF65">
        <f t="shared" si="9"/>
        <v>4.12</v>
      </c>
      <c r="AG65">
        <v>4</v>
      </c>
      <c r="AH65">
        <f t="shared" si="10"/>
        <v>0</v>
      </c>
    </row>
    <row r="66" spans="1:34" ht="13.5" customHeight="1">
      <c r="A66" s="125">
        <f t="shared" si="11"/>
        <v>64</v>
      </c>
      <c r="B66" s="125">
        <f t="shared" si="12"/>
        <v>1133680</v>
      </c>
      <c r="C66" s="129">
        <f>'ルール＆合計'!$F$3</f>
        <v>0.02</v>
      </c>
      <c r="D66" s="128">
        <f t="shared" si="0"/>
        <v>22673.600000000002</v>
      </c>
      <c r="E66" s="131">
        <v>10000</v>
      </c>
      <c r="F66" s="123" t="s">
        <v>90</v>
      </c>
      <c r="G66" s="113" t="s">
        <v>63</v>
      </c>
      <c r="H66" t="s">
        <v>80</v>
      </c>
      <c r="I66" s="135">
        <v>41869</v>
      </c>
      <c r="J66">
        <v>102.594</v>
      </c>
      <c r="K66" t="s">
        <v>206</v>
      </c>
      <c r="L66">
        <v>102.243</v>
      </c>
      <c r="N66" s="125">
        <f t="shared" si="1"/>
        <v>35.09999999999991</v>
      </c>
      <c r="O66" s="138">
        <f t="shared" si="17"/>
        <v>645.9715099715118</v>
      </c>
      <c r="P66" s="125">
        <f t="shared" si="2"/>
        <v>6.29</v>
      </c>
      <c r="R66" s="123" t="s">
        <v>63</v>
      </c>
      <c r="T66">
        <v>102.594</v>
      </c>
      <c r="U66" t="s">
        <v>230</v>
      </c>
      <c r="V66" s="125" t="str">
        <f t="shared" si="3"/>
        <v>負け</v>
      </c>
      <c r="W66" s="125">
        <f t="shared" si="13"/>
        <v>0</v>
      </c>
      <c r="X66" s="126">
        <f t="shared" si="14"/>
        <v>0</v>
      </c>
      <c r="Y66" s="126">
        <f t="shared" si="4"/>
        <v>0</v>
      </c>
      <c r="Z66" s="125">
        <f t="shared" si="5"/>
        <v>0</v>
      </c>
      <c r="AA66" s="125">
        <f t="shared" si="6"/>
        <v>0</v>
      </c>
      <c r="AB66" s="144">
        <f t="shared" si="15"/>
        <v>1318320</v>
      </c>
      <c r="AC66" s="144">
        <f t="shared" si="16"/>
        <v>1225910.000000001</v>
      </c>
      <c r="AD66" s="144">
        <f t="shared" si="7"/>
        <v>24518.20000000002</v>
      </c>
      <c r="AE66" s="167">
        <f t="shared" si="8"/>
        <v>698.5242165242189</v>
      </c>
      <c r="AF66">
        <f t="shared" si="9"/>
        <v>6.8</v>
      </c>
      <c r="AG66">
        <v>6</v>
      </c>
      <c r="AH66">
        <f t="shared" si="10"/>
        <v>0</v>
      </c>
    </row>
    <row r="67" spans="1:34" ht="13.5" customHeight="1">
      <c r="A67" s="125">
        <f t="shared" si="11"/>
        <v>65</v>
      </c>
      <c r="B67" s="125">
        <f t="shared" si="12"/>
        <v>1133680</v>
      </c>
      <c r="C67" s="129">
        <f>'ルール＆合計'!$F$3</f>
        <v>0.02</v>
      </c>
      <c r="D67" s="128">
        <f t="shared" si="0"/>
        <v>22673.600000000002</v>
      </c>
      <c r="E67" s="131">
        <v>10000</v>
      </c>
      <c r="F67" s="123" t="s">
        <v>90</v>
      </c>
      <c r="G67" s="113" t="s">
        <v>63</v>
      </c>
      <c r="H67" t="s">
        <v>80</v>
      </c>
      <c r="I67" s="135">
        <v>41878</v>
      </c>
      <c r="J67">
        <v>103.774</v>
      </c>
      <c r="K67" t="s">
        <v>219</v>
      </c>
      <c r="L67">
        <v>104.161</v>
      </c>
      <c r="N67" s="125">
        <f t="shared" si="1"/>
        <v>38.700000000000045</v>
      </c>
      <c r="O67" s="138">
        <f t="shared" si="17"/>
        <v>585.8811369509037</v>
      </c>
      <c r="P67" s="125">
        <f t="shared" si="2"/>
        <v>5.64</v>
      </c>
      <c r="R67" s="123" t="s">
        <v>63</v>
      </c>
      <c r="T67">
        <v>103.774</v>
      </c>
      <c r="U67" t="s">
        <v>231</v>
      </c>
      <c r="V67" s="125" t="str">
        <f t="shared" si="3"/>
        <v>負け</v>
      </c>
      <c r="W67" s="125">
        <f t="shared" si="13"/>
        <v>0</v>
      </c>
      <c r="X67" s="126">
        <f t="shared" si="14"/>
        <v>0</v>
      </c>
      <c r="Y67" s="126">
        <f t="shared" si="4"/>
        <v>0</v>
      </c>
      <c r="Z67" s="125">
        <f t="shared" si="5"/>
        <v>0</v>
      </c>
      <c r="AA67" s="125">
        <f t="shared" si="6"/>
        <v>0</v>
      </c>
      <c r="AB67" s="144">
        <f t="shared" si="15"/>
        <v>1318320</v>
      </c>
      <c r="AC67" s="144">
        <f t="shared" si="16"/>
        <v>1225910.000000001</v>
      </c>
      <c r="AD67" s="144">
        <f t="shared" si="7"/>
        <v>24518.20000000002</v>
      </c>
      <c r="AE67" s="167">
        <f t="shared" si="8"/>
        <v>633.5452196382427</v>
      </c>
      <c r="AF67">
        <f t="shared" si="9"/>
        <v>6.1</v>
      </c>
      <c r="AG67">
        <v>6</v>
      </c>
      <c r="AH67">
        <f t="shared" si="10"/>
        <v>0</v>
      </c>
    </row>
    <row r="68" spans="1:34" ht="13.5" customHeight="1">
      <c r="A68" s="125">
        <f t="shared" si="11"/>
        <v>66</v>
      </c>
      <c r="B68" s="125">
        <f t="shared" si="12"/>
        <v>1133680</v>
      </c>
      <c r="C68" s="129">
        <f>'ルール＆合計'!$F$3</f>
        <v>0.02</v>
      </c>
      <c r="D68" s="128">
        <f aca="true" t="shared" si="18" ref="D68:D112">B68*C68</f>
        <v>22673.600000000002</v>
      </c>
      <c r="E68" s="131">
        <v>10000</v>
      </c>
      <c r="F68" s="123" t="s">
        <v>90</v>
      </c>
      <c r="G68" s="113" t="s">
        <v>63</v>
      </c>
      <c r="H68" t="s">
        <v>80</v>
      </c>
      <c r="I68" s="135">
        <v>41890</v>
      </c>
      <c r="J68">
        <v>106.082</v>
      </c>
      <c r="K68" t="s">
        <v>206</v>
      </c>
      <c r="L68">
        <v>104.93</v>
      </c>
      <c r="N68" s="125">
        <f aca="true" t="shared" si="19" ref="N68:N112">IF(L68&lt;&gt;"",ABS(L68-J68)/0.01,"")</f>
        <v>115.19999999999868</v>
      </c>
      <c r="O68" s="138">
        <f t="shared" si="17"/>
        <v>196.8194444444467</v>
      </c>
      <c r="P68" s="125">
        <f aca="true" t="shared" si="20" ref="P68:P112">IF(O68&lt;&gt;"",ROUNDDOWN(B68*C68/N68/J68,2),"")</f>
        <v>1.85</v>
      </c>
      <c r="R68" s="123" t="s">
        <v>63</v>
      </c>
      <c r="T68">
        <v>106.082</v>
      </c>
      <c r="U68" t="s">
        <v>232</v>
      </c>
      <c r="V68" s="125" t="str">
        <f aca="true" t="shared" si="21" ref="V68:V112">IF(H68&lt;&gt;"",IF(H68="買い",IF(W68&gt;0,"勝ち","負け"),IF(H68="売り",IF(W68&gt;0,"負け","勝ち"))),"")</f>
        <v>負け</v>
      </c>
      <c r="W68" s="125">
        <f t="shared" si="13"/>
        <v>0</v>
      </c>
      <c r="X68" s="126">
        <f t="shared" si="14"/>
        <v>0</v>
      </c>
      <c r="Y68" s="126">
        <f aca="true" t="shared" si="22" ref="Y68:Y112">IF(V68&lt;&gt;"",IF(V68="負け",W68/0.01,0),"")</f>
        <v>0</v>
      </c>
      <c r="Z68" s="125">
        <f aca="true" t="shared" si="23" ref="Z68:Z112">IF(V68&lt;&gt;"",IF(V68="勝ち",IF(W68&gt;0,W68*E68,ABS(W68*E68)),IF(V68="負け",IF(W68&gt;0,(W68*E68)*-1,W68*E68),"")),"")</f>
        <v>0</v>
      </c>
      <c r="AA68" s="125">
        <f t="shared" si="6"/>
        <v>0</v>
      </c>
      <c r="AB68" s="144">
        <f t="shared" si="15"/>
        <v>1318320</v>
      </c>
      <c r="AC68" s="144">
        <f t="shared" si="16"/>
        <v>1225910.000000001</v>
      </c>
      <c r="AD68" s="144">
        <f aca="true" t="shared" si="24" ref="AD68:AD76">AC68*C68</f>
        <v>24518.20000000002</v>
      </c>
      <c r="AE68" s="167">
        <f t="shared" si="8"/>
        <v>212.83159722222481</v>
      </c>
      <c r="AF68">
        <f t="shared" si="9"/>
        <v>2</v>
      </c>
      <c r="AG68">
        <v>2</v>
      </c>
      <c r="AH68">
        <f aca="true" t="shared" si="25" ref="AH68:AH76">Z68*AG68</f>
        <v>0</v>
      </c>
    </row>
    <row r="69" spans="1:34" ht="13.5" customHeight="1">
      <c r="A69" s="125">
        <f aca="true" t="shared" si="26" ref="A69:A112">IF($F69&lt;&gt;"",ROW()-2,"")</f>
        <v>67</v>
      </c>
      <c r="B69" s="125">
        <f aca="true" t="shared" si="27" ref="B69:B112">IF(V68&lt;&gt;"",B68+ROUND(Z68,0),"")</f>
        <v>1133680</v>
      </c>
      <c r="C69" s="129">
        <f>'ルール＆合計'!$F$3</f>
        <v>0.02</v>
      </c>
      <c r="D69" s="128">
        <f t="shared" si="18"/>
        <v>22673.600000000002</v>
      </c>
      <c r="E69" s="131">
        <v>10000</v>
      </c>
      <c r="F69" s="123" t="s">
        <v>90</v>
      </c>
      <c r="G69" s="113" t="s">
        <v>63</v>
      </c>
      <c r="H69" t="s">
        <v>80</v>
      </c>
      <c r="I69" s="135">
        <v>41899</v>
      </c>
      <c r="J69">
        <v>108.389</v>
      </c>
      <c r="K69" t="s">
        <v>206</v>
      </c>
      <c r="L69">
        <v>107.078</v>
      </c>
      <c r="N69" s="125">
        <f t="shared" si="19"/>
        <v>131.09999999999928</v>
      </c>
      <c r="O69" s="138">
        <f t="shared" si="17"/>
        <v>172.94889397406655</v>
      </c>
      <c r="P69" s="125">
        <f t="shared" si="20"/>
        <v>1.59</v>
      </c>
      <c r="R69" s="123" t="s">
        <v>63</v>
      </c>
      <c r="T69">
        <v>108.389</v>
      </c>
      <c r="U69" t="s">
        <v>222</v>
      </c>
      <c r="V69" s="125" t="str">
        <f t="shared" si="21"/>
        <v>負け</v>
      </c>
      <c r="W69" s="125">
        <f aca="true" t="shared" si="28" ref="W69:W112">IF(T69&lt;&gt;"",T69-J69,"")</f>
        <v>0</v>
      </c>
      <c r="X69" s="126">
        <f aca="true" t="shared" si="29" ref="X69:X112">IF(V69&lt;&gt;"",IF(V69="勝ち",W69/0.01,0),"")</f>
        <v>0</v>
      </c>
      <c r="Y69" s="126">
        <f t="shared" si="22"/>
        <v>0</v>
      </c>
      <c r="Z69" s="125">
        <f t="shared" si="23"/>
        <v>0</v>
      </c>
      <c r="AA69" s="125">
        <f aca="true" t="shared" si="30" ref="AA69:AA91">IF(V69&lt;&gt;"",IF(V69="勝ち",IF(W69&gt;0,W69*E69,ABS(W69*E69)),IF(V69="負け",IF(W69&gt;0,(W69*E69)*-1,W69*E69),""))*Q69,"")</f>
        <v>0</v>
      </c>
      <c r="AB69" s="144">
        <f aca="true" t="shared" si="31" ref="AB69:AB91">AB68+AA68</f>
        <v>1318320</v>
      </c>
      <c r="AC69" s="144">
        <f aca="true" t="shared" si="32" ref="AC69:AC76">AC68+AH68</f>
        <v>1225910.000000001</v>
      </c>
      <c r="AD69" s="144">
        <f t="shared" si="24"/>
        <v>24518.20000000002</v>
      </c>
      <c r="AE69" s="167">
        <f aca="true" t="shared" si="33" ref="AE69:AE76">AD69/N69</f>
        <v>187.01906941266324</v>
      </c>
      <c r="AF69">
        <f aca="true" t="shared" si="34" ref="AF69:AF76">IF(O69&lt;&gt;"",ROUNDDOWN(AD69/N69/J69,2),"")</f>
        <v>1.72</v>
      </c>
      <c r="AG69">
        <v>1</v>
      </c>
      <c r="AH69">
        <f t="shared" si="25"/>
        <v>0</v>
      </c>
    </row>
    <row r="70" spans="1:34" ht="13.5" customHeight="1">
      <c r="A70" s="125">
        <f t="shared" si="26"/>
        <v>68</v>
      </c>
      <c r="B70" s="125">
        <f t="shared" si="27"/>
        <v>1133680</v>
      </c>
      <c r="C70" s="129">
        <f>'ルール＆合計'!$F$3</f>
        <v>0.02</v>
      </c>
      <c r="D70" s="128">
        <f t="shared" si="18"/>
        <v>22673.600000000002</v>
      </c>
      <c r="E70" s="131">
        <v>10000</v>
      </c>
      <c r="F70" s="123" t="s">
        <v>90</v>
      </c>
      <c r="G70" s="113" t="s">
        <v>63</v>
      </c>
      <c r="H70" t="s">
        <v>80</v>
      </c>
      <c r="I70" s="135">
        <v>41908</v>
      </c>
      <c r="J70">
        <v>109.529</v>
      </c>
      <c r="K70" t="s">
        <v>206</v>
      </c>
      <c r="L70">
        <v>108.474</v>
      </c>
      <c r="N70" s="125">
        <f t="shared" si="19"/>
        <v>105.49999999999926</v>
      </c>
      <c r="O70" s="138">
        <f aca="true" t="shared" si="35" ref="O70:O91">IF(N70&lt;&gt;"",D70/N70,"")</f>
        <v>214.91563981042808</v>
      </c>
      <c r="P70" s="125">
        <f t="shared" si="20"/>
        <v>1.96</v>
      </c>
      <c r="R70" s="123" t="s">
        <v>63</v>
      </c>
      <c r="T70">
        <v>109.529</v>
      </c>
      <c r="U70" t="s">
        <v>233</v>
      </c>
      <c r="V70" s="125" t="str">
        <f t="shared" si="21"/>
        <v>負け</v>
      </c>
      <c r="W70" s="125">
        <f t="shared" si="28"/>
        <v>0</v>
      </c>
      <c r="X70" s="126">
        <f t="shared" si="29"/>
        <v>0</v>
      </c>
      <c r="Y70" s="126">
        <f t="shared" si="22"/>
        <v>0</v>
      </c>
      <c r="Z70" s="125">
        <f t="shared" si="23"/>
        <v>0</v>
      </c>
      <c r="AA70" s="125">
        <f t="shared" si="30"/>
        <v>0</v>
      </c>
      <c r="AB70" s="144">
        <f t="shared" si="31"/>
        <v>1318320</v>
      </c>
      <c r="AC70" s="144">
        <f t="shared" si="32"/>
        <v>1225910.000000001</v>
      </c>
      <c r="AD70" s="144">
        <f t="shared" si="24"/>
        <v>24518.20000000002</v>
      </c>
      <c r="AE70" s="167">
        <f t="shared" si="33"/>
        <v>232.4000000000018</v>
      </c>
      <c r="AF70">
        <f t="shared" si="34"/>
        <v>2.12</v>
      </c>
      <c r="AG70">
        <v>2</v>
      </c>
      <c r="AH70">
        <f t="shared" si="25"/>
        <v>0</v>
      </c>
    </row>
    <row r="71" spans="1:37" ht="13.5" customHeight="1">
      <c r="A71" s="125">
        <f t="shared" si="26"/>
        <v>69</v>
      </c>
      <c r="B71" s="125">
        <f t="shared" si="27"/>
        <v>1133680</v>
      </c>
      <c r="C71" s="129">
        <f>'ルール＆合計'!$F$3</f>
        <v>0.02</v>
      </c>
      <c r="D71" s="128">
        <f t="shared" si="18"/>
        <v>22673.600000000002</v>
      </c>
      <c r="E71" s="131">
        <v>10000</v>
      </c>
      <c r="F71" s="123" t="s">
        <v>90</v>
      </c>
      <c r="G71" s="113" t="s">
        <v>63</v>
      </c>
      <c r="H71" t="s">
        <v>80</v>
      </c>
      <c r="I71" s="135">
        <v>41915</v>
      </c>
      <c r="J71">
        <v>109.902</v>
      </c>
      <c r="K71" t="s">
        <v>206</v>
      </c>
      <c r="L71">
        <v>108.342</v>
      </c>
      <c r="N71" s="125">
        <f t="shared" si="19"/>
        <v>156.00000000000023</v>
      </c>
      <c r="O71" s="138">
        <f t="shared" si="35"/>
        <v>145.34358974358955</v>
      </c>
      <c r="P71" s="125">
        <f t="shared" si="20"/>
        <v>1.32</v>
      </c>
      <c r="R71" s="123" t="s">
        <v>63</v>
      </c>
      <c r="T71">
        <v>109.902</v>
      </c>
      <c r="U71" t="s">
        <v>234</v>
      </c>
      <c r="V71" s="125" t="str">
        <f t="shared" si="21"/>
        <v>負け</v>
      </c>
      <c r="W71" s="125">
        <f t="shared" si="28"/>
        <v>0</v>
      </c>
      <c r="X71" s="126">
        <f t="shared" si="29"/>
        <v>0</v>
      </c>
      <c r="Y71" s="126">
        <f t="shared" si="22"/>
        <v>0</v>
      </c>
      <c r="Z71" s="125">
        <f t="shared" si="23"/>
        <v>0</v>
      </c>
      <c r="AA71" s="125">
        <f t="shared" si="30"/>
        <v>0</v>
      </c>
      <c r="AB71" s="144">
        <f t="shared" si="31"/>
        <v>1318320</v>
      </c>
      <c r="AC71" s="144">
        <f t="shared" si="32"/>
        <v>1225910.000000001</v>
      </c>
      <c r="AD71" s="144">
        <f t="shared" si="24"/>
        <v>24518.20000000002</v>
      </c>
      <c r="AE71" s="167">
        <f t="shared" si="33"/>
        <v>157.1679487179486</v>
      </c>
      <c r="AF71">
        <f t="shared" si="34"/>
        <v>1.43</v>
      </c>
      <c r="AG71">
        <v>1</v>
      </c>
      <c r="AH71">
        <f t="shared" si="25"/>
        <v>0</v>
      </c>
      <c r="AJ71" t="s">
        <v>261</v>
      </c>
      <c r="AK71" t="s">
        <v>263</v>
      </c>
    </row>
    <row r="72" spans="1:37" ht="13.5" customHeight="1">
      <c r="A72" s="125">
        <f t="shared" si="26"/>
        <v>70</v>
      </c>
      <c r="B72" s="125">
        <f t="shared" si="27"/>
        <v>1133680</v>
      </c>
      <c r="C72" s="129">
        <f>'ルール＆合計'!$F$3</f>
        <v>0.02</v>
      </c>
      <c r="D72" s="128">
        <f t="shared" si="18"/>
        <v>22673.600000000002</v>
      </c>
      <c r="E72" s="131">
        <v>10000</v>
      </c>
      <c r="F72" s="123" t="s">
        <v>90</v>
      </c>
      <c r="G72" s="113" t="s">
        <v>63</v>
      </c>
      <c r="H72" t="s">
        <v>64</v>
      </c>
      <c r="I72" s="135">
        <v>41927</v>
      </c>
      <c r="J72">
        <v>105.496</v>
      </c>
      <c r="K72" t="s">
        <v>203</v>
      </c>
      <c r="L72">
        <v>107.496</v>
      </c>
      <c r="N72" s="125">
        <f t="shared" si="19"/>
        <v>200</v>
      </c>
      <c r="O72" s="138">
        <f t="shared" si="35"/>
        <v>113.36800000000001</v>
      </c>
      <c r="P72" s="125">
        <f t="shared" si="20"/>
        <v>1.07</v>
      </c>
      <c r="R72" s="123" t="s">
        <v>63</v>
      </c>
      <c r="T72">
        <v>105.496</v>
      </c>
      <c r="U72" t="s">
        <v>214</v>
      </c>
      <c r="V72" s="125" t="str">
        <f t="shared" si="21"/>
        <v>勝ち</v>
      </c>
      <c r="W72" s="125">
        <f t="shared" si="28"/>
        <v>0</v>
      </c>
      <c r="X72" s="126">
        <f t="shared" si="29"/>
        <v>0</v>
      </c>
      <c r="Y72" s="126">
        <f t="shared" si="22"/>
        <v>0</v>
      </c>
      <c r="Z72" s="125">
        <f t="shared" si="23"/>
        <v>0</v>
      </c>
      <c r="AA72" s="125">
        <f t="shared" si="30"/>
        <v>0</v>
      </c>
      <c r="AB72" s="144">
        <f t="shared" si="31"/>
        <v>1318320</v>
      </c>
      <c r="AC72" s="144">
        <f t="shared" si="32"/>
        <v>1225910.000000001</v>
      </c>
      <c r="AD72" s="144">
        <f t="shared" si="24"/>
        <v>24518.20000000002</v>
      </c>
      <c r="AE72" s="167">
        <f t="shared" si="33"/>
        <v>122.5910000000001</v>
      </c>
      <c r="AF72">
        <f t="shared" si="34"/>
        <v>1.16</v>
      </c>
      <c r="AG72">
        <v>1</v>
      </c>
      <c r="AH72">
        <f t="shared" si="25"/>
        <v>0</v>
      </c>
      <c r="AI72" t="s">
        <v>241</v>
      </c>
      <c r="AJ72">
        <f>SUMIF(AA42:AA75,"&gt;0")</f>
        <v>268300.0000000001</v>
      </c>
      <c r="AK72">
        <f>SUMIF(AA42:AA75,"&lt;0")</f>
        <v>-46799.99999999964</v>
      </c>
    </row>
    <row r="73" spans="1:37" ht="13.5" customHeight="1">
      <c r="A73" s="125">
        <f t="shared" si="26"/>
        <v>71</v>
      </c>
      <c r="B73" s="125">
        <f t="shared" si="27"/>
        <v>1133680</v>
      </c>
      <c r="C73" s="129">
        <f>'ルール＆合計'!$F$3</f>
        <v>0.02</v>
      </c>
      <c r="D73" s="128">
        <f t="shared" si="18"/>
        <v>22673.600000000002</v>
      </c>
      <c r="E73" s="131">
        <v>10000</v>
      </c>
      <c r="F73" s="123" t="s">
        <v>90</v>
      </c>
      <c r="G73" s="113" t="s">
        <v>63</v>
      </c>
      <c r="H73" t="s">
        <v>80</v>
      </c>
      <c r="I73" s="135">
        <v>41950</v>
      </c>
      <c r="J73">
        <v>114.253</v>
      </c>
      <c r="K73" t="s">
        <v>219</v>
      </c>
      <c r="L73">
        <v>115.563</v>
      </c>
      <c r="N73" s="125">
        <f t="shared" si="19"/>
        <v>131.00000000000023</v>
      </c>
      <c r="O73" s="138">
        <f t="shared" si="35"/>
        <v>173.08091603053407</v>
      </c>
      <c r="P73" s="125">
        <f t="shared" si="20"/>
        <v>1.51</v>
      </c>
      <c r="R73" s="123" t="s">
        <v>63</v>
      </c>
      <c r="T73">
        <v>114.253</v>
      </c>
      <c r="U73" t="s">
        <v>235</v>
      </c>
      <c r="V73" s="125" t="str">
        <f t="shared" si="21"/>
        <v>負け</v>
      </c>
      <c r="W73" s="125">
        <f t="shared" si="28"/>
        <v>0</v>
      </c>
      <c r="X73" s="126">
        <f t="shared" si="29"/>
        <v>0</v>
      </c>
      <c r="Y73" s="126">
        <f t="shared" si="22"/>
        <v>0</v>
      </c>
      <c r="Z73" s="125">
        <f t="shared" si="23"/>
        <v>0</v>
      </c>
      <c r="AA73" s="125">
        <f t="shared" si="30"/>
        <v>0</v>
      </c>
      <c r="AB73" s="144">
        <f t="shared" si="31"/>
        <v>1318320</v>
      </c>
      <c r="AC73" s="144">
        <f t="shared" si="32"/>
        <v>1225910.000000001</v>
      </c>
      <c r="AD73" s="144">
        <f t="shared" si="24"/>
        <v>24518.20000000002</v>
      </c>
      <c r="AE73" s="167">
        <f t="shared" si="33"/>
        <v>187.1618320610685</v>
      </c>
      <c r="AF73">
        <f t="shared" si="34"/>
        <v>1.63</v>
      </c>
      <c r="AG73">
        <v>1</v>
      </c>
      <c r="AH73">
        <f t="shared" si="25"/>
        <v>0</v>
      </c>
      <c r="AI73" t="s">
        <v>260</v>
      </c>
      <c r="AJ73">
        <f>COUNTIF(Z42:Z75,"&gt;0")</f>
        <v>2</v>
      </c>
      <c r="AK73">
        <f>COUNTIF(AA42:AA75,"&lt;0")</f>
        <v>3</v>
      </c>
    </row>
    <row r="74" spans="1:34" ht="13.5" customHeight="1">
      <c r="A74" s="125">
        <f t="shared" si="26"/>
        <v>72</v>
      </c>
      <c r="B74" s="125">
        <f t="shared" si="27"/>
        <v>1133680</v>
      </c>
      <c r="C74" s="129">
        <f>'ルール＆合計'!$F$3</f>
        <v>0.02</v>
      </c>
      <c r="D74" s="128">
        <f t="shared" si="18"/>
        <v>22673.600000000002</v>
      </c>
      <c r="E74" s="131">
        <v>10000</v>
      </c>
      <c r="F74" s="123" t="s">
        <v>90</v>
      </c>
      <c r="G74" s="113" t="s">
        <v>63</v>
      </c>
      <c r="H74" t="s">
        <v>80</v>
      </c>
      <c r="I74" s="135">
        <v>41975</v>
      </c>
      <c r="J74">
        <v>119.282</v>
      </c>
      <c r="K74" t="s">
        <v>206</v>
      </c>
      <c r="L74">
        <v>118.218</v>
      </c>
      <c r="N74" s="125">
        <f t="shared" si="19"/>
        <v>106.3999999999993</v>
      </c>
      <c r="O74" s="138">
        <f t="shared" si="35"/>
        <v>213.09774436090368</v>
      </c>
      <c r="P74" s="125">
        <f t="shared" si="20"/>
        <v>1.78</v>
      </c>
      <c r="R74" s="123" t="s">
        <v>63</v>
      </c>
      <c r="T74">
        <v>119.282</v>
      </c>
      <c r="U74" t="s">
        <v>233</v>
      </c>
      <c r="V74" s="125" t="str">
        <f t="shared" si="21"/>
        <v>負け</v>
      </c>
      <c r="W74" s="125">
        <f t="shared" si="28"/>
        <v>0</v>
      </c>
      <c r="X74" s="126">
        <f t="shared" si="29"/>
        <v>0</v>
      </c>
      <c r="Y74" s="126">
        <f t="shared" si="22"/>
        <v>0</v>
      </c>
      <c r="Z74" s="125">
        <f t="shared" si="23"/>
        <v>0</v>
      </c>
      <c r="AA74" s="125">
        <f t="shared" si="30"/>
        <v>0</v>
      </c>
      <c r="AB74" s="144">
        <f t="shared" si="31"/>
        <v>1318320</v>
      </c>
      <c r="AC74" s="144">
        <f t="shared" si="32"/>
        <v>1225910.000000001</v>
      </c>
      <c r="AD74" s="144">
        <f t="shared" si="24"/>
        <v>24518.20000000002</v>
      </c>
      <c r="AE74" s="167">
        <f t="shared" si="33"/>
        <v>230.4342105263175</v>
      </c>
      <c r="AF74">
        <f t="shared" si="34"/>
        <v>1.93</v>
      </c>
      <c r="AG74">
        <v>1</v>
      </c>
      <c r="AH74">
        <f t="shared" si="25"/>
        <v>0</v>
      </c>
    </row>
    <row r="75" spans="1:34" ht="13.5" customHeight="1">
      <c r="A75" s="125">
        <f t="shared" si="26"/>
        <v>73</v>
      </c>
      <c r="B75" s="125">
        <f t="shared" si="27"/>
        <v>1133680</v>
      </c>
      <c r="C75" s="129">
        <f>'ルール＆合計'!$F$3</f>
        <v>0.02</v>
      </c>
      <c r="D75" s="128">
        <f t="shared" si="18"/>
        <v>22673.600000000002</v>
      </c>
      <c r="E75" s="131">
        <v>10000</v>
      </c>
      <c r="F75" s="123" t="s">
        <v>90</v>
      </c>
      <c r="G75" s="113" t="s">
        <v>63</v>
      </c>
      <c r="H75" t="s">
        <v>64</v>
      </c>
      <c r="I75" s="135">
        <v>41990</v>
      </c>
      <c r="J75">
        <v>118.897</v>
      </c>
      <c r="K75" t="s">
        <v>201</v>
      </c>
      <c r="L75">
        <v>116.284</v>
      </c>
      <c r="N75" s="125">
        <f t="shared" si="19"/>
        <v>261.29999999999995</v>
      </c>
      <c r="O75" s="138">
        <f t="shared" si="35"/>
        <v>86.7722923842327</v>
      </c>
      <c r="P75" s="125">
        <f t="shared" si="20"/>
        <v>0.72</v>
      </c>
      <c r="R75" s="123" t="s">
        <v>63</v>
      </c>
      <c r="T75">
        <v>118.897</v>
      </c>
      <c r="U75" t="s">
        <v>202</v>
      </c>
      <c r="V75" s="125" t="str">
        <f t="shared" si="21"/>
        <v>勝ち</v>
      </c>
      <c r="W75" s="125">
        <f t="shared" si="28"/>
        <v>0</v>
      </c>
      <c r="X75" s="126">
        <f t="shared" si="29"/>
        <v>0</v>
      </c>
      <c r="Y75" s="126">
        <f t="shared" si="22"/>
        <v>0</v>
      </c>
      <c r="Z75" s="125">
        <f t="shared" si="23"/>
        <v>0</v>
      </c>
      <c r="AA75" s="125">
        <f t="shared" si="30"/>
        <v>0</v>
      </c>
      <c r="AB75" s="144">
        <f t="shared" si="31"/>
        <v>1318320</v>
      </c>
      <c r="AC75" s="144">
        <f t="shared" si="32"/>
        <v>1225910.000000001</v>
      </c>
      <c r="AD75" s="144">
        <f t="shared" si="24"/>
        <v>24518.20000000002</v>
      </c>
      <c r="AE75" s="167">
        <f t="shared" si="33"/>
        <v>93.83161117489485</v>
      </c>
      <c r="AF75">
        <f t="shared" si="34"/>
        <v>0.78</v>
      </c>
      <c r="AG75">
        <v>0</v>
      </c>
      <c r="AH75">
        <f t="shared" si="25"/>
        <v>0</v>
      </c>
    </row>
    <row r="76" spans="1:38" ht="13.5" customHeight="1">
      <c r="A76" s="125">
        <f t="shared" si="26"/>
        <v>74</v>
      </c>
      <c r="B76" s="125">
        <f t="shared" si="27"/>
        <v>1133680</v>
      </c>
      <c r="C76" s="129">
        <f>'ルール＆合計'!$F$3</f>
        <v>0.02</v>
      </c>
      <c r="D76" s="128">
        <f t="shared" si="18"/>
        <v>22673.600000000002</v>
      </c>
      <c r="E76" s="131">
        <v>10000</v>
      </c>
      <c r="F76" s="123" t="s">
        <v>90</v>
      </c>
      <c r="G76" s="113" t="s">
        <v>63</v>
      </c>
      <c r="H76" t="s">
        <v>80</v>
      </c>
      <c r="I76" s="135" t="s">
        <v>237</v>
      </c>
      <c r="J76">
        <v>118.857</v>
      </c>
      <c r="K76" t="s">
        <v>219</v>
      </c>
      <c r="L76">
        <v>120.681</v>
      </c>
      <c r="N76" s="125">
        <f t="shared" si="19"/>
        <v>182.3999999999998</v>
      </c>
      <c r="O76" s="138">
        <f t="shared" si="35"/>
        <v>124.30701754385979</v>
      </c>
      <c r="P76" s="125">
        <f t="shared" si="20"/>
        <v>1.04</v>
      </c>
      <c r="Q76">
        <v>1</v>
      </c>
      <c r="R76" s="123" t="s">
        <v>63</v>
      </c>
      <c r="S76" s="135">
        <v>42041</v>
      </c>
      <c r="T76">
        <v>117.014</v>
      </c>
      <c r="U76" t="s">
        <v>179</v>
      </c>
      <c r="V76" s="125" t="str">
        <f t="shared" si="21"/>
        <v>負け</v>
      </c>
      <c r="W76" s="125">
        <f t="shared" si="28"/>
        <v>-1.8430000000000035</v>
      </c>
      <c r="X76" s="126">
        <f t="shared" si="29"/>
        <v>0</v>
      </c>
      <c r="Y76" s="126">
        <f t="shared" si="22"/>
        <v>-184.30000000000035</v>
      </c>
      <c r="Z76" s="125">
        <f t="shared" si="23"/>
        <v>-18430.000000000036</v>
      </c>
      <c r="AA76" s="125">
        <f t="shared" si="30"/>
        <v>-18430.000000000036</v>
      </c>
      <c r="AB76" s="144">
        <f t="shared" si="31"/>
        <v>1318320</v>
      </c>
      <c r="AC76" s="144">
        <f t="shared" si="32"/>
        <v>1225910.000000001</v>
      </c>
      <c r="AD76" s="144">
        <f t="shared" si="24"/>
        <v>24518.20000000002</v>
      </c>
      <c r="AE76" s="167">
        <f t="shared" si="33"/>
        <v>134.41995614035113</v>
      </c>
      <c r="AF76">
        <f t="shared" si="34"/>
        <v>1.13</v>
      </c>
      <c r="AG76">
        <v>1</v>
      </c>
      <c r="AH76">
        <f t="shared" si="25"/>
        <v>-18430.000000000036</v>
      </c>
      <c r="AI76" s="170"/>
      <c r="AJ76" s="170"/>
      <c r="AK76" s="170"/>
      <c r="AL76" s="170"/>
    </row>
    <row r="77" spans="1:34" ht="13.5" customHeight="1">
      <c r="A77" s="125">
        <f t="shared" si="26"/>
        <v>75</v>
      </c>
      <c r="B77" s="125">
        <f t="shared" si="27"/>
        <v>1115250</v>
      </c>
      <c r="C77" s="129">
        <f>'ルール＆合計'!$F$3</f>
        <v>0.02</v>
      </c>
      <c r="D77" s="128">
        <f t="shared" si="18"/>
        <v>22305</v>
      </c>
      <c r="E77" s="131">
        <v>10000</v>
      </c>
      <c r="F77" s="123" t="s">
        <v>90</v>
      </c>
      <c r="G77" s="113" t="s">
        <v>63</v>
      </c>
      <c r="H77" t="s">
        <v>80</v>
      </c>
      <c r="I77" s="135">
        <v>42009</v>
      </c>
      <c r="J77">
        <v>119.367</v>
      </c>
      <c r="K77" t="s">
        <v>219</v>
      </c>
      <c r="L77">
        <v>120.641</v>
      </c>
      <c r="N77" s="125">
        <f t="shared" si="19"/>
        <v>127.40000000000009</v>
      </c>
      <c r="O77" s="138">
        <f t="shared" si="35"/>
        <v>175.07849293563567</v>
      </c>
      <c r="P77" s="125">
        <f t="shared" si="20"/>
        <v>1.46</v>
      </c>
      <c r="R77" s="123" t="s">
        <v>63</v>
      </c>
      <c r="T77">
        <v>119.367</v>
      </c>
      <c r="U77" t="s">
        <v>245</v>
      </c>
      <c r="V77" s="125" t="str">
        <f t="shared" si="21"/>
        <v>負け</v>
      </c>
      <c r="W77" s="125">
        <f t="shared" si="28"/>
        <v>0</v>
      </c>
      <c r="X77" s="126">
        <f t="shared" si="29"/>
        <v>0</v>
      </c>
      <c r="Y77" s="126">
        <f t="shared" si="22"/>
        <v>0</v>
      </c>
      <c r="Z77" s="125">
        <f t="shared" si="23"/>
        <v>0</v>
      </c>
      <c r="AA77" s="125">
        <f t="shared" si="30"/>
        <v>0</v>
      </c>
      <c r="AB77" s="144">
        <f t="shared" si="31"/>
        <v>1299890</v>
      </c>
      <c r="AC77" s="144">
        <f aca="true" t="shared" si="36" ref="AC77:AC91">AC76+AH76</f>
        <v>1207480.000000001</v>
      </c>
      <c r="AD77" s="144">
        <f aca="true" t="shared" si="37" ref="AD77:AD91">AC77*C77</f>
        <v>24149.60000000002</v>
      </c>
      <c r="AE77" s="167">
        <f aca="true" t="shared" si="38" ref="AE77:AE91">AD77/N77</f>
        <v>189.55729984301416</v>
      </c>
      <c r="AF77">
        <f aca="true" t="shared" si="39" ref="AF77:AF91">IF(O77&lt;&gt;"",ROUNDDOWN(AD77/N77/J77,2),"")</f>
        <v>1.58</v>
      </c>
      <c r="AG77">
        <v>1</v>
      </c>
      <c r="AH77">
        <f aca="true" t="shared" si="40" ref="AH77:AH91">Z77*AG77</f>
        <v>0</v>
      </c>
    </row>
    <row r="78" spans="1:34" ht="13.5" customHeight="1">
      <c r="A78" s="125">
        <f t="shared" si="26"/>
        <v>76</v>
      </c>
      <c r="B78" s="125">
        <f t="shared" si="27"/>
        <v>1115250</v>
      </c>
      <c r="C78" s="129">
        <f>'ルール＆合計'!$F$3</f>
        <v>0.02</v>
      </c>
      <c r="D78" s="128">
        <f t="shared" si="18"/>
        <v>22305</v>
      </c>
      <c r="E78" s="131">
        <v>10000</v>
      </c>
      <c r="F78" s="123" t="s">
        <v>90</v>
      </c>
      <c r="G78" s="113" t="s">
        <v>63</v>
      </c>
      <c r="H78" t="s">
        <v>64</v>
      </c>
      <c r="I78" s="135">
        <v>42013</v>
      </c>
      <c r="J78">
        <v>118.412</v>
      </c>
      <c r="K78" t="s">
        <v>203</v>
      </c>
      <c r="L78">
        <v>119.869</v>
      </c>
      <c r="N78" s="125">
        <f t="shared" si="19"/>
        <v>145.69999999999936</v>
      </c>
      <c r="O78" s="138">
        <f t="shared" si="35"/>
        <v>153.08853809197046</v>
      </c>
      <c r="P78" s="125">
        <f t="shared" si="20"/>
        <v>1.29</v>
      </c>
      <c r="R78" s="123" t="s">
        <v>63</v>
      </c>
      <c r="T78">
        <v>118.412</v>
      </c>
      <c r="U78" t="s">
        <v>246</v>
      </c>
      <c r="V78" s="125" t="str">
        <f t="shared" si="21"/>
        <v>勝ち</v>
      </c>
      <c r="W78" s="125">
        <f t="shared" si="28"/>
        <v>0</v>
      </c>
      <c r="X78" s="126">
        <f t="shared" si="29"/>
        <v>0</v>
      </c>
      <c r="Y78" s="126">
        <f t="shared" si="22"/>
        <v>0</v>
      </c>
      <c r="Z78" s="125">
        <f t="shared" si="23"/>
        <v>0</v>
      </c>
      <c r="AA78" s="125">
        <f t="shared" si="30"/>
        <v>0</v>
      </c>
      <c r="AB78" s="144">
        <f t="shared" si="31"/>
        <v>1299890</v>
      </c>
      <c r="AC78" s="144">
        <f t="shared" si="36"/>
        <v>1207480.000000001</v>
      </c>
      <c r="AD78" s="144">
        <f t="shared" si="37"/>
        <v>24149.60000000002</v>
      </c>
      <c r="AE78" s="167">
        <f t="shared" si="38"/>
        <v>165.74879890185397</v>
      </c>
      <c r="AF78">
        <f t="shared" si="39"/>
        <v>1.39</v>
      </c>
      <c r="AG78">
        <v>1</v>
      </c>
      <c r="AH78">
        <f t="shared" si="40"/>
        <v>0</v>
      </c>
    </row>
    <row r="79" spans="1:34" ht="13.5" customHeight="1">
      <c r="A79" s="125">
        <f t="shared" si="26"/>
        <v>77</v>
      </c>
      <c r="B79" s="125">
        <f t="shared" si="27"/>
        <v>1115250</v>
      </c>
      <c r="C79" s="129">
        <f>'ルール＆合計'!$F$3</f>
        <v>0.02</v>
      </c>
      <c r="D79" s="128">
        <f t="shared" si="18"/>
        <v>22305</v>
      </c>
      <c r="E79" s="131">
        <v>10000</v>
      </c>
      <c r="F79" s="123" t="s">
        <v>90</v>
      </c>
      <c r="G79" s="113" t="s">
        <v>63</v>
      </c>
      <c r="H79" t="s">
        <v>64</v>
      </c>
      <c r="I79" s="135">
        <v>42020</v>
      </c>
      <c r="J79">
        <v>117.762</v>
      </c>
      <c r="K79" t="s">
        <v>201</v>
      </c>
      <c r="L79">
        <v>115.552</v>
      </c>
      <c r="N79" s="125">
        <f t="shared" si="19"/>
        <v>220.99999999999937</v>
      </c>
      <c r="O79" s="138">
        <f t="shared" si="35"/>
        <v>100.92760180995504</v>
      </c>
      <c r="P79" s="125">
        <f t="shared" si="20"/>
        <v>0.85</v>
      </c>
      <c r="R79" s="123" t="s">
        <v>63</v>
      </c>
      <c r="T79">
        <v>117.762</v>
      </c>
      <c r="U79" t="s">
        <v>247</v>
      </c>
      <c r="V79" s="125" t="str">
        <f t="shared" si="21"/>
        <v>勝ち</v>
      </c>
      <c r="W79" s="125">
        <f t="shared" si="28"/>
        <v>0</v>
      </c>
      <c r="X79" s="126">
        <f t="shared" si="29"/>
        <v>0</v>
      </c>
      <c r="Y79" s="126">
        <f t="shared" si="22"/>
        <v>0</v>
      </c>
      <c r="Z79" s="125">
        <f t="shared" si="23"/>
        <v>0</v>
      </c>
      <c r="AA79" s="125">
        <f t="shared" si="30"/>
        <v>0</v>
      </c>
      <c r="AB79" s="144">
        <f t="shared" si="31"/>
        <v>1299890</v>
      </c>
      <c r="AC79" s="144">
        <f t="shared" si="36"/>
        <v>1207480.000000001</v>
      </c>
      <c r="AD79" s="144">
        <f t="shared" si="37"/>
        <v>24149.60000000002</v>
      </c>
      <c r="AE79" s="167">
        <f t="shared" si="38"/>
        <v>109.27420814479679</v>
      </c>
      <c r="AF79">
        <f t="shared" si="39"/>
        <v>0.92</v>
      </c>
      <c r="AG79">
        <v>1</v>
      </c>
      <c r="AH79">
        <f t="shared" si="40"/>
        <v>0</v>
      </c>
    </row>
    <row r="80" spans="1:34" ht="13.5" customHeight="1">
      <c r="A80" s="125">
        <f t="shared" si="26"/>
        <v>78</v>
      </c>
      <c r="B80" s="125">
        <f t="shared" si="27"/>
        <v>1115250</v>
      </c>
      <c r="C80" s="129">
        <f>'ルール＆合計'!$F$3</f>
        <v>0.02</v>
      </c>
      <c r="D80" s="128">
        <f t="shared" si="18"/>
        <v>22305</v>
      </c>
      <c r="E80" s="131">
        <v>10000</v>
      </c>
      <c r="F80" s="123" t="s">
        <v>90</v>
      </c>
      <c r="G80" s="113" t="s">
        <v>63</v>
      </c>
      <c r="H80" t="s">
        <v>64</v>
      </c>
      <c r="I80" s="135">
        <v>42034</v>
      </c>
      <c r="J80">
        <v>117.295</v>
      </c>
      <c r="K80" t="s">
        <v>203</v>
      </c>
      <c r="L80">
        <v>118.453</v>
      </c>
      <c r="N80" s="125">
        <f t="shared" si="19"/>
        <v>115.80000000000013</v>
      </c>
      <c r="O80" s="138">
        <f t="shared" si="35"/>
        <v>192.6165803108806</v>
      </c>
      <c r="P80" s="125">
        <f t="shared" si="20"/>
        <v>1.64</v>
      </c>
      <c r="R80" s="123" t="s">
        <v>63</v>
      </c>
      <c r="T80">
        <v>117.295</v>
      </c>
      <c r="U80" t="s">
        <v>246</v>
      </c>
      <c r="V80" s="125" t="str">
        <f t="shared" si="21"/>
        <v>勝ち</v>
      </c>
      <c r="W80" s="125">
        <f t="shared" si="28"/>
        <v>0</v>
      </c>
      <c r="X80" s="126">
        <f t="shared" si="29"/>
        <v>0</v>
      </c>
      <c r="Y80" s="126">
        <f t="shared" si="22"/>
        <v>0</v>
      </c>
      <c r="Z80" s="125">
        <f t="shared" si="23"/>
        <v>0</v>
      </c>
      <c r="AA80" s="125">
        <f t="shared" si="30"/>
        <v>0</v>
      </c>
      <c r="AB80" s="144">
        <f t="shared" si="31"/>
        <v>1299890</v>
      </c>
      <c r="AC80" s="144">
        <f t="shared" si="36"/>
        <v>1207480.000000001</v>
      </c>
      <c r="AD80" s="144">
        <f t="shared" si="37"/>
        <v>24149.60000000002</v>
      </c>
      <c r="AE80" s="167">
        <f t="shared" si="38"/>
        <v>208.5457685664939</v>
      </c>
      <c r="AF80">
        <f t="shared" si="39"/>
        <v>1.77</v>
      </c>
      <c r="AG80">
        <v>1</v>
      </c>
      <c r="AH80">
        <f t="shared" si="40"/>
        <v>0</v>
      </c>
    </row>
    <row r="81" spans="1:34" ht="13.5" customHeight="1">
      <c r="A81" s="125">
        <f t="shared" si="26"/>
        <v>79</v>
      </c>
      <c r="B81" s="125">
        <f t="shared" si="27"/>
        <v>1115250</v>
      </c>
      <c r="C81" s="129">
        <f>'ルール＆合計'!$F$3</f>
        <v>0.02</v>
      </c>
      <c r="D81" s="128">
        <f t="shared" si="18"/>
        <v>22305</v>
      </c>
      <c r="E81" s="131">
        <v>10000</v>
      </c>
      <c r="F81" s="123" t="s">
        <v>90</v>
      </c>
      <c r="G81" s="113" t="s">
        <v>63</v>
      </c>
      <c r="H81" t="s">
        <v>64</v>
      </c>
      <c r="I81" s="135">
        <v>42039</v>
      </c>
      <c r="J81">
        <v>117.014</v>
      </c>
      <c r="K81" t="s">
        <v>203</v>
      </c>
      <c r="L81">
        <v>117.996</v>
      </c>
      <c r="N81" s="125">
        <f t="shared" si="19"/>
        <v>98.19999999999993</v>
      </c>
      <c r="O81" s="138">
        <f t="shared" si="35"/>
        <v>227.13849287169057</v>
      </c>
      <c r="P81" s="125">
        <f t="shared" si="20"/>
        <v>1.94</v>
      </c>
      <c r="R81" s="123" t="s">
        <v>63</v>
      </c>
      <c r="T81">
        <v>117.014</v>
      </c>
      <c r="U81" t="s">
        <v>246</v>
      </c>
      <c r="V81" s="125" t="str">
        <f t="shared" si="21"/>
        <v>勝ち</v>
      </c>
      <c r="W81" s="125">
        <f t="shared" si="28"/>
        <v>0</v>
      </c>
      <c r="X81" s="126">
        <f t="shared" si="29"/>
        <v>0</v>
      </c>
      <c r="Y81" s="126">
        <f t="shared" si="22"/>
        <v>0</v>
      </c>
      <c r="Z81" s="125">
        <f t="shared" si="23"/>
        <v>0</v>
      </c>
      <c r="AA81" s="125">
        <f t="shared" si="30"/>
        <v>0</v>
      </c>
      <c r="AB81" s="144">
        <f t="shared" si="31"/>
        <v>1299890</v>
      </c>
      <c r="AC81" s="144">
        <f t="shared" si="36"/>
        <v>1207480.000000001</v>
      </c>
      <c r="AD81" s="144">
        <f t="shared" si="37"/>
        <v>24149.60000000002</v>
      </c>
      <c r="AE81" s="167">
        <f t="shared" si="38"/>
        <v>245.92260692464396</v>
      </c>
      <c r="AF81">
        <f t="shared" si="39"/>
        <v>2.1</v>
      </c>
      <c r="AG81">
        <v>1</v>
      </c>
      <c r="AH81">
        <f t="shared" si="40"/>
        <v>0</v>
      </c>
    </row>
    <row r="82" spans="1:34" ht="13.5" customHeight="1">
      <c r="A82" s="125">
        <f t="shared" si="26"/>
        <v>80</v>
      </c>
      <c r="B82" s="125">
        <f t="shared" si="27"/>
        <v>1115250</v>
      </c>
      <c r="C82" s="129">
        <f>'ルール＆合計'!$F$3</f>
        <v>0.02</v>
      </c>
      <c r="D82" s="128">
        <f t="shared" si="18"/>
        <v>22305</v>
      </c>
      <c r="E82" s="131">
        <v>10000</v>
      </c>
      <c r="F82" s="123" t="s">
        <v>90</v>
      </c>
      <c r="G82" s="113" t="s">
        <v>63</v>
      </c>
      <c r="H82" t="s">
        <v>80</v>
      </c>
      <c r="I82" s="135">
        <v>42058</v>
      </c>
      <c r="J82">
        <v>118.734</v>
      </c>
      <c r="K82" t="s">
        <v>248</v>
      </c>
      <c r="L82">
        <v>119.351</v>
      </c>
      <c r="N82" s="125">
        <f t="shared" si="19"/>
        <v>61.70000000000044</v>
      </c>
      <c r="O82" s="138">
        <f t="shared" si="35"/>
        <v>361.50729335494066</v>
      </c>
      <c r="P82" s="125">
        <f t="shared" si="20"/>
        <v>3.04</v>
      </c>
      <c r="R82" s="123" t="s">
        <v>63</v>
      </c>
      <c r="T82">
        <v>118.734</v>
      </c>
      <c r="U82" t="s">
        <v>249</v>
      </c>
      <c r="V82" s="125" t="str">
        <f t="shared" si="21"/>
        <v>負け</v>
      </c>
      <c r="W82" s="125">
        <f t="shared" si="28"/>
        <v>0</v>
      </c>
      <c r="X82" s="126">
        <f t="shared" si="29"/>
        <v>0</v>
      </c>
      <c r="Y82" s="126">
        <f t="shared" si="22"/>
        <v>0</v>
      </c>
      <c r="Z82" s="125">
        <f t="shared" si="23"/>
        <v>0</v>
      </c>
      <c r="AA82" s="125">
        <f t="shared" si="30"/>
        <v>0</v>
      </c>
      <c r="AB82" s="144">
        <f t="shared" si="31"/>
        <v>1299890</v>
      </c>
      <c r="AC82" s="144">
        <f t="shared" si="36"/>
        <v>1207480.000000001</v>
      </c>
      <c r="AD82" s="144">
        <f t="shared" si="37"/>
        <v>24149.60000000002</v>
      </c>
      <c r="AE82" s="167">
        <f t="shared" si="38"/>
        <v>391.403565640192</v>
      </c>
      <c r="AF82">
        <f t="shared" si="39"/>
        <v>3.29</v>
      </c>
      <c r="AG82">
        <v>1</v>
      </c>
      <c r="AH82">
        <f t="shared" si="40"/>
        <v>0</v>
      </c>
    </row>
    <row r="83" spans="1:34" ht="13.5" customHeight="1">
      <c r="A83" s="125">
        <f t="shared" si="26"/>
        <v>81</v>
      </c>
      <c r="B83" s="125">
        <f t="shared" si="27"/>
        <v>1115250</v>
      </c>
      <c r="C83" s="129">
        <f>'ルール＆合計'!$F$3</f>
        <v>0.02</v>
      </c>
      <c r="D83" s="128">
        <f t="shared" si="18"/>
        <v>22305</v>
      </c>
      <c r="E83" s="131">
        <v>10000</v>
      </c>
      <c r="F83" s="123" t="s">
        <v>90</v>
      </c>
      <c r="G83" s="113" t="s">
        <v>63</v>
      </c>
      <c r="H83" t="s">
        <v>80</v>
      </c>
      <c r="I83" s="135">
        <v>42061</v>
      </c>
      <c r="J83">
        <v>119.449</v>
      </c>
      <c r="K83" t="s">
        <v>250</v>
      </c>
      <c r="L83">
        <v>118.675</v>
      </c>
      <c r="N83" s="125">
        <f t="shared" si="19"/>
        <v>77.40000000000009</v>
      </c>
      <c r="O83" s="138">
        <f t="shared" si="35"/>
        <v>288.1782945736431</v>
      </c>
      <c r="P83" s="125">
        <f t="shared" si="20"/>
        <v>2.41</v>
      </c>
      <c r="Q83">
        <v>2</v>
      </c>
      <c r="R83" s="123" t="s">
        <v>63</v>
      </c>
      <c r="S83" s="135">
        <v>42075</v>
      </c>
      <c r="T83">
        <v>120.842</v>
      </c>
      <c r="U83" t="s">
        <v>179</v>
      </c>
      <c r="V83" s="125" t="str">
        <f t="shared" si="21"/>
        <v>勝ち</v>
      </c>
      <c r="W83" s="125">
        <f t="shared" si="28"/>
        <v>1.3930000000000007</v>
      </c>
      <c r="X83" s="126">
        <f t="shared" si="29"/>
        <v>139.30000000000007</v>
      </c>
      <c r="Y83" s="126">
        <f t="shared" si="22"/>
        <v>0</v>
      </c>
      <c r="Z83" s="125">
        <f t="shared" si="23"/>
        <v>13930.000000000007</v>
      </c>
      <c r="AA83" s="125">
        <f t="shared" si="30"/>
        <v>27860.000000000015</v>
      </c>
      <c r="AB83" s="144">
        <f t="shared" si="31"/>
        <v>1299890</v>
      </c>
      <c r="AC83" s="144">
        <f t="shared" si="36"/>
        <v>1207480.000000001</v>
      </c>
      <c r="AD83" s="144">
        <f t="shared" si="37"/>
        <v>24149.60000000002</v>
      </c>
      <c r="AE83" s="167">
        <f t="shared" si="38"/>
        <v>312.01033591731255</v>
      </c>
      <c r="AF83">
        <f t="shared" si="39"/>
        <v>2.61</v>
      </c>
      <c r="AG83">
        <v>1</v>
      </c>
      <c r="AH83">
        <f t="shared" si="40"/>
        <v>13930.000000000007</v>
      </c>
    </row>
    <row r="84" spans="1:34" ht="13.5" customHeight="1">
      <c r="A84" s="125">
        <f t="shared" si="26"/>
        <v>82</v>
      </c>
      <c r="B84" s="125">
        <f t="shared" si="27"/>
        <v>1129180</v>
      </c>
      <c r="C84" s="129">
        <f>'ルール＆合計'!$F$3</f>
        <v>0.02</v>
      </c>
      <c r="D84" s="128">
        <f t="shared" si="18"/>
        <v>22583.600000000002</v>
      </c>
      <c r="E84" s="131">
        <v>10000</v>
      </c>
      <c r="F84" s="123" t="s">
        <v>90</v>
      </c>
      <c r="G84" s="113" t="s">
        <v>63</v>
      </c>
      <c r="H84" t="s">
        <v>80</v>
      </c>
      <c r="I84" s="135">
        <v>42074</v>
      </c>
      <c r="J84">
        <v>121.623</v>
      </c>
      <c r="K84" t="s">
        <v>250</v>
      </c>
      <c r="L84">
        <v>120.842</v>
      </c>
      <c r="N84" s="125">
        <f t="shared" si="19"/>
        <v>78.10000000000059</v>
      </c>
      <c r="O84" s="138">
        <f t="shared" si="35"/>
        <v>289.1626120358493</v>
      </c>
      <c r="P84" s="125">
        <f t="shared" si="20"/>
        <v>2.37</v>
      </c>
      <c r="R84" s="123" t="s">
        <v>63</v>
      </c>
      <c r="T84">
        <v>121.623</v>
      </c>
      <c r="U84" t="s">
        <v>251</v>
      </c>
      <c r="V84" s="125" t="str">
        <f t="shared" si="21"/>
        <v>負け</v>
      </c>
      <c r="W84" s="125">
        <f t="shared" si="28"/>
        <v>0</v>
      </c>
      <c r="X84" s="126">
        <f t="shared" si="29"/>
        <v>0</v>
      </c>
      <c r="Y84" s="126">
        <f t="shared" si="22"/>
        <v>0</v>
      </c>
      <c r="Z84" s="125">
        <f t="shared" si="23"/>
        <v>0</v>
      </c>
      <c r="AA84" s="125">
        <f t="shared" si="30"/>
        <v>0</v>
      </c>
      <c r="AB84" s="144">
        <f t="shared" si="31"/>
        <v>1327750</v>
      </c>
      <c r="AC84" s="144">
        <f t="shared" si="36"/>
        <v>1221410.000000001</v>
      </c>
      <c r="AD84" s="144">
        <f t="shared" si="37"/>
        <v>24428.20000000002</v>
      </c>
      <c r="AE84" s="167">
        <f t="shared" si="38"/>
        <v>312.78104993597736</v>
      </c>
      <c r="AF84">
        <f t="shared" si="39"/>
        <v>2.57</v>
      </c>
      <c r="AG84">
        <v>1</v>
      </c>
      <c r="AH84">
        <f t="shared" si="40"/>
        <v>0</v>
      </c>
    </row>
    <row r="85" spans="1:37" ht="13.5" customHeight="1">
      <c r="A85" s="125">
        <f t="shared" si="26"/>
        <v>83</v>
      </c>
      <c r="B85" s="125">
        <f t="shared" si="27"/>
        <v>1129180</v>
      </c>
      <c r="C85" s="129">
        <f>'ルール＆合計'!$F$3</f>
        <v>0.02</v>
      </c>
      <c r="D85" s="128">
        <f t="shared" si="18"/>
        <v>22583.600000000002</v>
      </c>
      <c r="E85" s="131">
        <v>10000</v>
      </c>
      <c r="F85" s="123" t="s">
        <v>90</v>
      </c>
      <c r="G85" s="113" t="s">
        <v>63</v>
      </c>
      <c r="H85" t="s">
        <v>64</v>
      </c>
      <c r="I85" s="135">
        <v>42083</v>
      </c>
      <c r="J85">
        <v>119.896</v>
      </c>
      <c r="K85" t="s">
        <v>203</v>
      </c>
      <c r="L85">
        <v>121.197</v>
      </c>
      <c r="N85" s="125">
        <f t="shared" si="19"/>
        <v>130.1000000000002</v>
      </c>
      <c r="O85" s="138">
        <f t="shared" si="35"/>
        <v>173.58647194465772</v>
      </c>
      <c r="P85" s="125">
        <f t="shared" si="20"/>
        <v>1.44</v>
      </c>
      <c r="Q85">
        <v>1</v>
      </c>
      <c r="R85" s="123" t="s">
        <v>63</v>
      </c>
      <c r="S85" s="135">
        <v>42093</v>
      </c>
      <c r="T85">
        <v>119.98</v>
      </c>
      <c r="U85" t="s">
        <v>252</v>
      </c>
      <c r="V85" s="125" t="str">
        <f t="shared" si="21"/>
        <v>負け</v>
      </c>
      <c r="W85" s="125">
        <f t="shared" si="28"/>
        <v>0.08400000000000318</v>
      </c>
      <c r="X85" s="126">
        <f t="shared" si="29"/>
        <v>0</v>
      </c>
      <c r="Y85" s="126">
        <f t="shared" si="22"/>
        <v>8.400000000000318</v>
      </c>
      <c r="Z85" s="125">
        <f t="shared" si="23"/>
        <v>-840.0000000000318</v>
      </c>
      <c r="AA85" s="125">
        <f t="shared" si="30"/>
        <v>-840.0000000000318</v>
      </c>
      <c r="AB85" s="144">
        <f t="shared" si="31"/>
        <v>1327750</v>
      </c>
      <c r="AC85" s="144">
        <f t="shared" si="36"/>
        <v>1221410.000000001</v>
      </c>
      <c r="AD85" s="144">
        <f t="shared" si="37"/>
        <v>24428.20000000002</v>
      </c>
      <c r="AE85" s="167">
        <f t="shared" si="38"/>
        <v>187.76479631053022</v>
      </c>
      <c r="AF85">
        <f t="shared" si="39"/>
        <v>1.56</v>
      </c>
      <c r="AG85">
        <v>1</v>
      </c>
      <c r="AH85">
        <f t="shared" si="40"/>
        <v>-840.0000000000318</v>
      </c>
      <c r="AJ85" t="s">
        <v>264</v>
      </c>
      <c r="AK85" t="s">
        <v>263</v>
      </c>
    </row>
    <row r="86" spans="1:37" ht="13.5" customHeight="1">
      <c r="A86" s="125">
        <f t="shared" si="26"/>
        <v>84</v>
      </c>
      <c r="B86" s="125">
        <f t="shared" si="27"/>
        <v>1128340</v>
      </c>
      <c r="C86" s="129">
        <f>'ルール＆合計'!$F$3</f>
        <v>0.02</v>
      </c>
      <c r="D86" s="128">
        <f t="shared" si="18"/>
        <v>22566.8</v>
      </c>
      <c r="E86" s="131">
        <v>10000</v>
      </c>
      <c r="F86" s="123" t="s">
        <v>90</v>
      </c>
      <c r="G86" s="113" t="s">
        <v>63</v>
      </c>
      <c r="H86" t="s">
        <v>64</v>
      </c>
      <c r="I86" s="135">
        <v>42097</v>
      </c>
      <c r="J86">
        <v>118.92</v>
      </c>
      <c r="K86" t="s">
        <v>253</v>
      </c>
      <c r="L86">
        <v>119.917</v>
      </c>
      <c r="N86" s="125">
        <f t="shared" si="19"/>
        <v>99.69999999999999</v>
      </c>
      <c r="O86" s="138">
        <f t="shared" si="35"/>
        <v>226.34704112337013</v>
      </c>
      <c r="P86" s="125">
        <f t="shared" si="20"/>
        <v>1.9</v>
      </c>
      <c r="R86" s="123" t="s">
        <v>63</v>
      </c>
      <c r="T86">
        <v>118.92</v>
      </c>
      <c r="U86" t="s">
        <v>214</v>
      </c>
      <c r="V86" s="125" t="str">
        <f t="shared" si="21"/>
        <v>勝ち</v>
      </c>
      <c r="W86" s="125">
        <f t="shared" si="28"/>
        <v>0</v>
      </c>
      <c r="X86" s="126">
        <f t="shared" si="29"/>
        <v>0</v>
      </c>
      <c r="Y86" s="126">
        <f t="shared" si="22"/>
        <v>0</v>
      </c>
      <c r="Z86" s="125">
        <f t="shared" si="23"/>
        <v>0</v>
      </c>
      <c r="AA86" s="125">
        <f t="shared" si="30"/>
        <v>0</v>
      </c>
      <c r="AB86" s="144">
        <f t="shared" si="31"/>
        <v>1326910</v>
      </c>
      <c r="AC86" s="144">
        <f t="shared" si="36"/>
        <v>1220570.000000001</v>
      </c>
      <c r="AD86" s="144">
        <f t="shared" si="37"/>
        <v>24411.40000000002</v>
      </c>
      <c r="AE86" s="167">
        <f t="shared" si="38"/>
        <v>244.84854563691096</v>
      </c>
      <c r="AF86">
        <f t="shared" si="39"/>
        <v>2.05</v>
      </c>
      <c r="AG86">
        <v>1</v>
      </c>
      <c r="AH86">
        <f t="shared" si="40"/>
        <v>0</v>
      </c>
      <c r="AI86" t="s">
        <v>241</v>
      </c>
      <c r="AJ86">
        <f>SUMIF(AA76:AA90,"&gt;0")</f>
        <v>27860.000000000015</v>
      </c>
      <c r="AK86">
        <f>SUMIF(AA76:AA90,"&lt;0")</f>
        <v>-19830.000000000186</v>
      </c>
    </row>
    <row r="87" spans="1:37" ht="13.5" customHeight="1">
      <c r="A87" s="125">
        <f t="shared" si="26"/>
        <v>85</v>
      </c>
      <c r="B87" s="125">
        <f t="shared" si="27"/>
        <v>1128340</v>
      </c>
      <c r="C87" s="129">
        <f>'ルール＆合計'!$F$3</f>
        <v>0.02</v>
      </c>
      <c r="D87" s="128">
        <f t="shared" si="18"/>
        <v>22566.8</v>
      </c>
      <c r="E87" s="131">
        <v>10000</v>
      </c>
      <c r="F87" s="123" t="s">
        <v>90</v>
      </c>
      <c r="G87" s="113" t="s">
        <v>63</v>
      </c>
      <c r="H87" t="s">
        <v>80</v>
      </c>
      <c r="I87" s="135">
        <v>42117</v>
      </c>
      <c r="J87">
        <v>119.424</v>
      </c>
      <c r="K87" t="s">
        <v>248</v>
      </c>
      <c r="L87">
        <v>120.093</v>
      </c>
      <c r="N87" s="125">
        <f t="shared" si="19"/>
        <v>66.8999999999997</v>
      </c>
      <c r="O87" s="138">
        <f t="shared" si="35"/>
        <v>337.3213751868476</v>
      </c>
      <c r="P87" s="125">
        <f t="shared" si="20"/>
        <v>2.82</v>
      </c>
      <c r="R87" s="123" t="s">
        <v>63</v>
      </c>
      <c r="T87">
        <v>119.424</v>
      </c>
      <c r="U87" t="s">
        <v>254</v>
      </c>
      <c r="V87" s="125" t="str">
        <f t="shared" si="21"/>
        <v>負け</v>
      </c>
      <c r="W87" s="125">
        <f t="shared" si="28"/>
        <v>0</v>
      </c>
      <c r="X87" s="126">
        <f t="shared" si="29"/>
        <v>0</v>
      </c>
      <c r="Y87" s="126">
        <f t="shared" si="22"/>
        <v>0</v>
      </c>
      <c r="Z87" s="125">
        <f t="shared" si="23"/>
        <v>0</v>
      </c>
      <c r="AA87" s="125">
        <f t="shared" si="30"/>
        <v>0</v>
      </c>
      <c r="AB87" s="144">
        <f t="shared" si="31"/>
        <v>1326910</v>
      </c>
      <c r="AC87" s="144">
        <f t="shared" si="36"/>
        <v>1220570.000000001</v>
      </c>
      <c r="AD87" s="144">
        <f t="shared" si="37"/>
        <v>24411.40000000002</v>
      </c>
      <c r="AE87" s="167">
        <f t="shared" si="38"/>
        <v>364.89387144992725</v>
      </c>
      <c r="AF87">
        <f t="shared" si="39"/>
        <v>3.05</v>
      </c>
      <c r="AG87">
        <v>1</v>
      </c>
      <c r="AH87">
        <f t="shared" si="40"/>
        <v>0</v>
      </c>
      <c r="AI87" t="s">
        <v>260</v>
      </c>
      <c r="AJ87">
        <f>COUNTIF(AA76:AA90,"&gt;0")</f>
        <v>1</v>
      </c>
      <c r="AK87">
        <f>COUNTIF(AA76:AA90,"&lt;0")</f>
        <v>3</v>
      </c>
    </row>
    <row r="88" spans="1:34" ht="13.5" customHeight="1">
      <c r="A88" s="125">
        <f t="shared" si="26"/>
        <v>86</v>
      </c>
      <c r="B88" s="125">
        <f t="shared" si="27"/>
        <v>1128340</v>
      </c>
      <c r="C88" s="129">
        <f>'ルール＆合計'!$F$3</f>
        <v>0.02</v>
      </c>
      <c r="D88" s="128">
        <f t="shared" si="18"/>
        <v>22566.8</v>
      </c>
      <c r="E88" s="131">
        <v>10000</v>
      </c>
      <c r="F88" s="123" t="s">
        <v>90</v>
      </c>
      <c r="G88" s="113" t="s">
        <v>63</v>
      </c>
      <c r="H88" t="s">
        <v>64</v>
      </c>
      <c r="I88" s="135">
        <v>42186</v>
      </c>
      <c r="J88">
        <v>123.231</v>
      </c>
      <c r="K88" t="s">
        <v>201</v>
      </c>
      <c r="L88">
        <v>122.348</v>
      </c>
      <c r="N88" s="125">
        <f t="shared" si="19"/>
        <v>88.29999999999956</v>
      </c>
      <c r="O88" s="138">
        <f t="shared" si="35"/>
        <v>255.56964892412358</v>
      </c>
      <c r="P88" s="125">
        <f t="shared" si="20"/>
        <v>2.07</v>
      </c>
      <c r="R88" s="123" t="s">
        <v>63</v>
      </c>
      <c r="T88">
        <v>123.231</v>
      </c>
      <c r="U88" t="s">
        <v>202</v>
      </c>
      <c r="V88" s="125" t="str">
        <f t="shared" si="21"/>
        <v>勝ち</v>
      </c>
      <c r="W88" s="125">
        <f t="shared" si="28"/>
        <v>0</v>
      </c>
      <c r="X88" s="126">
        <f t="shared" si="29"/>
        <v>0</v>
      </c>
      <c r="Y88" s="126">
        <f t="shared" si="22"/>
        <v>0</v>
      </c>
      <c r="Z88" s="125">
        <f t="shared" si="23"/>
        <v>0</v>
      </c>
      <c r="AA88" s="125">
        <f t="shared" si="30"/>
        <v>0</v>
      </c>
      <c r="AB88" s="144">
        <f t="shared" si="31"/>
        <v>1326910</v>
      </c>
      <c r="AC88" s="144">
        <f t="shared" si="36"/>
        <v>1220570.000000001</v>
      </c>
      <c r="AD88" s="144">
        <f t="shared" si="37"/>
        <v>24411.40000000002</v>
      </c>
      <c r="AE88" s="167">
        <f t="shared" si="38"/>
        <v>276.459796149492</v>
      </c>
      <c r="AF88">
        <f t="shared" si="39"/>
        <v>2.24</v>
      </c>
      <c r="AG88">
        <v>1</v>
      </c>
      <c r="AH88">
        <f t="shared" si="40"/>
        <v>0</v>
      </c>
    </row>
    <row r="89" spans="1:34" ht="13.5" customHeight="1">
      <c r="A89" s="125">
        <f t="shared" si="26"/>
        <v>87</v>
      </c>
      <c r="B89" s="125">
        <f t="shared" si="27"/>
        <v>1128340</v>
      </c>
      <c r="C89" s="129">
        <f>'ルール＆合計'!$F$3</f>
        <v>0.02</v>
      </c>
      <c r="D89" s="128">
        <f t="shared" si="18"/>
        <v>22566.8</v>
      </c>
      <c r="E89" s="131">
        <v>10000</v>
      </c>
      <c r="F89" s="123" t="s">
        <v>90</v>
      </c>
      <c r="G89" s="113" t="s">
        <v>63</v>
      </c>
      <c r="H89" t="s">
        <v>80</v>
      </c>
      <c r="I89" s="135">
        <v>42200</v>
      </c>
      <c r="J89">
        <v>123.968</v>
      </c>
      <c r="K89" t="s">
        <v>255</v>
      </c>
      <c r="L89">
        <v>123.259</v>
      </c>
      <c r="N89" s="125">
        <f t="shared" si="19"/>
        <v>70.90000000000032</v>
      </c>
      <c r="O89" s="138">
        <f t="shared" si="35"/>
        <v>318.2905500705204</v>
      </c>
      <c r="P89" s="125">
        <f t="shared" si="20"/>
        <v>2.56</v>
      </c>
      <c r="Q89">
        <v>2</v>
      </c>
      <c r="R89" s="123" t="s">
        <v>63</v>
      </c>
      <c r="S89" s="135">
        <v>42206</v>
      </c>
      <c r="T89">
        <v>123.94</v>
      </c>
      <c r="U89" t="s">
        <v>179</v>
      </c>
      <c r="V89" s="125" t="str">
        <f t="shared" si="21"/>
        <v>負け</v>
      </c>
      <c r="W89" s="125">
        <f t="shared" si="28"/>
        <v>-0.028000000000005798</v>
      </c>
      <c r="X89" s="126">
        <f t="shared" si="29"/>
        <v>0</v>
      </c>
      <c r="Y89" s="126">
        <f t="shared" si="22"/>
        <v>-2.80000000000058</v>
      </c>
      <c r="Z89" s="125">
        <f t="shared" si="23"/>
        <v>-280.000000000058</v>
      </c>
      <c r="AA89" s="125">
        <f t="shared" si="30"/>
        <v>-560.000000000116</v>
      </c>
      <c r="AB89" s="144">
        <f t="shared" si="31"/>
        <v>1326910</v>
      </c>
      <c r="AC89" s="144">
        <f t="shared" si="36"/>
        <v>1220570.000000001</v>
      </c>
      <c r="AD89" s="144">
        <f t="shared" si="37"/>
        <v>24411.40000000002</v>
      </c>
      <c r="AE89" s="167">
        <f t="shared" si="38"/>
        <v>344.3074753173471</v>
      </c>
      <c r="AF89">
        <f t="shared" si="39"/>
        <v>2.77</v>
      </c>
      <c r="AG89">
        <v>1</v>
      </c>
      <c r="AH89">
        <f t="shared" si="40"/>
        <v>-280.000000000058</v>
      </c>
    </row>
    <row r="90" spans="1:34" ht="13.5" customHeight="1">
      <c r="A90" s="125">
        <f t="shared" si="26"/>
        <v>88</v>
      </c>
      <c r="B90" s="125">
        <f t="shared" si="27"/>
        <v>1128060</v>
      </c>
      <c r="C90" s="129">
        <f>'ルール＆合計'!$F$3</f>
        <v>0.02</v>
      </c>
      <c r="D90" s="128">
        <f t="shared" si="18"/>
        <v>22561.2</v>
      </c>
      <c r="E90" s="131">
        <v>10000</v>
      </c>
      <c r="F90" s="123" t="s">
        <v>90</v>
      </c>
      <c r="G90" s="113" t="s">
        <v>63</v>
      </c>
      <c r="H90" t="s">
        <v>80</v>
      </c>
      <c r="I90" s="135">
        <v>42206</v>
      </c>
      <c r="J90">
        <v>123.758</v>
      </c>
      <c r="K90" t="s">
        <v>256</v>
      </c>
      <c r="L90">
        <v>124.473</v>
      </c>
      <c r="N90" s="125">
        <f t="shared" si="19"/>
        <v>71.50000000000034</v>
      </c>
      <c r="O90" s="138">
        <f t="shared" si="35"/>
        <v>315.54125874125725</v>
      </c>
      <c r="P90" s="125">
        <f t="shared" si="20"/>
        <v>2.54</v>
      </c>
      <c r="R90" s="123" t="s">
        <v>63</v>
      </c>
      <c r="T90">
        <v>123.758</v>
      </c>
      <c r="U90" t="s">
        <v>257</v>
      </c>
      <c r="V90" s="125" t="str">
        <f t="shared" si="21"/>
        <v>負け</v>
      </c>
      <c r="W90" s="125">
        <f t="shared" si="28"/>
        <v>0</v>
      </c>
      <c r="X90" s="126">
        <f t="shared" si="29"/>
        <v>0</v>
      </c>
      <c r="Y90" s="126">
        <f t="shared" si="22"/>
        <v>0</v>
      </c>
      <c r="Z90" s="125">
        <f t="shared" si="23"/>
        <v>0</v>
      </c>
      <c r="AA90" s="125">
        <f t="shared" si="30"/>
        <v>0</v>
      </c>
      <c r="AB90" s="144">
        <f t="shared" si="31"/>
        <v>1326350</v>
      </c>
      <c r="AC90" s="144">
        <f t="shared" si="36"/>
        <v>1220290.000000001</v>
      </c>
      <c r="AD90" s="144">
        <f t="shared" si="37"/>
        <v>24405.800000000017</v>
      </c>
      <c r="AE90" s="167">
        <f t="shared" si="38"/>
        <v>341.33986013985873</v>
      </c>
      <c r="AF90">
        <f t="shared" si="39"/>
        <v>2.75</v>
      </c>
      <c r="AG90">
        <v>1</v>
      </c>
      <c r="AH90">
        <f t="shared" si="40"/>
        <v>0</v>
      </c>
    </row>
    <row r="91" spans="1:31" ht="13.5" customHeight="1">
      <c r="A91" s="125">
        <f t="shared" si="26"/>
        <v>89</v>
      </c>
      <c r="B91" s="125">
        <f t="shared" si="27"/>
        <v>1128060</v>
      </c>
      <c r="C91" s="129">
        <f>'ルール＆合計'!$F$3</f>
        <v>0.02</v>
      </c>
      <c r="D91" s="128">
        <f t="shared" si="18"/>
        <v>22561.2</v>
      </c>
      <c r="E91" s="131">
        <v>10000</v>
      </c>
      <c r="F91" s="123" t="s">
        <v>90</v>
      </c>
      <c r="G91" s="113" t="s">
        <v>63</v>
      </c>
      <c r="I91" s="135"/>
      <c r="N91" s="125">
        <f t="shared" si="19"/>
      </c>
      <c r="O91" s="138">
        <f t="shared" si="35"/>
      </c>
      <c r="P91" s="125">
        <f t="shared" si="20"/>
      </c>
      <c r="R91" s="123" t="s">
        <v>63</v>
      </c>
      <c r="V91" s="125">
        <f t="shared" si="21"/>
      </c>
      <c r="W91" s="125">
        <f t="shared" si="28"/>
      </c>
      <c r="X91" s="126">
        <f t="shared" si="29"/>
      </c>
      <c r="Y91" s="126">
        <f t="shared" si="22"/>
      </c>
      <c r="Z91" s="125">
        <f t="shared" si="23"/>
      </c>
      <c r="AA91" s="125">
        <f t="shared" si="30"/>
      </c>
      <c r="AB91" s="144"/>
      <c r="AC91" s="144"/>
      <c r="AD91" s="144"/>
      <c r="AE91" s="167"/>
    </row>
    <row r="92" spans="1:34" ht="13.5" customHeight="1">
      <c r="A92" s="125">
        <f t="shared" si="26"/>
        <v>90</v>
      </c>
      <c r="B92" s="125">
        <f t="shared" si="27"/>
      </c>
      <c r="C92" s="129">
        <f>'ルール＆合計'!$F$3</f>
        <v>0.02</v>
      </c>
      <c r="D92" s="128" t="e">
        <f t="shared" si="18"/>
        <v>#VALUE!</v>
      </c>
      <c r="E92" s="131">
        <v>10000</v>
      </c>
      <c r="F92" s="123" t="s">
        <v>90</v>
      </c>
      <c r="I92" s="135"/>
      <c r="N92" s="125">
        <f t="shared" si="19"/>
      </c>
      <c r="P92" s="125">
        <f t="shared" si="20"/>
      </c>
      <c r="V92" s="125">
        <f t="shared" si="21"/>
      </c>
      <c r="W92" s="125">
        <f t="shared" si="28"/>
      </c>
      <c r="X92" s="126">
        <f t="shared" si="29"/>
      </c>
      <c r="Y92" s="126">
        <f t="shared" si="22"/>
      </c>
      <c r="Z92" s="125">
        <f t="shared" si="23"/>
      </c>
      <c r="AA92" s="125"/>
      <c r="AH92">
        <f>88-COUNTIF(AH3:AH90,0)</f>
        <v>21</v>
      </c>
    </row>
    <row r="93" spans="1:27" ht="13.5" customHeight="1">
      <c r="A93" s="125">
        <f t="shared" si="26"/>
        <v>91</v>
      </c>
      <c r="B93" s="125">
        <f t="shared" si="27"/>
      </c>
      <c r="C93" s="129">
        <f>'ルール＆合計'!$F$3</f>
        <v>0.02</v>
      </c>
      <c r="D93" s="128" t="e">
        <f t="shared" si="18"/>
        <v>#VALUE!</v>
      </c>
      <c r="E93" s="131">
        <v>10000</v>
      </c>
      <c r="F93" s="123" t="s">
        <v>90</v>
      </c>
      <c r="I93" s="135"/>
      <c r="N93" s="125">
        <f t="shared" si="19"/>
      </c>
      <c r="P93" s="125">
        <f t="shared" si="20"/>
      </c>
      <c r="V93" s="125">
        <f t="shared" si="21"/>
      </c>
      <c r="W93" s="125">
        <f t="shared" si="28"/>
      </c>
      <c r="X93" s="126">
        <f t="shared" si="29"/>
      </c>
      <c r="Y93" s="126">
        <f t="shared" si="22"/>
      </c>
      <c r="Z93" s="125">
        <f t="shared" si="23"/>
      </c>
      <c r="AA93" s="125"/>
    </row>
    <row r="94" spans="1:27" ht="13.5" customHeight="1">
      <c r="A94" s="125">
        <f t="shared" si="26"/>
        <v>92</v>
      </c>
      <c r="B94" s="125">
        <f t="shared" si="27"/>
      </c>
      <c r="C94" s="129">
        <f>'ルール＆合計'!$F$3</f>
        <v>0.02</v>
      </c>
      <c r="D94" s="128" t="e">
        <f t="shared" si="18"/>
        <v>#VALUE!</v>
      </c>
      <c r="E94" s="131">
        <v>10000</v>
      </c>
      <c r="F94" s="123" t="s">
        <v>90</v>
      </c>
      <c r="I94" s="135"/>
      <c r="N94" s="125">
        <f t="shared" si="19"/>
      </c>
      <c r="P94" s="125">
        <f t="shared" si="20"/>
      </c>
      <c r="V94" s="125">
        <f t="shared" si="21"/>
      </c>
      <c r="W94" s="125">
        <f t="shared" si="28"/>
      </c>
      <c r="X94" s="126">
        <f t="shared" si="29"/>
      </c>
      <c r="Y94" s="126">
        <f t="shared" si="22"/>
      </c>
      <c r="Z94" s="125">
        <f t="shared" si="23"/>
      </c>
      <c r="AA94" s="125"/>
    </row>
    <row r="95" spans="1:27" ht="13.5" customHeight="1">
      <c r="A95" s="125">
        <f t="shared" si="26"/>
        <v>93</v>
      </c>
      <c r="B95" s="125">
        <f t="shared" si="27"/>
      </c>
      <c r="C95" s="129">
        <f>'ルール＆合計'!$F$3</f>
        <v>0.02</v>
      </c>
      <c r="D95" s="128" t="e">
        <f t="shared" si="18"/>
        <v>#VALUE!</v>
      </c>
      <c r="E95" s="131">
        <v>10000</v>
      </c>
      <c r="F95" s="123" t="s">
        <v>90</v>
      </c>
      <c r="I95" s="135"/>
      <c r="N95" s="125">
        <f t="shared" si="19"/>
      </c>
      <c r="P95" s="125">
        <f t="shared" si="20"/>
      </c>
      <c r="V95" s="125">
        <f t="shared" si="21"/>
      </c>
      <c r="W95" s="125">
        <f t="shared" si="28"/>
      </c>
      <c r="X95" s="126">
        <f t="shared" si="29"/>
      </c>
      <c r="Y95" s="126">
        <f t="shared" si="22"/>
      </c>
      <c r="Z95" s="125">
        <f t="shared" si="23"/>
      </c>
      <c r="AA95" s="125"/>
    </row>
    <row r="96" spans="1:27" ht="13.5" customHeight="1">
      <c r="A96" s="125">
        <f t="shared" si="26"/>
        <v>94</v>
      </c>
      <c r="B96" s="125">
        <f t="shared" si="27"/>
      </c>
      <c r="C96" s="129">
        <f>'ルール＆合計'!$F$3</f>
        <v>0.02</v>
      </c>
      <c r="D96" s="128" t="e">
        <f t="shared" si="18"/>
        <v>#VALUE!</v>
      </c>
      <c r="E96" s="131">
        <v>10000</v>
      </c>
      <c r="F96" s="123" t="s">
        <v>90</v>
      </c>
      <c r="I96" s="135"/>
      <c r="N96" s="125">
        <f t="shared" si="19"/>
      </c>
      <c r="P96" s="125">
        <f t="shared" si="20"/>
      </c>
      <c r="V96" s="125">
        <f t="shared" si="21"/>
      </c>
      <c r="W96" s="125">
        <f t="shared" si="28"/>
      </c>
      <c r="X96" s="126">
        <f t="shared" si="29"/>
      </c>
      <c r="Y96" s="126">
        <f t="shared" si="22"/>
      </c>
      <c r="Z96" s="125">
        <f t="shared" si="23"/>
      </c>
      <c r="AA96" s="125"/>
    </row>
    <row r="97" spans="1:27" ht="13.5" customHeight="1">
      <c r="A97" s="125">
        <f t="shared" si="26"/>
        <v>95</v>
      </c>
      <c r="B97" s="125">
        <f t="shared" si="27"/>
      </c>
      <c r="C97" s="129">
        <f>'ルール＆合計'!$F$3</f>
        <v>0.02</v>
      </c>
      <c r="D97" s="128" t="e">
        <f t="shared" si="18"/>
        <v>#VALUE!</v>
      </c>
      <c r="E97" s="131">
        <v>10000</v>
      </c>
      <c r="F97" s="123" t="s">
        <v>90</v>
      </c>
      <c r="I97" s="135"/>
      <c r="N97" s="125">
        <f t="shared" si="19"/>
      </c>
      <c r="P97" s="125">
        <f t="shared" si="20"/>
      </c>
      <c r="V97" s="125">
        <f t="shared" si="21"/>
      </c>
      <c r="W97" s="125">
        <f t="shared" si="28"/>
      </c>
      <c r="X97" s="126">
        <f t="shared" si="29"/>
      </c>
      <c r="Y97" s="126">
        <f t="shared" si="22"/>
      </c>
      <c r="Z97" s="125">
        <f t="shared" si="23"/>
      </c>
      <c r="AA97" s="125"/>
    </row>
    <row r="98" spans="1:27" ht="13.5" customHeight="1">
      <c r="A98" s="125">
        <f t="shared" si="26"/>
      </c>
      <c r="B98" s="125">
        <f t="shared" si="27"/>
      </c>
      <c r="C98" s="129">
        <f>'ルール＆合計'!$F$3</f>
        <v>0.02</v>
      </c>
      <c r="D98" s="128" t="e">
        <f t="shared" si="18"/>
        <v>#VALUE!</v>
      </c>
      <c r="N98" s="125">
        <f t="shared" si="19"/>
      </c>
      <c r="P98" s="125">
        <f t="shared" si="20"/>
      </c>
      <c r="V98" s="125">
        <f t="shared" si="21"/>
      </c>
      <c r="W98" s="125">
        <f t="shared" si="28"/>
      </c>
      <c r="X98" s="126">
        <f t="shared" si="29"/>
      </c>
      <c r="Y98" s="126">
        <f t="shared" si="22"/>
      </c>
      <c r="Z98" s="125">
        <f t="shared" si="23"/>
      </c>
      <c r="AA98" s="125"/>
    </row>
    <row r="99" spans="1:27" ht="13.5" customHeight="1">
      <c r="A99" s="125">
        <f t="shared" si="26"/>
      </c>
      <c r="B99" s="125">
        <f t="shared" si="27"/>
      </c>
      <c r="C99" s="129">
        <f>'ルール＆合計'!$F$3</f>
        <v>0.02</v>
      </c>
      <c r="D99" s="128" t="e">
        <f t="shared" si="18"/>
        <v>#VALUE!</v>
      </c>
      <c r="N99" s="125">
        <f t="shared" si="19"/>
      </c>
      <c r="P99" s="125">
        <f t="shared" si="20"/>
      </c>
      <c r="V99" s="125">
        <f t="shared" si="21"/>
      </c>
      <c r="W99" s="125">
        <f t="shared" si="28"/>
      </c>
      <c r="X99" s="126">
        <f t="shared" si="29"/>
      </c>
      <c r="Y99" s="126">
        <f t="shared" si="22"/>
      </c>
      <c r="Z99" s="125">
        <f t="shared" si="23"/>
      </c>
      <c r="AA99" s="125"/>
    </row>
    <row r="100" spans="1:27" ht="13.5" customHeight="1">
      <c r="A100" s="125">
        <f t="shared" si="26"/>
      </c>
      <c r="B100" s="125">
        <f t="shared" si="27"/>
      </c>
      <c r="C100" s="129">
        <f>'ルール＆合計'!$F$3</f>
        <v>0.02</v>
      </c>
      <c r="D100" s="128" t="e">
        <f t="shared" si="18"/>
        <v>#VALUE!</v>
      </c>
      <c r="N100" s="125">
        <f t="shared" si="19"/>
      </c>
      <c r="P100" s="125">
        <f t="shared" si="20"/>
      </c>
      <c r="V100" s="125">
        <f t="shared" si="21"/>
      </c>
      <c r="W100" s="125">
        <f t="shared" si="28"/>
      </c>
      <c r="X100" s="126">
        <f t="shared" si="29"/>
      </c>
      <c r="Y100" s="126">
        <f t="shared" si="22"/>
      </c>
      <c r="Z100" s="125">
        <f t="shared" si="23"/>
      </c>
      <c r="AA100" s="125"/>
    </row>
    <row r="101" spans="1:27" ht="13.5" customHeight="1">
      <c r="A101" s="125">
        <f t="shared" si="26"/>
      </c>
      <c r="B101" s="125">
        <f t="shared" si="27"/>
      </c>
      <c r="C101" s="129">
        <f>'ルール＆合計'!$F$3</f>
        <v>0.02</v>
      </c>
      <c r="D101" s="128" t="e">
        <f t="shared" si="18"/>
        <v>#VALUE!</v>
      </c>
      <c r="N101" s="125">
        <f t="shared" si="19"/>
      </c>
      <c r="P101" s="125">
        <f t="shared" si="20"/>
      </c>
      <c r="V101" s="125">
        <f t="shared" si="21"/>
      </c>
      <c r="W101" s="125">
        <f t="shared" si="28"/>
      </c>
      <c r="X101" s="126">
        <f t="shared" si="29"/>
      </c>
      <c r="Y101" s="126">
        <f t="shared" si="22"/>
      </c>
      <c r="Z101" s="125">
        <f t="shared" si="23"/>
      </c>
      <c r="AA101" s="125"/>
    </row>
    <row r="102" spans="1:27" ht="13.5" customHeight="1">
      <c r="A102" s="125">
        <f t="shared" si="26"/>
      </c>
      <c r="B102" s="125">
        <f t="shared" si="27"/>
      </c>
      <c r="C102" s="129">
        <f>'ルール＆合計'!$F$3</f>
        <v>0.02</v>
      </c>
      <c r="D102" s="128" t="e">
        <f t="shared" si="18"/>
        <v>#VALUE!</v>
      </c>
      <c r="N102" s="125">
        <f t="shared" si="19"/>
      </c>
      <c r="P102" s="125">
        <f t="shared" si="20"/>
      </c>
      <c r="V102" s="125">
        <f t="shared" si="21"/>
      </c>
      <c r="W102" s="125">
        <f t="shared" si="28"/>
      </c>
      <c r="X102" s="126">
        <f t="shared" si="29"/>
      </c>
      <c r="Y102" s="126">
        <f t="shared" si="22"/>
      </c>
      <c r="Z102" s="125">
        <f t="shared" si="23"/>
      </c>
      <c r="AA102" s="125"/>
    </row>
    <row r="103" spans="1:27" ht="13.5" customHeight="1">
      <c r="A103" s="125">
        <f t="shared" si="26"/>
      </c>
      <c r="B103" s="125">
        <f t="shared" si="27"/>
      </c>
      <c r="C103" s="129">
        <f>'ルール＆合計'!$F$3</f>
        <v>0.02</v>
      </c>
      <c r="D103" s="128" t="e">
        <f t="shared" si="18"/>
        <v>#VALUE!</v>
      </c>
      <c r="N103" s="125">
        <f t="shared" si="19"/>
      </c>
      <c r="P103" s="125">
        <f t="shared" si="20"/>
      </c>
      <c r="V103" s="125">
        <f t="shared" si="21"/>
      </c>
      <c r="W103" s="125">
        <f t="shared" si="28"/>
      </c>
      <c r="X103" s="126">
        <f t="shared" si="29"/>
      </c>
      <c r="Y103" s="126">
        <f t="shared" si="22"/>
      </c>
      <c r="Z103" s="125">
        <f t="shared" si="23"/>
      </c>
      <c r="AA103" s="125"/>
    </row>
    <row r="104" spans="1:27" ht="13.5" customHeight="1">
      <c r="A104" s="125">
        <f t="shared" si="26"/>
      </c>
      <c r="B104" s="125">
        <f t="shared" si="27"/>
      </c>
      <c r="C104" s="129">
        <f>'ルール＆合計'!$F$3</f>
        <v>0.02</v>
      </c>
      <c r="D104" s="128" t="e">
        <f t="shared" si="18"/>
        <v>#VALUE!</v>
      </c>
      <c r="N104" s="125">
        <f t="shared" si="19"/>
      </c>
      <c r="P104" s="125">
        <f t="shared" si="20"/>
      </c>
      <c r="V104" s="125">
        <f t="shared" si="21"/>
      </c>
      <c r="W104" s="125">
        <f t="shared" si="28"/>
      </c>
      <c r="X104" s="126">
        <f t="shared" si="29"/>
      </c>
      <c r="Y104" s="126">
        <f t="shared" si="22"/>
      </c>
      <c r="Z104" s="125">
        <f t="shared" si="23"/>
      </c>
      <c r="AA104" s="125"/>
    </row>
    <row r="105" spans="1:27" ht="13.5" customHeight="1">
      <c r="A105" s="125">
        <f t="shared" si="26"/>
      </c>
      <c r="B105" s="125">
        <f t="shared" si="27"/>
      </c>
      <c r="C105" s="129">
        <f>'ルール＆合計'!$F$3</f>
        <v>0.02</v>
      </c>
      <c r="D105" s="128" t="e">
        <f t="shared" si="18"/>
        <v>#VALUE!</v>
      </c>
      <c r="N105" s="125">
        <f t="shared" si="19"/>
      </c>
      <c r="P105" s="125">
        <f t="shared" si="20"/>
      </c>
      <c r="V105" s="125">
        <f t="shared" si="21"/>
      </c>
      <c r="W105" s="125">
        <f t="shared" si="28"/>
      </c>
      <c r="X105" s="126">
        <f t="shared" si="29"/>
      </c>
      <c r="Y105" s="126">
        <f t="shared" si="22"/>
      </c>
      <c r="Z105" s="125">
        <f t="shared" si="23"/>
      </c>
      <c r="AA105" s="125"/>
    </row>
    <row r="106" spans="1:27" ht="13.5" customHeight="1">
      <c r="A106" s="125">
        <f t="shared" si="26"/>
      </c>
      <c r="B106" s="125">
        <f t="shared" si="27"/>
      </c>
      <c r="C106" s="129">
        <f>'ルール＆合計'!$F$3</f>
        <v>0.02</v>
      </c>
      <c r="D106" s="128" t="e">
        <f t="shared" si="18"/>
        <v>#VALUE!</v>
      </c>
      <c r="N106" s="125">
        <f t="shared" si="19"/>
      </c>
      <c r="P106" s="125">
        <f t="shared" si="20"/>
      </c>
      <c r="V106" s="125">
        <f t="shared" si="21"/>
      </c>
      <c r="W106" s="125">
        <f t="shared" si="28"/>
      </c>
      <c r="X106" s="126">
        <f t="shared" si="29"/>
      </c>
      <c r="Y106" s="126">
        <f t="shared" si="22"/>
      </c>
      <c r="Z106" s="125">
        <f t="shared" si="23"/>
      </c>
      <c r="AA106" s="125"/>
    </row>
    <row r="107" spans="1:27" ht="13.5" customHeight="1">
      <c r="A107" s="125">
        <f t="shared" si="26"/>
      </c>
      <c r="B107" s="125">
        <f t="shared" si="27"/>
      </c>
      <c r="C107" s="129">
        <f>'ルール＆合計'!$F$3</f>
        <v>0.02</v>
      </c>
      <c r="D107" s="128" t="e">
        <f t="shared" si="18"/>
        <v>#VALUE!</v>
      </c>
      <c r="N107" s="125">
        <f t="shared" si="19"/>
      </c>
      <c r="P107" s="125">
        <f t="shared" si="20"/>
      </c>
      <c r="V107" s="125">
        <f t="shared" si="21"/>
      </c>
      <c r="W107" s="125">
        <f t="shared" si="28"/>
      </c>
      <c r="X107" s="126">
        <f t="shared" si="29"/>
      </c>
      <c r="Y107" s="126">
        <f t="shared" si="22"/>
      </c>
      <c r="Z107" s="125">
        <f t="shared" si="23"/>
      </c>
      <c r="AA107" s="125"/>
    </row>
    <row r="108" spans="1:27" ht="13.5" customHeight="1">
      <c r="A108" s="125">
        <f t="shared" si="26"/>
      </c>
      <c r="B108" s="125">
        <f t="shared" si="27"/>
      </c>
      <c r="C108" s="129">
        <f>'ルール＆合計'!$F$3</f>
        <v>0.02</v>
      </c>
      <c r="D108" s="128" t="e">
        <f t="shared" si="18"/>
        <v>#VALUE!</v>
      </c>
      <c r="N108" s="125">
        <f t="shared" si="19"/>
      </c>
      <c r="P108" s="125">
        <f t="shared" si="20"/>
      </c>
      <c r="V108" s="125">
        <f t="shared" si="21"/>
      </c>
      <c r="W108" s="125">
        <f t="shared" si="28"/>
      </c>
      <c r="X108" s="126">
        <f t="shared" si="29"/>
      </c>
      <c r="Y108" s="126">
        <f t="shared" si="22"/>
      </c>
      <c r="Z108" s="125">
        <f t="shared" si="23"/>
      </c>
      <c r="AA108" s="125"/>
    </row>
    <row r="109" spans="1:27" ht="13.5" customHeight="1">
      <c r="A109" s="125">
        <f t="shared" si="26"/>
      </c>
      <c r="B109" s="125">
        <f t="shared" si="27"/>
      </c>
      <c r="C109" s="129">
        <f>'ルール＆合計'!$F$3</f>
        <v>0.02</v>
      </c>
      <c r="D109" s="128" t="e">
        <f t="shared" si="18"/>
        <v>#VALUE!</v>
      </c>
      <c r="N109" s="125">
        <f t="shared" si="19"/>
      </c>
      <c r="P109" s="125">
        <f t="shared" si="20"/>
      </c>
      <c r="V109" s="125">
        <f t="shared" si="21"/>
      </c>
      <c r="W109" s="125">
        <f t="shared" si="28"/>
      </c>
      <c r="X109" s="126">
        <f t="shared" si="29"/>
      </c>
      <c r="Y109" s="126">
        <f t="shared" si="22"/>
      </c>
      <c r="Z109" s="125">
        <f t="shared" si="23"/>
      </c>
      <c r="AA109" s="125"/>
    </row>
    <row r="110" spans="1:27" ht="13.5" customHeight="1">
      <c r="A110" s="125">
        <f t="shared" si="26"/>
      </c>
      <c r="B110" s="125">
        <f t="shared" si="27"/>
      </c>
      <c r="C110" s="129">
        <f>'ルール＆合計'!$F$3</f>
        <v>0.02</v>
      </c>
      <c r="D110" s="128" t="e">
        <f t="shared" si="18"/>
        <v>#VALUE!</v>
      </c>
      <c r="N110" s="125">
        <f t="shared" si="19"/>
      </c>
      <c r="P110" s="125">
        <f t="shared" si="20"/>
      </c>
      <c r="V110" s="125">
        <f t="shared" si="21"/>
      </c>
      <c r="W110" s="125">
        <f t="shared" si="28"/>
      </c>
      <c r="X110" s="126">
        <f t="shared" si="29"/>
      </c>
      <c r="Y110" s="126">
        <f t="shared" si="22"/>
      </c>
      <c r="Z110" s="125">
        <f t="shared" si="23"/>
      </c>
      <c r="AA110" s="125"/>
    </row>
    <row r="111" spans="1:27" ht="13.5" customHeight="1">
      <c r="A111" s="125">
        <f t="shared" si="26"/>
      </c>
      <c r="B111" s="125">
        <f t="shared" si="27"/>
      </c>
      <c r="C111" s="129">
        <f>'ルール＆合計'!$F$3</f>
        <v>0.02</v>
      </c>
      <c r="D111" s="128" t="e">
        <f t="shared" si="18"/>
        <v>#VALUE!</v>
      </c>
      <c r="N111" s="125">
        <f t="shared" si="19"/>
      </c>
      <c r="P111" s="125">
        <f t="shared" si="20"/>
      </c>
      <c r="V111" s="125">
        <f t="shared" si="21"/>
      </c>
      <c r="W111" s="125">
        <f t="shared" si="28"/>
      </c>
      <c r="X111" s="126">
        <f t="shared" si="29"/>
      </c>
      <c r="Y111" s="126">
        <f t="shared" si="22"/>
      </c>
      <c r="Z111" s="125">
        <f t="shared" si="23"/>
      </c>
      <c r="AA111" s="125"/>
    </row>
    <row r="112" spans="1:27" ht="13.5" customHeight="1">
      <c r="A112" s="125">
        <f t="shared" si="26"/>
      </c>
      <c r="B112" s="125">
        <f t="shared" si="27"/>
      </c>
      <c r="C112" s="129">
        <f>'ルール＆合計'!$F$3</f>
        <v>0.02</v>
      </c>
      <c r="D112" s="128" t="e">
        <f t="shared" si="18"/>
        <v>#VALUE!</v>
      </c>
      <c r="N112" s="125">
        <f t="shared" si="19"/>
      </c>
      <c r="P112" s="125">
        <f t="shared" si="20"/>
      </c>
      <c r="V112" s="125">
        <f t="shared" si="21"/>
      </c>
      <c r="W112" s="125">
        <f t="shared" si="28"/>
      </c>
      <c r="X112" s="126">
        <f t="shared" si="29"/>
      </c>
      <c r="Y112" s="126">
        <f t="shared" si="22"/>
      </c>
      <c r="Z112" s="125">
        <f t="shared" si="23"/>
      </c>
      <c r="AA112" s="125"/>
    </row>
  </sheetData>
  <sheetProtection/>
  <mergeCells count="3">
    <mergeCell ref="R1:U1"/>
    <mergeCell ref="G1:Q1"/>
    <mergeCell ref="A1:F1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2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3" sqref="H3"/>
    </sheetView>
  </sheetViews>
  <sheetFormatPr defaultColWidth="10.00390625" defaultRowHeight="13.5" customHeight="1"/>
  <cols>
    <col min="1" max="1" width="3.375" style="0" bestFit="1" customWidth="1"/>
    <col min="2" max="2" width="10.375" style="0" bestFit="1" customWidth="1"/>
    <col min="3" max="3" width="7.625" style="0" bestFit="1" customWidth="1"/>
    <col min="4" max="4" width="8.50390625" style="0" bestFit="1" customWidth="1"/>
    <col min="5" max="5" width="6.50390625" style="0" bestFit="1" customWidth="1"/>
    <col min="6" max="6" width="9.50390625" style="0" bestFit="1" customWidth="1"/>
    <col min="7" max="7" width="7.125" style="0" bestFit="1" customWidth="1"/>
    <col min="8" max="8" width="5.25390625" style="0" bestFit="1" customWidth="1"/>
    <col min="9" max="9" width="16.125" style="0" bestFit="1" customWidth="1"/>
    <col min="10" max="10" width="8.50390625" style="0" bestFit="1" customWidth="1"/>
    <col min="11" max="11" width="36.125" style="0" bestFit="1" customWidth="1"/>
    <col min="12" max="12" width="8.50390625" style="0" bestFit="1" customWidth="1"/>
    <col min="13" max="13" width="8.50390625" style="0" customWidth="1"/>
    <col min="14" max="14" width="6.625" style="0" bestFit="1" customWidth="1"/>
    <col min="15" max="15" width="8.375" style="0" bestFit="1" customWidth="1"/>
    <col min="16" max="16" width="7.625" style="0" bestFit="1" customWidth="1"/>
    <col min="17" max="17" width="5.25390625" style="0" bestFit="1" customWidth="1"/>
    <col min="18" max="18" width="7.125" style="0" bestFit="1" customWidth="1"/>
    <col min="19" max="19" width="16.875" style="0" bestFit="1" customWidth="1"/>
    <col min="20" max="20" width="8.50390625" style="0" bestFit="1" customWidth="1"/>
    <col min="21" max="21" width="14.75390625" style="0" bestFit="1" customWidth="1"/>
    <col min="22" max="22" width="5.25390625" style="0" bestFit="1" customWidth="1"/>
    <col min="23" max="23" width="9.50390625" style="0" bestFit="1" customWidth="1"/>
    <col min="24" max="24" width="8.50390625" style="0" bestFit="1" customWidth="1"/>
    <col min="25" max="25" width="8.25390625" style="0" bestFit="1" customWidth="1"/>
    <col min="26" max="26" width="7.50390625" style="0" bestFit="1" customWidth="1"/>
  </cols>
  <sheetData>
    <row r="1" spans="1:21" ht="13.5" customHeight="1" thickBot="1">
      <c r="A1" s="163" t="s">
        <v>78</v>
      </c>
      <c r="B1" s="164"/>
      <c r="C1" s="164"/>
      <c r="D1" s="164"/>
      <c r="E1" s="164"/>
      <c r="F1" s="165"/>
      <c r="G1" s="162" t="s">
        <v>76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0" t="s">
        <v>71</v>
      </c>
      <c r="S1" s="161"/>
      <c r="T1" s="161"/>
      <c r="U1" s="161"/>
    </row>
    <row r="2" spans="1:26" ht="27.75" thickBot="1">
      <c r="A2" s="118" t="s">
        <v>68</v>
      </c>
      <c r="B2" s="117" t="s">
        <v>67</v>
      </c>
      <c r="C2" s="117" t="s">
        <v>69</v>
      </c>
      <c r="D2" s="117" t="s">
        <v>81</v>
      </c>
      <c r="E2" s="118" t="s">
        <v>70</v>
      </c>
      <c r="F2" s="119" t="s">
        <v>21</v>
      </c>
      <c r="G2" s="122" t="s">
        <v>23</v>
      </c>
      <c r="H2" s="122" t="s">
        <v>22</v>
      </c>
      <c r="I2" s="122" t="s">
        <v>73</v>
      </c>
      <c r="J2" s="122" t="s">
        <v>74</v>
      </c>
      <c r="K2" s="122" t="s">
        <v>77</v>
      </c>
      <c r="L2" s="122" t="s">
        <v>82</v>
      </c>
      <c r="M2" s="130" t="s">
        <v>127</v>
      </c>
      <c r="N2" s="130" t="s">
        <v>83</v>
      </c>
      <c r="O2" s="130" t="s">
        <v>96</v>
      </c>
      <c r="P2" s="130" t="s">
        <v>105</v>
      </c>
      <c r="Q2" s="130" t="s">
        <v>269</v>
      </c>
      <c r="R2" s="120" t="s">
        <v>72</v>
      </c>
      <c r="S2" s="121" t="s">
        <v>73</v>
      </c>
      <c r="T2" s="121" t="s">
        <v>74</v>
      </c>
      <c r="U2" s="121" t="s">
        <v>75</v>
      </c>
      <c r="V2" s="116" t="s">
        <v>24</v>
      </c>
      <c r="W2" s="116" t="s">
        <v>79</v>
      </c>
      <c r="X2" s="36" t="s">
        <v>25</v>
      </c>
      <c r="Y2" s="106" t="s">
        <v>26</v>
      </c>
      <c r="Z2" s="37" t="s">
        <v>27</v>
      </c>
    </row>
    <row r="3" spans="1:26" ht="13.5" customHeight="1">
      <c r="A3" s="125">
        <f>IF($F3&lt;&gt;"",ROW()-2,"")</f>
        <v>1</v>
      </c>
      <c r="B3" s="128">
        <f>'ルール＆合計'!B2:D2</f>
        <v>1000000</v>
      </c>
      <c r="C3" s="129">
        <f>'ルール＆合計'!$F$3</f>
        <v>0.02</v>
      </c>
      <c r="D3" s="128">
        <f>B3*C3</f>
        <v>20000</v>
      </c>
      <c r="E3" s="131">
        <v>10000</v>
      </c>
      <c r="F3" s="123" t="s">
        <v>90</v>
      </c>
      <c r="G3" s="123" t="s">
        <v>268</v>
      </c>
      <c r="H3" s="123"/>
      <c r="I3" s="114"/>
      <c r="K3" s="123"/>
      <c r="L3" s="113"/>
      <c r="M3" s="113"/>
      <c r="N3" s="125">
        <f>IF(L3&lt;&gt;"",ABS(L3-J3)/IF(RIGHT(F3,3)="JPY",0.01,0.0001),"")</f>
      </c>
      <c r="O3" s="138">
        <f>IF(N3&lt;&gt;"",D3/N3,"")</f>
      </c>
      <c r="P3" s="142">
        <f>IF(O3&lt;&gt;"",ROUNDDOWN(D3/N3/IF(RIGHT(F3,3)="JPY",100,M3),2),"")</f>
      </c>
      <c r="R3" s="123" t="s">
        <v>268</v>
      </c>
      <c r="S3" s="134"/>
      <c r="V3" s="124">
        <f>IF(H3&lt;&gt;"",IF(H3="買い",IF(W3&gt;0,"勝ち","負け"),IF(H3="売り",IF(W3&gt;0,"負け","勝ち"))),"")</f>
      </c>
      <c r="W3" s="125">
        <f>T3-J3</f>
        <v>0</v>
      </c>
      <c r="X3" s="125">
        <f>IF(V3&lt;&gt;"",IF(V3="勝ち",W3/0.01,0),0)</f>
        <v>0</v>
      </c>
      <c r="Y3" s="137">
        <f>IF(V3&lt;&gt;"",IF(V3="負け",W3/0.01,0),"")</f>
      </c>
      <c r="Z3" s="125">
        <f>IF(V3&lt;&gt;"",IF(V3="勝ち",IF(W3&gt;0,W3*E3,ABS(W3*E3)),IF(V3="負け",IF(W3&gt;0,(W3*E3)*-1,W3*E3),"")),"")</f>
      </c>
    </row>
    <row r="4" spans="1:26" ht="13.5">
      <c r="A4" s="125">
        <f>IF($F4&lt;&gt;"",ROW()-2,"")</f>
        <v>2</v>
      </c>
      <c r="B4" s="125">
        <f>IF(V3&lt;&gt;"",B3+ROUND(Z3,0),"")</f>
      </c>
      <c r="C4" s="129">
        <f>'ルール＆合計'!$F$3</f>
        <v>0.02</v>
      </c>
      <c r="D4" s="128" t="e">
        <f aca="true" t="shared" si="0" ref="D4:D67">B4*C4</f>
        <v>#VALUE!</v>
      </c>
      <c r="E4" s="131">
        <v>10000</v>
      </c>
      <c r="F4" s="123" t="s">
        <v>90</v>
      </c>
      <c r="G4" s="123" t="s">
        <v>268</v>
      </c>
      <c r="I4" s="135"/>
      <c r="N4" s="125">
        <f aca="true" t="shared" si="1" ref="N4:N67">IF(L4&lt;&gt;"",ABS(L4-J4)/0.01,"")</f>
      </c>
      <c r="O4" s="138">
        <f aca="true" t="shared" si="2" ref="O4:O22">IF(N4&lt;&gt;"",B4*C4/N4,"")</f>
      </c>
      <c r="P4" s="125">
        <f aca="true" t="shared" si="3" ref="P4:P67">IF(O4&lt;&gt;"",ROUNDDOWN(B4*C4/N4/J4,2),"")</f>
      </c>
      <c r="R4" s="123" t="s">
        <v>268</v>
      </c>
      <c r="S4" s="134"/>
      <c r="V4" s="125">
        <f aca="true" t="shared" si="4" ref="V4:V67">IF(H4&lt;&gt;"",IF(H4="買い",IF(W4&gt;0,"勝ち","負け"),IF(H4="売り",IF(W4&gt;0,"負け","勝ち"))),"")</f>
      </c>
      <c r="W4" s="125">
        <f>IF(T4&lt;&gt;"",T4-J4,"")</f>
      </c>
      <c r="X4" s="126">
        <f>IF(V4&lt;&gt;"",IF(V4="勝ち",W4/0.01,0),"")</f>
      </c>
      <c r="Y4" s="126">
        <f aca="true" t="shared" si="5" ref="Y4:Y67">IF(V4&lt;&gt;"",IF(V4="負け",W4/0.01,0),"")</f>
      </c>
      <c r="Z4" s="125">
        <f aca="true" t="shared" si="6" ref="Z4:Z67">IF(V4&lt;&gt;"",IF(V4="勝ち",IF(W4&gt;0,W4*E4,ABS(W4*E4)),IF(V4="負け",IF(W4&gt;0,(W4*E4)*-1,W4*E4),"")),"")</f>
      </c>
    </row>
    <row r="5" spans="1:26" ht="13.5">
      <c r="A5" s="125">
        <f aca="true" t="shared" si="7" ref="A5:A68">IF($F5&lt;&gt;"",ROW()-2,"")</f>
        <v>3</v>
      </c>
      <c r="B5" s="125">
        <f aca="true" t="shared" si="8" ref="B5:B68">IF(V4&lt;&gt;"",B4+ROUND(Z4,0),"")</f>
      </c>
      <c r="C5" s="129">
        <f>'ルール＆合計'!$F$3</f>
        <v>0.02</v>
      </c>
      <c r="D5" s="128" t="e">
        <f t="shared" si="0"/>
        <v>#VALUE!</v>
      </c>
      <c r="E5" s="131">
        <v>10000</v>
      </c>
      <c r="F5" s="123" t="s">
        <v>90</v>
      </c>
      <c r="G5" s="123" t="s">
        <v>268</v>
      </c>
      <c r="I5" s="135"/>
      <c r="N5" s="125">
        <f t="shared" si="1"/>
      </c>
      <c r="O5" s="138">
        <f t="shared" si="2"/>
      </c>
      <c r="P5" s="125">
        <f t="shared" si="3"/>
      </c>
      <c r="R5" s="123" t="s">
        <v>268</v>
      </c>
      <c r="S5" s="135"/>
      <c r="V5" s="125">
        <f t="shared" si="4"/>
      </c>
      <c r="W5" s="125">
        <f aca="true" t="shared" si="9" ref="W5:W68">IF(T5&lt;&gt;"",T5-J5,"")</f>
      </c>
      <c r="X5" s="126">
        <f aca="true" t="shared" si="10" ref="X5:X68">IF(V5&lt;&gt;"",IF(V5="勝ち",W5/0.01,0),"")</f>
      </c>
      <c r="Y5" s="126">
        <f t="shared" si="5"/>
      </c>
      <c r="Z5" s="125">
        <f t="shared" si="6"/>
      </c>
    </row>
    <row r="6" spans="1:26" ht="13.5">
      <c r="A6" s="125">
        <f t="shared" si="7"/>
        <v>4</v>
      </c>
      <c r="B6" s="125">
        <f t="shared" si="8"/>
      </c>
      <c r="C6" s="129">
        <f>'ルール＆合計'!$F$3</f>
        <v>0.02</v>
      </c>
      <c r="D6" s="128" t="e">
        <f t="shared" si="0"/>
        <v>#VALUE!</v>
      </c>
      <c r="E6" s="131">
        <v>10000</v>
      </c>
      <c r="F6" s="123" t="s">
        <v>90</v>
      </c>
      <c r="G6" s="123" t="s">
        <v>268</v>
      </c>
      <c r="I6" s="135"/>
      <c r="N6" s="125">
        <f t="shared" si="1"/>
      </c>
      <c r="O6" s="138">
        <f t="shared" si="2"/>
      </c>
      <c r="P6" s="125">
        <f t="shared" si="3"/>
      </c>
      <c r="R6" s="123" t="s">
        <v>268</v>
      </c>
      <c r="S6" s="135"/>
      <c r="V6" s="125">
        <f t="shared" si="4"/>
      </c>
      <c r="W6" s="125">
        <f t="shared" si="9"/>
      </c>
      <c r="X6" s="126">
        <f t="shared" si="10"/>
      </c>
      <c r="Y6" s="126">
        <f t="shared" si="5"/>
      </c>
      <c r="Z6" s="125">
        <f t="shared" si="6"/>
      </c>
    </row>
    <row r="7" spans="1:26" ht="13.5">
      <c r="A7" s="125">
        <f t="shared" si="7"/>
        <v>5</v>
      </c>
      <c r="B7" s="125">
        <f t="shared" si="8"/>
      </c>
      <c r="C7" s="129">
        <f>'ルール＆合計'!$F$3</f>
        <v>0.02</v>
      </c>
      <c r="D7" s="128" t="e">
        <f t="shared" si="0"/>
        <v>#VALUE!</v>
      </c>
      <c r="E7" s="131">
        <v>10000</v>
      </c>
      <c r="F7" s="123" t="s">
        <v>90</v>
      </c>
      <c r="G7" s="123" t="s">
        <v>268</v>
      </c>
      <c r="I7" s="135"/>
      <c r="N7" s="125">
        <f t="shared" si="1"/>
      </c>
      <c r="O7" s="138">
        <f t="shared" si="2"/>
      </c>
      <c r="P7" s="125">
        <f t="shared" si="3"/>
      </c>
      <c r="R7" s="123" t="s">
        <v>268</v>
      </c>
      <c r="S7" s="135"/>
      <c r="V7" s="125">
        <f t="shared" si="4"/>
      </c>
      <c r="W7" s="125">
        <f t="shared" si="9"/>
      </c>
      <c r="X7" s="126">
        <f t="shared" si="10"/>
      </c>
      <c r="Y7" s="126">
        <f t="shared" si="5"/>
      </c>
      <c r="Z7" s="125">
        <f t="shared" si="6"/>
      </c>
    </row>
    <row r="8" spans="1:26" ht="13.5">
      <c r="A8" s="125">
        <f t="shared" si="7"/>
        <v>6</v>
      </c>
      <c r="B8" s="125">
        <f t="shared" si="8"/>
      </c>
      <c r="C8" s="129">
        <f>'ルール＆合計'!$F$3</f>
        <v>0.02</v>
      </c>
      <c r="D8" s="128" t="e">
        <f t="shared" si="0"/>
        <v>#VALUE!</v>
      </c>
      <c r="E8" s="131">
        <v>10000</v>
      </c>
      <c r="F8" s="123" t="s">
        <v>90</v>
      </c>
      <c r="G8" s="123" t="s">
        <v>268</v>
      </c>
      <c r="I8" s="135"/>
      <c r="N8" s="125">
        <f t="shared" si="1"/>
      </c>
      <c r="O8" s="138">
        <f t="shared" si="2"/>
      </c>
      <c r="P8" s="125">
        <f t="shared" si="3"/>
      </c>
      <c r="R8" s="123" t="s">
        <v>268</v>
      </c>
      <c r="S8" s="135"/>
      <c r="V8" s="125">
        <f t="shared" si="4"/>
      </c>
      <c r="W8" s="125">
        <f t="shared" si="9"/>
      </c>
      <c r="X8" s="126">
        <f t="shared" si="10"/>
      </c>
      <c r="Y8" s="126">
        <f t="shared" si="5"/>
      </c>
      <c r="Z8" s="125">
        <f t="shared" si="6"/>
      </c>
    </row>
    <row r="9" spans="1:26" ht="13.5">
      <c r="A9" s="125">
        <f t="shared" si="7"/>
        <v>7</v>
      </c>
      <c r="B9" s="125">
        <f t="shared" si="8"/>
      </c>
      <c r="C9" s="129">
        <f>'ルール＆合計'!$F$3</f>
        <v>0.02</v>
      </c>
      <c r="D9" s="128" t="e">
        <f t="shared" si="0"/>
        <v>#VALUE!</v>
      </c>
      <c r="E9" s="131">
        <v>10000</v>
      </c>
      <c r="F9" s="123" t="s">
        <v>90</v>
      </c>
      <c r="G9" s="123" t="s">
        <v>268</v>
      </c>
      <c r="I9" s="135"/>
      <c r="N9" s="125">
        <f t="shared" si="1"/>
      </c>
      <c r="O9" s="138">
        <f t="shared" si="2"/>
      </c>
      <c r="P9" s="125">
        <f t="shared" si="3"/>
      </c>
      <c r="R9" s="123" t="s">
        <v>268</v>
      </c>
      <c r="S9" s="135"/>
      <c r="V9" s="125">
        <f t="shared" si="4"/>
      </c>
      <c r="W9" s="125">
        <f t="shared" si="9"/>
      </c>
      <c r="X9" s="126">
        <f t="shared" si="10"/>
      </c>
      <c r="Y9" s="126">
        <f t="shared" si="5"/>
      </c>
      <c r="Z9" s="125">
        <f t="shared" si="6"/>
      </c>
    </row>
    <row r="10" spans="1:26" ht="13.5">
      <c r="A10" s="125">
        <f t="shared" si="7"/>
        <v>8</v>
      </c>
      <c r="B10" s="125">
        <f t="shared" si="8"/>
      </c>
      <c r="C10" s="129">
        <f>'ルール＆合計'!$F$3</f>
        <v>0.02</v>
      </c>
      <c r="D10" s="128" t="e">
        <f t="shared" si="0"/>
        <v>#VALUE!</v>
      </c>
      <c r="E10" s="131">
        <v>10000</v>
      </c>
      <c r="F10" s="123" t="s">
        <v>90</v>
      </c>
      <c r="G10" s="123" t="s">
        <v>268</v>
      </c>
      <c r="I10" s="135"/>
      <c r="N10" s="125">
        <f t="shared" si="1"/>
      </c>
      <c r="O10" s="138">
        <f t="shared" si="2"/>
      </c>
      <c r="P10" s="125">
        <f t="shared" si="3"/>
      </c>
      <c r="R10" s="123" t="s">
        <v>268</v>
      </c>
      <c r="S10" s="135"/>
      <c r="V10" s="125">
        <f t="shared" si="4"/>
      </c>
      <c r="W10" s="125">
        <f t="shared" si="9"/>
      </c>
      <c r="X10" s="126">
        <f t="shared" si="10"/>
      </c>
      <c r="Y10" s="126">
        <f t="shared" si="5"/>
      </c>
      <c r="Z10" s="125">
        <f t="shared" si="6"/>
      </c>
    </row>
    <row r="11" spans="1:26" ht="13.5">
      <c r="A11" s="125">
        <f t="shared" si="7"/>
        <v>9</v>
      </c>
      <c r="B11" s="125">
        <f t="shared" si="8"/>
      </c>
      <c r="C11" s="129">
        <f>'ルール＆合計'!$F$3</f>
        <v>0.02</v>
      </c>
      <c r="D11" s="128" t="e">
        <f t="shared" si="0"/>
        <v>#VALUE!</v>
      </c>
      <c r="E11" s="131">
        <v>10000</v>
      </c>
      <c r="F11" s="123" t="s">
        <v>90</v>
      </c>
      <c r="G11" s="123" t="s">
        <v>268</v>
      </c>
      <c r="I11" s="135"/>
      <c r="N11" s="125">
        <f t="shared" si="1"/>
      </c>
      <c r="O11" s="138">
        <f t="shared" si="2"/>
      </c>
      <c r="P11" s="125">
        <f t="shared" si="3"/>
      </c>
      <c r="R11" s="123" t="s">
        <v>268</v>
      </c>
      <c r="S11" s="135"/>
      <c r="V11" s="125">
        <f t="shared" si="4"/>
      </c>
      <c r="W11" s="125">
        <f t="shared" si="9"/>
      </c>
      <c r="X11" s="126">
        <f t="shared" si="10"/>
      </c>
      <c r="Y11" s="126">
        <f t="shared" si="5"/>
      </c>
      <c r="Z11" s="125">
        <f t="shared" si="6"/>
      </c>
    </row>
    <row r="12" spans="1:26" ht="13.5">
      <c r="A12" s="125">
        <f t="shared" si="7"/>
        <v>10</v>
      </c>
      <c r="B12" s="125">
        <f t="shared" si="8"/>
      </c>
      <c r="C12" s="129">
        <f>'ルール＆合計'!$F$3</f>
        <v>0.02</v>
      </c>
      <c r="D12" s="128" t="e">
        <f t="shared" si="0"/>
        <v>#VALUE!</v>
      </c>
      <c r="E12" s="131">
        <v>10000</v>
      </c>
      <c r="F12" s="123" t="s">
        <v>90</v>
      </c>
      <c r="G12" s="123" t="s">
        <v>268</v>
      </c>
      <c r="I12" s="135"/>
      <c r="N12" s="125">
        <f t="shared" si="1"/>
      </c>
      <c r="O12" s="138">
        <f t="shared" si="2"/>
      </c>
      <c r="P12" s="125">
        <f t="shared" si="3"/>
      </c>
      <c r="R12" s="123" t="s">
        <v>268</v>
      </c>
      <c r="S12" s="135"/>
      <c r="V12" s="125">
        <f t="shared" si="4"/>
      </c>
      <c r="W12" s="125">
        <f t="shared" si="9"/>
      </c>
      <c r="X12" s="126">
        <f t="shared" si="10"/>
      </c>
      <c r="Y12" s="126">
        <f t="shared" si="5"/>
      </c>
      <c r="Z12" s="125">
        <f t="shared" si="6"/>
      </c>
    </row>
    <row r="13" spans="1:26" ht="13.5">
      <c r="A13" s="125">
        <f t="shared" si="7"/>
        <v>11</v>
      </c>
      <c r="B13" s="125">
        <f t="shared" si="8"/>
      </c>
      <c r="C13" s="129">
        <f>'ルール＆合計'!$F$3</f>
        <v>0.02</v>
      </c>
      <c r="D13" s="128" t="e">
        <f t="shared" si="0"/>
        <v>#VALUE!</v>
      </c>
      <c r="E13" s="131">
        <v>10000</v>
      </c>
      <c r="F13" s="123" t="s">
        <v>90</v>
      </c>
      <c r="G13" s="123" t="s">
        <v>268</v>
      </c>
      <c r="I13" s="135"/>
      <c r="N13" s="125">
        <f t="shared" si="1"/>
      </c>
      <c r="O13" s="138">
        <f t="shared" si="2"/>
      </c>
      <c r="P13" s="125">
        <f t="shared" si="3"/>
      </c>
      <c r="R13" s="123" t="s">
        <v>268</v>
      </c>
      <c r="S13" s="135"/>
      <c r="V13" s="125">
        <f t="shared" si="4"/>
      </c>
      <c r="W13" s="125">
        <f t="shared" si="9"/>
      </c>
      <c r="X13" s="126">
        <f t="shared" si="10"/>
      </c>
      <c r="Y13" s="126">
        <f t="shared" si="5"/>
      </c>
      <c r="Z13" s="125">
        <f t="shared" si="6"/>
      </c>
    </row>
    <row r="14" spans="1:26" ht="13.5">
      <c r="A14" s="125">
        <f t="shared" si="7"/>
        <v>12</v>
      </c>
      <c r="B14" s="125">
        <f t="shared" si="8"/>
      </c>
      <c r="C14" s="129">
        <f>'ルール＆合計'!$F$3</f>
        <v>0.02</v>
      </c>
      <c r="D14" s="128" t="e">
        <f t="shared" si="0"/>
        <v>#VALUE!</v>
      </c>
      <c r="E14" s="131">
        <v>10000</v>
      </c>
      <c r="F14" s="123" t="s">
        <v>90</v>
      </c>
      <c r="G14" s="123" t="s">
        <v>268</v>
      </c>
      <c r="N14" s="125">
        <f t="shared" si="1"/>
      </c>
      <c r="O14" s="138">
        <f t="shared" si="2"/>
      </c>
      <c r="P14" s="125">
        <f t="shared" si="3"/>
      </c>
      <c r="R14" s="123" t="s">
        <v>268</v>
      </c>
      <c r="V14" s="125">
        <f t="shared" si="4"/>
      </c>
      <c r="W14" s="125">
        <f t="shared" si="9"/>
      </c>
      <c r="X14" s="126">
        <f t="shared" si="10"/>
      </c>
      <c r="Y14" s="126">
        <f t="shared" si="5"/>
      </c>
      <c r="Z14" s="125">
        <f t="shared" si="6"/>
      </c>
    </row>
    <row r="15" spans="1:26" ht="13.5">
      <c r="A15" s="125">
        <f t="shared" si="7"/>
        <v>13</v>
      </c>
      <c r="B15" s="125">
        <f t="shared" si="8"/>
      </c>
      <c r="C15" s="129">
        <f>'ルール＆合計'!$F$3</f>
        <v>0.02</v>
      </c>
      <c r="D15" s="128" t="e">
        <f t="shared" si="0"/>
        <v>#VALUE!</v>
      </c>
      <c r="E15" s="131">
        <v>10000</v>
      </c>
      <c r="F15" s="123" t="s">
        <v>90</v>
      </c>
      <c r="G15" s="123" t="s">
        <v>268</v>
      </c>
      <c r="N15" s="125">
        <f t="shared" si="1"/>
      </c>
      <c r="O15" s="138">
        <f t="shared" si="2"/>
      </c>
      <c r="P15" s="125">
        <f t="shared" si="3"/>
      </c>
      <c r="R15" s="123" t="s">
        <v>268</v>
      </c>
      <c r="V15" s="125">
        <f t="shared" si="4"/>
      </c>
      <c r="W15" s="125">
        <f t="shared" si="9"/>
      </c>
      <c r="X15" s="126">
        <f t="shared" si="10"/>
      </c>
      <c r="Y15" s="126">
        <f t="shared" si="5"/>
      </c>
      <c r="Z15" s="125">
        <f t="shared" si="6"/>
      </c>
    </row>
    <row r="16" spans="1:26" ht="13.5">
      <c r="A16" s="125">
        <f t="shared" si="7"/>
        <v>14</v>
      </c>
      <c r="B16" s="125">
        <f t="shared" si="8"/>
      </c>
      <c r="C16" s="129">
        <f>'ルール＆合計'!$F$3</f>
        <v>0.02</v>
      </c>
      <c r="D16" s="128" t="e">
        <f t="shared" si="0"/>
        <v>#VALUE!</v>
      </c>
      <c r="E16" s="131">
        <v>10000</v>
      </c>
      <c r="F16" s="123" t="s">
        <v>90</v>
      </c>
      <c r="G16" s="123" t="s">
        <v>268</v>
      </c>
      <c r="N16" s="125">
        <f t="shared" si="1"/>
      </c>
      <c r="O16" s="138">
        <f t="shared" si="2"/>
      </c>
      <c r="P16" s="125">
        <f t="shared" si="3"/>
      </c>
      <c r="R16" s="123" t="s">
        <v>268</v>
      </c>
      <c r="V16" s="125">
        <f t="shared" si="4"/>
      </c>
      <c r="W16" s="125">
        <f t="shared" si="9"/>
      </c>
      <c r="X16" s="126">
        <f t="shared" si="10"/>
      </c>
      <c r="Y16" s="126">
        <f t="shared" si="5"/>
      </c>
      <c r="Z16" s="125">
        <f t="shared" si="6"/>
      </c>
    </row>
    <row r="17" spans="1:26" ht="13.5">
      <c r="A17" s="125">
        <f t="shared" si="7"/>
        <v>15</v>
      </c>
      <c r="B17" s="125">
        <f t="shared" si="8"/>
      </c>
      <c r="C17" s="129">
        <f>'ルール＆合計'!$F$3</f>
        <v>0.02</v>
      </c>
      <c r="D17" s="128" t="e">
        <f t="shared" si="0"/>
        <v>#VALUE!</v>
      </c>
      <c r="E17" s="131">
        <v>10000</v>
      </c>
      <c r="F17" s="123" t="s">
        <v>90</v>
      </c>
      <c r="G17" s="123" t="s">
        <v>268</v>
      </c>
      <c r="N17" s="125">
        <f t="shared" si="1"/>
      </c>
      <c r="O17" s="138">
        <f t="shared" si="2"/>
      </c>
      <c r="P17" s="125">
        <f t="shared" si="3"/>
      </c>
      <c r="R17" s="123" t="s">
        <v>268</v>
      </c>
      <c r="V17" s="125">
        <f t="shared" si="4"/>
      </c>
      <c r="W17" s="125">
        <f t="shared" si="9"/>
      </c>
      <c r="X17" s="126">
        <f t="shared" si="10"/>
      </c>
      <c r="Y17" s="126">
        <f t="shared" si="5"/>
      </c>
      <c r="Z17" s="125">
        <f t="shared" si="6"/>
      </c>
    </row>
    <row r="18" spans="1:26" ht="13.5">
      <c r="A18" s="125">
        <f t="shared" si="7"/>
        <v>16</v>
      </c>
      <c r="B18" s="125">
        <f t="shared" si="8"/>
      </c>
      <c r="C18" s="129">
        <f>'ルール＆合計'!$F$3</f>
        <v>0.02</v>
      </c>
      <c r="D18" s="128" t="e">
        <f t="shared" si="0"/>
        <v>#VALUE!</v>
      </c>
      <c r="E18" s="131">
        <v>10000</v>
      </c>
      <c r="F18" s="123" t="s">
        <v>90</v>
      </c>
      <c r="G18" s="123" t="s">
        <v>268</v>
      </c>
      <c r="N18" s="125">
        <f t="shared" si="1"/>
      </c>
      <c r="O18" s="138">
        <f t="shared" si="2"/>
      </c>
      <c r="P18" s="125">
        <f t="shared" si="3"/>
      </c>
      <c r="R18" s="123" t="s">
        <v>268</v>
      </c>
      <c r="V18" s="125">
        <f t="shared" si="4"/>
      </c>
      <c r="W18" s="125">
        <f t="shared" si="9"/>
      </c>
      <c r="X18" s="126">
        <f t="shared" si="10"/>
      </c>
      <c r="Y18" s="126">
        <f t="shared" si="5"/>
      </c>
      <c r="Z18" s="125">
        <f t="shared" si="6"/>
      </c>
    </row>
    <row r="19" spans="1:26" ht="13.5">
      <c r="A19" s="125">
        <f t="shared" si="7"/>
        <v>17</v>
      </c>
      <c r="B19" s="125">
        <f t="shared" si="8"/>
      </c>
      <c r="C19" s="129">
        <f>'ルール＆合計'!$F$3</f>
        <v>0.02</v>
      </c>
      <c r="D19" s="128" t="e">
        <f t="shared" si="0"/>
        <v>#VALUE!</v>
      </c>
      <c r="E19" s="131">
        <v>10000</v>
      </c>
      <c r="F19" s="123" t="s">
        <v>90</v>
      </c>
      <c r="G19" s="123" t="s">
        <v>268</v>
      </c>
      <c r="N19" s="125">
        <f t="shared" si="1"/>
      </c>
      <c r="O19" s="138">
        <f t="shared" si="2"/>
      </c>
      <c r="P19" s="125">
        <f t="shared" si="3"/>
      </c>
      <c r="R19" s="123" t="s">
        <v>268</v>
      </c>
      <c r="V19" s="125">
        <f t="shared" si="4"/>
      </c>
      <c r="W19" s="125">
        <f t="shared" si="9"/>
      </c>
      <c r="X19" s="126">
        <f t="shared" si="10"/>
      </c>
      <c r="Y19" s="126">
        <f t="shared" si="5"/>
      </c>
      <c r="Z19" s="125">
        <f t="shared" si="6"/>
      </c>
    </row>
    <row r="20" spans="1:26" ht="13.5">
      <c r="A20" s="125">
        <f t="shared" si="7"/>
        <v>18</v>
      </c>
      <c r="B20" s="125">
        <f t="shared" si="8"/>
      </c>
      <c r="C20" s="129">
        <f>'ルール＆合計'!$F$3</f>
        <v>0.02</v>
      </c>
      <c r="D20" s="128" t="e">
        <f t="shared" si="0"/>
        <v>#VALUE!</v>
      </c>
      <c r="E20" s="131">
        <v>10000</v>
      </c>
      <c r="F20" s="123" t="s">
        <v>90</v>
      </c>
      <c r="G20" s="123" t="s">
        <v>268</v>
      </c>
      <c r="N20" s="125">
        <f t="shared" si="1"/>
      </c>
      <c r="O20" s="138">
        <f t="shared" si="2"/>
      </c>
      <c r="P20" s="125">
        <f t="shared" si="3"/>
      </c>
      <c r="R20" s="123" t="s">
        <v>268</v>
      </c>
      <c r="V20" s="125">
        <f t="shared" si="4"/>
      </c>
      <c r="W20" s="125">
        <f t="shared" si="9"/>
      </c>
      <c r="X20" s="126">
        <f t="shared" si="10"/>
      </c>
      <c r="Y20" s="126">
        <f t="shared" si="5"/>
      </c>
      <c r="Z20" s="125">
        <f t="shared" si="6"/>
      </c>
    </row>
    <row r="21" spans="1:26" ht="13.5">
      <c r="A21" s="125">
        <f t="shared" si="7"/>
        <v>19</v>
      </c>
      <c r="B21" s="125">
        <f t="shared" si="8"/>
      </c>
      <c r="C21" s="129">
        <f>'ルール＆合計'!$F$3</f>
        <v>0.02</v>
      </c>
      <c r="D21" s="128" t="e">
        <f t="shared" si="0"/>
        <v>#VALUE!</v>
      </c>
      <c r="E21" s="131">
        <v>10000</v>
      </c>
      <c r="F21" s="123" t="s">
        <v>90</v>
      </c>
      <c r="G21" s="123" t="s">
        <v>268</v>
      </c>
      <c r="N21" s="125">
        <f t="shared" si="1"/>
      </c>
      <c r="O21" s="138">
        <f t="shared" si="2"/>
      </c>
      <c r="P21" s="125">
        <f t="shared" si="3"/>
      </c>
      <c r="R21" s="123" t="s">
        <v>268</v>
      </c>
      <c r="V21" s="125">
        <f t="shared" si="4"/>
      </c>
      <c r="W21" s="125">
        <f t="shared" si="9"/>
      </c>
      <c r="X21" s="126">
        <f t="shared" si="10"/>
      </c>
      <c r="Y21" s="126">
        <f t="shared" si="5"/>
      </c>
      <c r="Z21" s="125">
        <f t="shared" si="6"/>
      </c>
    </row>
    <row r="22" spans="1:26" ht="13.5">
      <c r="A22" s="125">
        <f t="shared" si="7"/>
        <v>20</v>
      </c>
      <c r="B22" s="125">
        <f t="shared" si="8"/>
      </c>
      <c r="C22" s="129">
        <f>'ルール＆合計'!$F$3</f>
        <v>0.02</v>
      </c>
      <c r="D22" s="128" t="e">
        <f t="shared" si="0"/>
        <v>#VALUE!</v>
      </c>
      <c r="E22" s="131">
        <v>10000</v>
      </c>
      <c r="F22" s="123" t="s">
        <v>90</v>
      </c>
      <c r="G22" s="123" t="s">
        <v>268</v>
      </c>
      <c r="N22" s="125">
        <f t="shared" si="1"/>
      </c>
      <c r="O22" s="138">
        <f t="shared" si="2"/>
      </c>
      <c r="P22" s="125">
        <f t="shared" si="3"/>
      </c>
      <c r="R22" s="123" t="s">
        <v>268</v>
      </c>
      <c r="V22" s="125">
        <f t="shared" si="4"/>
      </c>
      <c r="W22" s="125">
        <f t="shared" si="9"/>
      </c>
      <c r="X22" s="126">
        <f t="shared" si="10"/>
      </c>
      <c r="Y22" s="126">
        <f t="shared" si="5"/>
      </c>
      <c r="Z22" s="125">
        <f t="shared" si="6"/>
      </c>
    </row>
    <row r="23" spans="1:26" ht="13.5">
      <c r="A23" s="125">
        <f t="shared" si="7"/>
        <v>21</v>
      </c>
      <c r="B23" s="125">
        <f t="shared" si="8"/>
      </c>
      <c r="C23" s="129">
        <f>'ルール＆合計'!$F$3</f>
        <v>0.02</v>
      </c>
      <c r="D23" s="128" t="e">
        <f t="shared" si="0"/>
        <v>#VALUE!</v>
      </c>
      <c r="E23" s="131">
        <v>10000</v>
      </c>
      <c r="F23" s="123" t="s">
        <v>90</v>
      </c>
      <c r="N23" s="125">
        <f t="shared" si="1"/>
      </c>
      <c r="P23" s="125">
        <f t="shared" si="3"/>
      </c>
      <c r="V23" s="125">
        <f t="shared" si="4"/>
      </c>
      <c r="W23" s="125">
        <f t="shared" si="9"/>
      </c>
      <c r="X23" s="126">
        <f t="shared" si="10"/>
      </c>
      <c r="Y23" s="126">
        <f t="shared" si="5"/>
      </c>
      <c r="Z23" s="125">
        <f t="shared" si="6"/>
      </c>
    </row>
    <row r="24" spans="1:26" ht="13.5">
      <c r="A24" s="125">
        <f t="shared" si="7"/>
        <v>22</v>
      </c>
      <c r="B24" s="125">
        <f t="shared" si="8"/>
      </c>
      <c r="C24" s="129">
        <f>'ルール＆合計'!$F$3</f>
        <v>0.02</v>
      </c>
      <c r="D24" s="128" t="e">
        <f t="shared" si="0"/>
        <v>#VALUE!</v>
      </c>
      <c r="E24" s="131">
        <v>10000</v>
      </c>
      <c r="F24" s="123" t="s">
        <v>90</v>
      </c>
      <c r="N24" s="125">
        <f t="shared" si="1"/>
      </c>
      <c r="P24" s="125">
        <f t="shared" si="3"/>
      </c>
      <c r="V24" s="125">
        <f t="shared" si="4"/>
      </c>
      <c r="W24" s="125">
        <f t="shared" si="9"/>
      </c>
      <c r="X24" s="126">
        <f t="shared" si="10"/>
      </c>
      <c r="Y24" s="126">
        <f t="shared" si="5"/>
      </c>
      <c r="Z24" s="125">
        <f t="shared" si="6"/>
      </c>
    </row>
    <row r="25" spans="1:26" ht="13.5">
      <c r="A25" s="125">
        <f t="shared" si="7"/>
        <v>23</v>
      </c>
      <c r="B25" s="125">
        <f t="shared" si="8"/>
      </c>
      <c r="C25" s="129">
        <f>'ルール＆合計'!$F$3</f>
        <v>0.02</v>
      </c>
      <c r="D25" s="128" t="e">
        <f t="shared" si="0"/>
        <v>#VALUE!</v>
      </c>
      <c r="E25" s="131">
        <v>10000</v>
      </c>
      <c r="F25" s="123" t="s">
        <v>90</v>
      </c>
      <c r="N25" s="125">
        <f t="shared" si="1"/>
      </c>
      <c r="P25" s="125">
        <f t="shared" si="3"/>
      </c>
      <c r="V25" s="125">
        <f t="shared" si="4"/>
      </c>
      <c r="W25" s="125">
        <f t="shared" si="9"/>
      </c>
      <c r="X25" s="126">
        <f t="shared" si="10"/>
      </c>
      <c r="Y25" s="126">
        <f t="shared" si="5"/>
      </c>
      <c r="Z25" s="125">
        <f t="shared" si="6"/>
      </c>
    </row>
    <row r="26" spans="1:26" ht="13.5">
      <c r="A26" s="125">
        <f t="shared" si="7"/>
        <v>24</v>
      </c>
      <c r="B26" s="125">
        <f t="shared" si="8"/>
      </c>
      <c r="C26" s="129">
        <f>'ルール＆合計'!$F$3</f>
        <v>0.02</v>
      </c>
      <c r="D26" s="128" t="e">
        <f t="shared" si="0"/>
        <v>#VALUE!</v>
      </c>
      <c r="E26" s="131">
        <v>10000</v>
      </c>
      <c r="F26" s="123" t="s">
        <v>90</v>
      </c>
      <c r="N26" s="125">
        <f t="shared" si="1"/>
      </c>
      <c r="P26" s="125">
        <f t="shared" si="3"/>
      </c>
      <c r="V26" s="125">
        <f t="shared" si="4"/>
      </c>
      <c r="W26" s="125">
        <f t="shared" si="9"/>
      </c>
      <c r="X26" s="126">
        <f t="shared" si="10"/>
      </c>
      <c r="Y26" s="126">
        <f t="shared" si="5"/>
      </c>
      <c r="Z26" s="125">
        <f t="shared" si="6"/>
      </c>
    </row>
    <row r="27" spans="1:26" ht="13.5">
      <c r="A27" s="125">
        <f t="shared" si="7"/>
        <v>25</v>
      </c>
      <c r="B27" s="125">
        <f t="shared" si="8"/>
      </c>
      <c r="C27" s="129">
        <f>'ルール＆合計'!$F$3</f>
        <v>0.02</v>
      </c>
      <c r="D27" s="128" t="e">
        <f t="shared" si="0"/>
        <v>#VALUE!</v>
      </c>
      <c r="E27" s="131">
        <v>10000</v>
      </c>
      <c r="F27" s="123" t="s">
        <v>90</v>
      </c>
      <c r="N27" s="125">
        <f t="shared" si="1"/>
      </c>
      <c r="P27" s="125">
        <f t="shared" si="3"/>
      </c>
      <c r="V27" s="125">
        <f t="shared" si="4"/>
      </c>
      <c r="W27" s="125">
        <f t="shared" si="9"/>
      </c>
      <c r="X27" s="126">
        <f t="shared" si="10"/>
      </c>
      <c r="Y27" s="126">
        <f t="shared" si="5"/>
      </c>
      <c r="Z27" s="125">
        <f t="shared" si="6"/>
      </c>
    </row>
    <row r="28" spans="1:26" ht="13.5" customHeight="1">
      <c r="A28" s="125">
        <f t="shared" si="7"/>
        <v>26</v>
      </c>
      <c r="B28" s="125">
        <f t="shared" si="8"/>
      </c>
      <c r="C28" s="129">
        <f>'ルール＆合計'!$F$3</f>
        <v>0.02</v>
      </c>
      <c r="D28" s="128" t="e">
        <f t="shared" si="0"/>
        <v>#VALUE!</v>
      </c>
      <c r="E28" s="131">
        <v>10000</v>
      </c>
      <c r="F28" s="123" t="s">
        <v>90</v>
      </c>
      <c r="N28" s="125">
        <f t="shared" si="1"/>
      </c>
      <c r="P28" s="125">
        <f t="shared" si="3"/>
      </c>
      <c r="V28" s="125">
        <f t="shared" si="4"/>
      </c>
      <c r="W28" s="125">
        <f t="shared" si="9"/>
      </c>
      <c r="X28" s="126">
        <f t="shared" si="10"/>
      </c>
      <c r="Y28" s="137">
        <f t="shared" si="5"/>
      </c>
      <c r="Z28" s="125">
        <f t="shared" si="6"/>
      </c>
    </row>
    <row r="29" spans="1:26" ht="13.5">
      <c r="A29" s="125">
        <f t="shared" si="7"/>
        <v>27</v>
      </c>
      <c r="B29" s="125">
        <f t="shared" si="8"/>
      </c>
      <c r="C29" s="129">
        <f>'ルール＆合計'!$F$3</f>
        <v>0.02</v>
      </c>
      <c r="D29" s="128" t="e">
        <f t="shared" si="0"/>
        <v>#VALUE!</v>
      </c>
      <c r="E29" s="131">
        <v>10000</v>
      </c>
      <c r="F29" s="123" t="s">
        <v>90</v>
      </c>
      <c r="N29" s="125">
        <f t="shared" si="1"/>
      </c>
      <c r="P29" s="125">
        <f t="shared" si="3"/>
      </c>
      <c r="V29" s="127">
        <f t="shared" si="4"/>
      </c>
      <c r="W29" s="125">
        <f t="shared" si="9"/>
      </c>
      <c r="X29" s="126">
        <f t="shared" si="10"/>
      </c>
      <c r="Y29" s="127">
        <f t="shared" si="5"/>
      </c>
      <c r="Z29" s="125">
        <f t="shared" si="6"/>
      </c>
    </row>
    <row r="30" spans="1:26" ht="13.5" customHeight="1">
      <c r="A30" s="125">
        <f t="shared" si="7"/>
        <v>28</v>
      </c>
      <c r="B30" s="125">
        <f t="shared" si="8"/>
      </c>
      <c r="C30" s="129">
        <f>'ルール＆合計'!$F$3</f>
        <v>0.02</v>
      </c>
      <c r="D30" s="128" t="e">
        <f t="shared" si="0"/>
        <v>#VALUE!</v>
      </c>
      <c r="E30" s="131">
        <v>10000</v>
      </c>
      <c r="F30" s="123" t="s">
        <v>90</v>
      </c>
      <c r="N30" s="125">
        <f t="shared" si="1"/>
      </c>
      <c r="P30" s="125">
        <f t="shared" si="3"/>
      </c>
      <c r="V30" s="125">
        <f t="shared" si="4"/>
      </c>
      <c r="W30" s="125">
        <f t="shared" si="9"/>
      </c>
      <c r="X30" s="126">
        <f t="shared" si="10"/>
      </c>
      <c r="Y30" s="137">
        <f t="shared" si="5"/>
      </c>
      <c r="Z30" s="125">
        <f t="shared" si="6"/>
      </c>
    </row>
    <row r="31" spans="1:26" ht="13.5" customHeight="1">
      <c r="A31" s="125">
        <f t="shared" si="7"/>
        <v>29</v>
      </c>
      <c r="B31" s="125">
        <f t="shared" si="8"/>
      </c>
      <c r="C31" s="129">
        <f>'ルール＆合計'!$F$3</f>
        <v>0.02</v>
      </c>
      <c r="D31" s="128" t="e">
        <f t="shared" si="0"/>
        <v>#VALUE!</v>
      </c>
      <c r="E31" s="131">
        <v>10000</v>
      </c>
      <c r="F31" s="123" t="s">
        <v>90</v>
      </c>
      <c r="N31" s="125">
        <f t="shared" si="1"/>
      </c>
      <c r="P31" s="125">
        <f t="shared" si="3"/>
      </c>
      <c r="V31" s="125">
        <f t="shared" si="4"/>
      </c>
      <c r="W31" s="125">
        <f t="shared" si="9"/>
      </c>
      <c r="X31" s="126">
        <f t="shared" si="10"/>
      </c>
      <c r="Y31" s="137">
        <f t="shared" si="5"/>
      </c>
      <c r="Z31" s="125">
        <f t="shared" si="6"/>
      </c>
    </row>
    <row r="32" spans="1:26" ht="13.5" customHeight="1">
      <c r="A32" s="125">
        <f t="shared" si="7"/>
        <v>30</v>
      </c>
      <c r="B32" s="125">
        <f t="shared" si="8"/>
      </c>
      <c r="C32" s="129">
        <f>'ルール＆合計'!$F$3</f>
        <v>0.02</v>
      </c>
      <c r="D32" s="128" t="e">
        <f t="shared" si="0"/>
        <v>#VALUE!</v>
      </c>
      <c r="E32" s="131">
        <v>10000</v>
      </c>
      <c r="F32" s="123" t="s">
        <v>90</v>
      </c>
      <c r="N32" s="125">
        <f t="shared" si="1"/>
      </c>
      <c r="P32" s="125">
        <f t="shared" si="3"/>
      </c>
      <c r="V32" s="125">
        <f t="shared" si="4"/>
      </c>
      <c r="W32" s="125">
        <f t="shared" si="9"/>
      </c>
      <c r="X32" s="126">
        <f t="shared" si="10"/>
      </c>
      <c r="Y32" s="137">
        <f t="shared" si="5"/>
      </c>
      <c r="Z32" s="125">
        <f t="shared" si="6"/>
      </c>
    </row>
    <row r="33" spans="1:26" ht="13.5" customHeight="1">
      <c r="A33" s="125">
        <f t="shared" si="7"/>
        <v>31</v>
      </c>
      <c r="B33" s="125">
        <f t="shared" si="8"/>
      </c>
      <c r="C33" s="129">
        <f>'ルール＆合計'!$F$3</f>
        <v>0.02</v>
      </c>
      <c r="D33" s="128" t="e">
        <f t="shared" si="0"/>
        <v>#VALUE!</v>
      </c>
      <c r="E33" s="131">
        <v>10000</v>
      </c>
      <c r="F33" s="123" t="s">
        <v>90</v>
      </c>
      <c r="N33" s="125">
        <f t="shared" si="1"/>
      </c>
      <c r="P33" s="125">
        <f t="shared" si="3"/>
      </c>
      <c r="V33" s="125">
        <f t="shared" si="4"/>
      </c>
      <c r="W33" s="125">
        <f t="shared" si="9"/>
      </c>
      <c r="X33" s="126">
        <f t="shared" si="10"/>
      </c>
      <c r="Y33" s="137">
        <f t="shared" si="5"/>
      </c>
      <c r="Z33" s="125">
        <f t="shared" si="6"/>
      </c>
    </row>
    <row r="34" spans="1:26" ht="13.5" customHeight="1">
      <c r="A34" s="125">
        <f t="shared" si="7"/>
        <v>32</v>
      </c>
      <c r="B34" s="125">
        <f t="shared" si="8"/>
      </c>
      <c r="C34" s="129">
        <f>'ルール＆合計'!$F$3</f>
        <v>0.02</v>
      </c>
      <c r="D34" s="128" t="e">
        <f t="shared" si="0"/>
        <v>#VALUE!</v>
      </c>
      <c r="E34" s="131">
        <v>10000</v>
      </c>
      <c r="F34" s="123" t="s">
        <v>90</v>
      </c>
      <c r="N34" s="125">
        <f t="shared" si="1"/>
      </c>
      <c r="P34" s="125">
        <f t="shared" si="3"/>
      </c>
      <c r="V34" s="125">
        <f t="shared" si="4"/>
      </c>
      <c r="W34" s="125">
        <f t="shared" si="9"/>
      </c>
      <c r="X34" s="126">
        <f t="shared" si="10"/>
      </c>
      <c r="Y34" s="137">
        <f t="shared" si="5"/>
      </c>
      <c r="Z34" s="125">
        <f t="shared" si="6"/>
      </c>
    </row>
    <row r="35" spans="1:26" ht="13.5" customHeight="1">
      <c r="A35" s="125">
        <f t="shared" si="7"/>
        <v>33</v>
      </c>
      <c r="B35" s="125">
        <f t="shared" si="8"/>
      </c>
      <c r="C35" s="129">
        <f>'ルール＆合計'!$F$3</f>
        <v>0.02</v>
      </c>
      <c r="D35" s="128" t="e">
        <f t="shared" si="0"/>
        <v>#VALUE!</v>
      </c>
      <c r="E35" s="131">
        <v>10000</v>
      </c>
      <c r="F35" s="123" t="s">
        <v>90</v>
      </c>
      <c r="N35" s="125">
        <f t="shared" si="1"/>
      </c>
      <c r="P35" s="125">
        <f t="shared" si="3"/>
      </c>
      <c r="V35" s="125">
        <f t="shared" si="4"/>
      </c>
      <c r="W35" s="125">
        <f t="shared" si="9"/>
      </c>
      <c r="X35" s="126">
        <f t="shared" si="10"/>
      </c>
      <c r="Y35" s="137">
        <f t="shared" si="5"/>
      </c>
      <c r="Z35" s="125">
        <f t="shared" si="6"/>
      </c>
    </row>
    <row r="36" spans="1:26" ht="13.5" customHeight="1">
      <c r="A36" s="125">
        <f t="shared" si="7"/>
        <v>34</v>
      </c>
      <c r="B36" s="125">
        <f t="shared" si="8"/>
      </c>
      <c r="C36" s="129">
        <f>'ルール＆合計'!$F$3</f>
        <v>0.02</v>
      </c>
      <c r="D36" s="128" t="e">
        <f t="shared" si="0"/>
        <v>#VALUE!</v>
      </c>
      <c r="E36" s="131">
        <v>10000</v>
      </c>
      <c r="F36" s="123" t="s">
        <v>90</v>
      </c>
      <c r="N36" s="125">
        <f t="shared" si="1"/>
      </c>
      <c r="P36" s="125">
        <f t="shared" si="3"/>
      </c>
      <c r="V36" s="125">
        <f t="shared" si="4"/>
      </c>
      <c r="W36" s="125">
        <f t="shared" si="9"/>
      </c>
      <c r="X36" s="126">
        <f t="shared" si="10"/>
      </c>
      <c r="Y36" s="137">
        <f t="shared" si="5"/>
      </c>
      <c r="Z36" s="125">
        <f t="shared" si="6"/>
      </c>
    </row>
    <row r="37" spans="1:26" ht="13.5" customHeight="1">
      <c r="A37" s="125">
        <f t="shared" si="7"/>
        <v>35</v>
      </c>
      <c r="B37" s="125">
        <f t="shared" si="8"/>
      </c>
      <c r="C37" s="129">
        <f>'ルール＆合計'!$F$3</f>
        <v>0.02</v>
      </c>
      <c r="D37" s="128" t="e">
        <f t="shared" si="0"/>
        <v>#VALUE!</v>
      </c>
      <c r="E37" s="131">
        <v>10000</v>
      </c>
      <c r="F37" s="123" t="s">
        <v>90</v>
      </c>
      <c r="N37" s="125">
        <f t="shared" si="1"/>
      </c>
      <c r="P37" s="125">
        <f t="shared" si="3"/>
      </c>
      <c r="V37" s="125">
        <f t="shared" si="4"/>
      </c>
      <c r="W37" s="125">
        <f t="shared" si="9"/>
      </c>
      <c r="X37" s="126">
        <f t="shared" si="10"/>
      </c>
      <c r="Y37" s="137">
        <f t="shared" si="5"/>
      </c>
      <c r="Z37" s="125">
        <f t="shared" si="6"/>
      </c>
    </row>
    <row r="38" spans="1:26" ht="13.5" customHeight="1">
      <c r="A38" s="125">
        <f t="shared" si="7"/>
        <v>36</v>
      </c>
      <c r="B38" s="125">
        <f t="shared" si="8"/>
      </c>
      <c r="C38" s="129">
        <f>'ルール＆合計'!$F$3</f>
        <v>0.02</v>
      </c>
      <c r="D38" s="128" t="e">
        <f t="shared" si="0"/>
        <v>#VALUE!</v>
      </c>
      <c r="E38" s="131">
        <v>10000</v>
      </c>
      <c r="F38" s="123" t="s">
        <v>90</v>
      </c>
      <c r="N38" s="125">
        <f t="shared" si="1"/>
      </c>
      <c r="P38" s="125">
        <f t="shared" si="3"/>
      </c>
      <c r="V38" s="125">
        <f t="shared" si="4"/>
      </c>
      <c r="W38" s="125">
        <f t="shared" si="9"/>
      </c>
      <c r="X38" s="126">
        <f t="shared" si="10"/>
      </c>
      <c r="Y38" s="137">
        <f t="shared" si="5"/>
      </c>
      <c r="Z38" s="125">
        <f t="shared" si="6"/>
      </c>
    </row>
    <row r="39" spans="1:26" ht="13.5" customHeight="1">
      <c r="A39" s="125">
        <f t="shared" si="7"/>
        <v>37</v>
      </c>
      <c r="B39" s="125">
        <f t="shared" si="8"/>
      </c>
      <c r="C39" s="129">
        <f>'ルール＆合計'!$F$3</f>
        <v>0.02</v>
      </c>
      <c r="D39" s="128" t="e">
        <f t="shared" si="0"/>
        <v>#VALUE!</v>
      </c>
      <c r="E39" s="131">
        <v>10000</v>
      </c>
      <c r="F39" s="123" t="s">
        <v>90</v>
      </c>
      <c r="N39" s="125">
        <f t="shared" si="1"/>
      </c>
      <c r="P39" s="125">
        <f t="shared" si="3"/>
      </c>
      <c r="V39" s="125">
        <f t="shared" si="4"/>
      </c>
      <c r="W39" s="125">
        <f t="shared" si="9"/>
      </c>
      <c r="X39" s="126">
        <f t="shared" si="10"/>
      </c>
      <c r="Y39" s="137">
        <f t="shared" si="5"/>
      </c>
      <c r="Z39" s="125">
        <f t="shared" si="6"/>
      </c>
    </row>
    <row r="40" spans="1:26" ht="13.5" customHeight="1">
      <c r="A40" s="125">
        <f t="shared" si="7"/>
        <v>38</v>
      </c>
      <c r="B40" s="125">
        <f t="shared" si="8"/>
      </c>
      <c r="C40" s="129">
        <f>'ルール＆合計'!$F$3</f>
        <v>0.02</v>
      </c>
      <c r="D40" s="128" t="e">
        <f t="shared" si="0"/>
        <v>#VALUE!</v>
      </c>
      <c r="E40" s="131">
        <v>10000</v>
      </c>
      <c r="F40" s="123" t="s">
        <v>90</v>
      </c>
      <c r="N40" s="125">
        <f t="shared" si="1"/>
      </c>
      <c r="P40" s="125">
        <f t="shared" si="3"/>
      </c>
      <c r="V40" s="125">
        <f t="shared" si="4"/>
      </c>
      <c r="W40" s="125">
        <f t="shared" si="9"/>
      </c>
      <c r="X40" s="126">
        <f t="shared" si="10"/>
      </c>
      <c r="Y40" s="137">
        <f t="shared" si="5"/>
      </c>
      <c r="Z40" s="125">
        <f t="shared" si="6"/>
      </c>
    </row>
    <row r="41" spans="1:26" ht="13.5" customHeight="1">
      <c r="A41" s="125">
        <f t="shared" si="7"/>
        <v>39</v>
      </c>
      <c r="B41" s="125">
        <f t="shared" si="8"/>
      </c>
      <c r="C41" s="129">
        <f>'ルール＆合計'!$F$3</f>
        <v>0.02</v>
      </c>
      <c r="D41" s="128" t="e">
        <f t="shared" si="0"/>
        <v>#VALUE!</v>
      </c>
      <c r="E41" s="131">
        <v>10000</v>
      </c>
      <c r="F41" s="123" t="s">
        <v>90</v>
      </c>
      <c r="N41" s="125">
        <f t="shared" si="1"/>
      </c>
      <c r="P41" s="125">
        <f t="shared" si="3"/>
      </c>
      <c r="V41" s="125">
        <f t="shared" si="4"/>
      </c>
      <c r="W41" s="125">
        <f t="shared" si="9"/>
      </c>
      <c r="X41" s="126">
        <f t="shared" si="10"/>
      </c>
      <c r="Y41" s="137">
        <f t="shared" si="5"/>
      </c>
      <c r="Z41" s="125">
        <f t="shared" si="6"/>
      </c>
    </row>
    <row r="42" spans="1:26" ht="13.5" customHeight="1">
      <c r="A42" s="125">
        <f t="shared" si="7"/>
        <v>40</v>
      </c>
      <c r="B42" s="125">
        <f t="shared" si="8"/>
      </c>
      <c r="C42" s="129">
        <f>'ルール＆合計'!$F$3</f>
        <v>0.02</v>
      </c>
      <c r="D42" s="128" t="e">
        <f t="shared" si="0"/>
        <v>#VALUE!</v>
      </c>
      <c r="E42" s="131">
        <v>10000</v>
      </c>
      <c r="F42" s="123" t="s">
        <v>90</v>
      </c>
      <c r="N42" s="125">
        <f t="shared" si="1"/>
      </c>
      <c r="P42" s="125">
        <f t="shared" si="3"/>
      </c>
      <c r="V42" s="125">
        <f t="shared" si="4"/>
      </c>
      <c r="W42" s="125">
        <f t="shared" si="9"/>
      </c>
      <c r="X42" s="126">
        <f t="shared" si="10"/>
      </c>
      <c r="Y42" s="137">
        <f t="shared" si="5"/>
      </c>
      <c r="Z42" s="125">
        <f t="shared" si="6"/>
      </c>
    </row>
    <row r="43" spans="1:26" ht="13.5" customHeight="1">
      <c r="A43" s="125">
        <f t="shared" si="7"/>
        <v>41</v>
      </c>
      <c r="B43" s="125">
        <f t="shared" si="8"/>
      </c>
      <c r="C43" s="129">
        <f>'ルール＆合計'!$F$3</f>
        <v>0.02</v>
      </c>
      <c r="D43" s="128" t="e">
        <f t="shared" si="0"/>
        <v>#VALUE!</v>
      </c>
      <c r="E43" s="131">
        <v>10000</v>
      </c>
      <c r="F43" s="123" t="s">
        <v>90</v>
      </c>
      <c r="N43" s="125">
        <f t="shared" si="1"/>
      </c>
      <c r="P43" s="125">
        <f t="shared" si="3"/>
      </c>
      <c r="V43" s="125">
        <f t="shared" si="4"/>
      </c>
      <c r="W43" s="125">
        <f t="shared" si="9"/>
      </c>
      <c r="X43" s="126">
        <f t="shared" si="10"/>
      </c>
      <c r="Y43" s="137">
        <f t="shared" si="5"/>
      </c>
      <c r="Z43" s="125">
        <f t="shared" si="6"/>
      </c>
    </row>
    <row r="44" spans="1:26" ht="13.5" customHeight="1">
      <c r="A44" s="125">
        <f t="shared" si="7"/>
        <v>42</v>
      </c>
      <c r="B44" s="125">
        <f t="shared" si="8"/>
      </c>
      <c r="C44" s="129">
        <f>'ルール＆合計'!$F$3</f>
        <v>0.02</v>
      </c>
      <c r="D44" s="128" t="e">
        <f t="shared" si="0"/>
        <v>#VALUE!</v>
      </c>
      <c r="E44" s="131">
        <v>10000</v>
      </c>
      <c r="F44" s="123" t="s">
        <v>90</v>
      </c>
      <c r="N44" s="125">
        <f t="shared" si="1"/>
      </c>
      <c r="P44" s="125">
        <f t="shared" si="3"/>
      </c>
      <c r="V44" s="125">
        <f t="shared" si="4"/>
      </c>
      <c r="W44" s="125">
        <f t="shared" si="9"/>
      </c>
      <c r="X44" s="126">
        <f t="shared" si="10"/>
      </c>
      <c r="Y44" s="137">
        <f t="shared" si="5"/>
      </c>
      <c r="Z44" s="125">
        <f t="shared" si="6"/>
      </c>
    </row>
    <row r="45" spans="1:26" ht="13.5" customHeight="1">
      <c r="A45" s="125">
        <f t="shared" si="7"/>
        <v>43</v>
      </c>
      <c r="B45" s="125">
        <f t="shared" si="8"/>
      </c>
      <c r="C45" s="129">
        <f>'ルール＆合計'!$F$3</f>
        <v>0.02</v>
      </c>
      <c r="D45" s="128" t="e">
        <f t="shared" si="0"/>
        <v>#VALUE!</v>
      </c>
      <c r="E45" s="131">
        <v>10000</v>
      </c>
      <c r="F45" s="123" t="s">
        <v>90</v>
      </c>
      <c r="N45" s="125">
        <f t="shared" si="1"/>
      </c>
      <c r="P45" s="125">
        <f t="shared" si="3"/>
      </c>
      <c r="V45" s="125">
        <f t="shared" si="4"/>
      </c>
      <c r="W45" s="125">
        <f t="shared" si="9"/>
      </c>
      <c r="X45" s="126">
        <f t="shared" si="10"/>
      </c>
      <c r="Y45" s="137">
        <f t="shared" si="5"/>
      </c>
      <c r="Z45" s="125">
        <f t="shared" si="6"/>
      </c>
    </row>
    <row r="46" spans="1:26" ht="13.5" customHeight="1">
      <c r="A46" s="125">
        <f t="shared" si="7"/>
        <v>44</v>
      </c>
      <c r="B46" s="125">
        <f t="shared" si="8"/>
      </c>
      <c r="C46" s="129">
        <f>'ルール＆合計'!$F$3</f>
        <v>0.02</v>
      </c>
      <c r="D46" s="128" t="e">
        <f t="shared" si="0"/>
        <v>#VALUE!</v>
      </c>
      <c r="E46" s="131">
        <v>10000</v>
      </c>
      <c r="F46" s="123" t="s">
        <v>90</v>
      </c>
      <c r="N46" s="125">
        <f t="shared" si="1"/>
      </c>
      <c r="P46" s="125">
        <f t="shared" si="3"/>
      </c>
      <c r="V46" s="125">
        <f t="shared" si="4"/>
      </c>
      <c r="W46" s="125">
        <f t="shared" si="9"/>
      </c>
      <c r="X46" s="126">
        <f t="shared" si="10"/>
      </c>
      <c r="Y46" s="137">
        <f t="shared" si="5"/>
      </c>
      <c r="Z46" s="125">
        <f t="shared" si="6"/>
      </c>
    </row>
    <row r="47" spans="1:26" ht="13.5" customHeight="1">
      <c r="A47" s="125">
        <f t="shared" si="7"/>
        <v>45</v>
      </c>
      <c r="B47" s="125">
        <f t="shared" si="8"/>
      </c>
      <c r="C47" s="129">
        <f>'ルール＆合計'!$F$3</f>
        <v>0.02</v>
      </c>
      <c r="D47" s="128" t="e">
        <f t="shared" si="0"/>
        <v>#VALUE!</v>
      </c>
      <c r="E47" s="131">
        <v>10000</v>
      </c>
      <c r="F47" s="123" t="s">
        <v>90</v>
      </c>
      <c r="N47" s="125">
        <f t="shared" si="1"/>
      </c>
      <c r="P47" s="125">
        <f t="shared" si="3"/>
      </c>
      <c r="V47" s="125">
        <f t="shared" si="4"/>
      </c>
      <c r="W47" s="125">
        <f t="shared" si="9"/>
      </c>
      <c r="X47" s="126">
        <f t="shared" si="10"/>
      </c>
      <c r="Y47" s="137">
        <f t="shared" si="5"/>
      </c>
      <c r="Z47" s="125">
        <f t="shared" si="6"/>
      </c>
    </row>
    <row r="48" spans="1:26" ht="13.5" customHeight="1">
      <c r="A48" s="125">
        <f t="shared" si="7"/>
        <v>46</v>
      </c>
      <c r="B48" s="125">
        <f t="shared" si="8"/>
      </c>
      <c r="C48" s="129">
        <f>'ルール＆合計'!$F$3</f>
        <v>0.02</v>
      </c>
      <c r="D48" s="128" t="e">
        <f t="shared" si="0"/>
        <v>#VALUE!</v>
      </c>
      <c r="E48" s="131">
        <v>10000</v>
      </c>
      <c r="F48" s="123" t="s">
        <v>90</v>
      </c>
      <c r="N48" s="125">
        <f t="shared" si="1"/>
      </c>
      <c r="P48" s="125">
        <f t="shared" si="3"/>
      </c>
      <c r="V48" s="125">
        <f t="shared" si="4"/>
      </c>
      <c r="W48" s="125">
        <f t="shared" si="9"/>
      </c>
      <c r="X48" s="126">
        <f t="shared" si="10"/>
      </c>
      <c r="Y48" s="137">
        <f t="shared" si="5"/>
      </c>
      <c r="Z48" s="125">
        <f t="shared" si="6"/>
      </c>
    </row>
    <row r="49" spans="1:26" ht="13.5" customHeight="1">
      <c r="A49" s="125">
        <f t="shared" si="7"/>
        <v>47</v>
      </c>
      <c r="B49" s="125">
        <f t="shared" si="8"/>
      </c>
      <c r="C49" s="129">
        <f>'ルール＆合計'!$F$3</f>
        <v>0.02</v>
      </c>
      <c r="D49" s="128" t="e">
        <f t="shared" si="0"/>
        <v>#VALUE!</v>
      </c>
      <c r="E49" s="131">
        <v>10000</v>
      </c>
      <c r="F49" s="123" t="s">
        <v>90</v>
      </c>
      <c r="N49" s="125">
        <f t="shared" si="1"/>
      </c>
      <c r="P49" s="125">
        <f t="shared" si="3"/>
      </c>
      <c r="V49" s="125">
        <f t="shared" si="4"/>
      </c>
      <c r="W49" s="125">
        <f t="shared" si="9"/>
      </c>
      <c r="X49" s="126">
        <f t="shared" si="10"/>
      </c>
      <c r="Y49" s="137">
        <f t="shared" si="5"/>
      </c>
      <c r="Z49" s="125">
        <f t="shared" si="6"/>
      </c>
    </row>
    <row r="50" spans="1:26" ht="13.5" customHeight="1">
      <c r="A50" s="125">
        <f t="shared" si="7"/>
        <v>48</v>
      </c>
      <c r="B50" s="125">
        <f t="shared" si="8"/>
      </c>
      <c r="C50" s="129">
        <f>'ルール＆合計'!$F$3</f>
        <v>0.02</v>
      </c>
      <c r="D50" s="128" t="e">
        <f t="shared" si="0"/>
        <v>#VALUE!</v>
      </c>
      <c r="E50" s="131">
        <v>10000</v>
      </c>
      <c r="F50" s="123" t="s">
        <v>90</v>
      </c>
      <c r="N50" s="125">
        <f t="shared" si="1"/>
      </c>
      <c r="P50" s="125">
        <f t="shared" si="3"/>
      </c>
      <c r="V50" s="125">
        <f t="shared" si="4"/>
      </c>
      <c r="W50" s="125">
        <f t="shared" si="9"/>
      </c>
      <c r="X50" s="126">
        <f t="shared" si="10"/>
      </c>
      <c r="Y50" s="137">
        <f t="shared" si="5"/>
      </c>
      <c r="Z50" s="125">
        <f t="shared" si="6"/>
      </c>
    </row>
    <row r="51" spans="1:26" ht="13.5" customHeight="1">
      <c r="A51" s="125">
        <f t="shared" si="7"/>
        <v>49</v>
      </c>
      <c r="B51" s="125">
        <f t="shared" si="8"/>
      </c>
      <c r="C51" s="129">
        <f>'ルール＆合計'!$F$3</f>
        <v>0.02</v>
      </c>
      <c r="D51" s="128" t="e">
        <f t="shared" si="0"/>
        <v>#VALUE!</v>
      </c>
      <c r="E51" s="131">
        <v>10000</v>
      </c>
      <c r="F51" s="123" t="s">
        <v>90</v>
      </c>
      <c r="N51" s="125">
        <f t="shared" si="1"/>
      </c>
      <c r="P51" s="125">
        <f t="shared" si="3"/>
      </c>
      <c r="V51" s="125">
        <f t="shared" si="4"/>
      </c>
      <c r="W51" s="125">
        <f t="shared" si="9"/>
      </c>
      <c r="X51" s="126">
        <f t="shared" si="10"/>
      </c>
      <c r="Y51" s="137">
        <f t="shared" si="5"/>
      </c>
      <c r="Z51" s="125">
        <f t="shared" si="6"/>
      </c>
    </row>
    <row r="52" spans="1:26" ht="13.5" customHeight="1">
      <c r="A52" s="125">
        <f t="shared" si="7"/>
        <v>50</v>
      </c>
      <c r="B52" s="125">
        <f t="shared" si="8"/>
      </c>
      <c r="C52" s="129">
        <f>'ルール＆合計'!$F$3</f>
        <v>0.02</v>
      </c>
      <c r="D52" s="128" t="e">
        <f t="shared" si="0"/>
        <v>#VALUE!</v>
      </c>
      <c r="E52" s="131">
        <v>10000</v>
      </c>
      <c r="F52" s="123" t="s">
        <v>90</v>
      </c>
      <c r="N52" s="125">
        <f t="shared" si="1"/>
      </c>
      <c r="P52" s="125">
        <f t="shared" si="3"/>
      </c>
      <c r="V52" s="125">
        <f t="shared" si="4"/>
      </c>
      <c r="W52" s="125">
        <f t="shared" si="9"/>
      </c>
      <c r="X52" s="126">
        <f t="shared" si="10"/>
      </c>
      <c r="Y52" s="137">
        <f t="shared" si="5"/>
      </c>
      <c r="Z52" s="125">
        <f t="shared" si="6"/>
      </c>
    </row>
    <row r="53" spans="1:26" ht="13.5" customHeight="1">
      <c r="A53" s="125">
        <f t="shared" si="7"/>
        <v>51</v>
      </c>
      <c r="B53" s="125">
        <f t="shared" si="8"/>
      </c>
      <c r="C53" s="129">
        <f>'ルール＆合計'!$F$3</f>
        <v>0.02</v>
      </c>
      <c r="D53" s="128" t="e">
        <f t="shared" si="0"/>
        <v>#VALUE!</v>
      </c>
      <c r="E53" s="131">
        <v>10000</v>
      </c>
      <c r="F53" s="123" t="s">
        <v>90</v>
      </c>
      <c r="N53" s="125">
        <f t="shared" si="1"/>
      </c>
      <c r="P53" s="125">
        <f t="shared" si="3"/>
      </c>
      <c r="V53" s="125">
        <f t="shared" si="4"/>
      </c>
      <c r="W53" s="125">
        <f t="shared" si="9"/>
      </c>
      <c r="X53" s="126">
        <f t="shared" si="10"/>
      </c>
      <c r="Y53" s="137">
        <f t="shared" si="5"/>
      </c>
      <c r="Z53" s="125">
        <f t="shared" si="6"/>
      </c>
    </row>
    <row r="54" spans="1:26" ht="13.5" customHeight="1">
      <c r="A54" s="125">
        <f t="shared" si="7"/>
        <v>52</v>
      </c>
      <c r="B54" s="125">
        <f t="shared" si="8"/>
      </c>
      <c r="C54" s="129">
        <f>'ルール＆合計'!$F$3</f>
        <v>0.02</v>
      </c>
      <c r="D54" s="128" t="e">
        <f t="shared" si="0"/>
        <v>#VALUE!</v>
      </c>
      <c r="E54" s="131">
        <v>10000</v>
      </c>
      <c r="F54" s="123" t="s">
        <v>90</v>
      </c>
      <c r="N54" s="125">
        <f t="shared" si="1"/>
      </c>
      <c r="P54" s="125">
        <f t="shared" si="3"/>
      </c>
      <c r="V54" s="125">
        <f t="shared" si="4"/>
      </c>
      <c r="W54" s="125">
        <f t="shared" si="9"/>
      </c>
      <c r="X54" s="126">
        <f t="shared" si="10"/>
      </c>
      <c r="Y54" s="137">
        <f t="shared" si="5"/>
      </c>
      <c r="Z54" s="125">
        <f t="shared" si="6"/>
      </c>
    </row>
    <row r="55" spans="1:26" ht="13.5" customHeight="1">
      <c r="A55" s="125">
        <f t="shared" si="7"/>
        <v>53</v>
      </c>
      <c r="B55" s="125">
        <f t="shared" si="8"/>
      </c>
      <c r="C55" s="129">
        <f>'ルール＆合計'!$F$3</f>
        <v>0.02</v>
      </c>
      <c r="D55" s="128" t="e">
        <f t="shared" si="0"/>
        <v>#VALUE!</v>
      </c>
      <c r="E55" s="131">
        <v>10000</v>
      </c>
      <c r="F55" s="123" t="s">
        <v>90</v>
      </c>
      <c r="N55" s="125">
        <f t="shared" si="1"/>
      </c>
      <c r="P55" s="125">
        <f t="shared" si="3"/>
      </c>
      <c r="V55" s="125">
        <f t="shared" si="4"/>
      </c>
      <c r="W55" s="125">
        <f t="shared" si="9"/>
      </c>
      <c r="X55" s="126">
        <f t="shared" si="10"/>
      </c>
      <c r="Y55" s="137">
        <f t="shared" si="5"/>
      </c>
      <c r="Z55" s="125">
        <f t="shared" si="6"/>
      </c>
    </row>
    <row r="56" spans="1:26" ht="13.5" customHeight="1">
      <c r="A56" s="125">
        <f t="shared" si="7"/>
        <v>54</v>
      </c>
      <c r="B56" s="125">
        <f t="shared" si="8"/>
      </c>
      <c r="C56" s="129">
        <f>'ルール＆合計'!$F$3</f>
        <v>0.02</v>
      </c>
      <c r="D56" s="128" t="e">
        <f t="shared" si="0"/>
        <v>#VALUE!</v>
      </c>
      <c r="E56" s="131">
        <v>10000</v>
      </c>
      <c r="F56" s="123" t="s">
        <v>90</v>
      </c>
      <c r="N56" s="125">
        <f t="shared" si="1"/>
      </c>
      <c r="P56" s="125">
        <f t="shared" si="3"/>
      </c>
      <c r="V56" s="125">
        <f t="shared" si="4"/>
      </c>
      <c r="W56" s="125">
        <f t="shared" si="9"/>
      </c>
      <c r="X56" s="126">
        <f t="shared" si="10"/>
      </c>
      <c r="Y56" s="137">
        <f t="shared" si="5"/>
      </c>
      <c r="Z56" s="125">
        <f t="shared" si="6"/>
      </c>
    </row>
    <row r="57" spans="1:26" ht="13.5" customHeight="1">
      <c r="A57" s="125">
        <f t="shared" si="7"/>
        <v>55</v>
      </c>
      <c r="B57" s="125">
        <f t="shared" si="8"/>
      </c>
      <c r="C57" s="129">
        <f>'ルール＆合計'!$F$3</f>
        <v>0.02</v>
      </c>
      <c r="D57" s="128" t="e">
        <f t="shared" si="0"/>
        <v>#VALUE!</v>
      </c>
      <c r="E57" s="131">
        <v>10000</v>
      </c>
      <c r="F57" s="123" t="s">
        <v>90</v>
      </c>
      <c r="N57" s="125">
        <f t="shared" si="1"/>
      </c>
      <c r="P57" s="125">
        <f t="shared" si="3"/>
      </c>
      <c r="V57" s="125">
        <f t="shared" si="4"/>
      </c>
      <c r="W57" s="125">
        <f t="shared" si="9"/>
      </c>
      <c r="X57" s="126">
        <f t="shared" si="10"/>
      </c>
      <c r="Y57" s="137">
        <f t="shared" si="5"/>
      </c>
      <c r="Z57" s="125">
        <f t="shared" si="6"/>
      </c>
    </row>
    <row r="58" spans="1:26" ht="13.5" customHeight="1">
      <c r="A58" s="125">
        <f t="shared" si="7"/>
        <v>56</v>
      </c>
      <c r="B58" s="125">
        <f t="shared" si="8"/>
      </c>
      <c r="C58" s="129">
        <f>'ルール＆合計'!$F$3</f>
        <v>0.02</v>
      </c>
      <c r="D58" s="128" t="e">
        <f t="shared" si="0"/>
        <v>#VALUE!</v>
      </c>
      <c r="E58" s="131">
        <v>10000</v>
      </c>
      <c r="F58" s="123" t="s">
        <v>90</v>
      </c>
      <c r="N58" s="125">
        <f t="shared" si="1"/>
      </c>
      <c r="P58" s="125">
        <f t="shared" si="3"/>
      </c>
      <c r="V58" s="125">
        <f t="shared" si="4"/>
      </c>
      <c r="W58" s="125">
        <f t="shared" si="9"/>
      </c>
      <c r="X58" s="126">
        <f t="shared" si="10"/>
      </c>
      <c r="Y58" s="137">
        <f t="shared" si="5"/>
      </c>
      <c r="Z58" s="125">
        <f t="shared" si="6"/>
      </c>
    </row>
    <row r="59" spans="1:26" ht="13.5" customHeight="1">
      <c r="A59" s="125">
        <f t="shared" si="7"/>
        <v>57</v>
      </c>
      <c r="B59" s="125">
        <f t="shared" si="8"/>
      </c>
      <c r="C59" s="129">
        <f>'ルール＆合計'!$F$3</f>
        <v>0.02</v>
      </c>
      <c r="D59" s="128" t="e">
        <f t="shared" si="0"/>
        <v>#VALUE!</v>
      </c>
      <c r="E59" s="131">
        <v>10000</v>
      </c>
      <c r="F59" s="123" t="s">
        <v>90</v>
      </c>
      <c r="N59" s="125">
        <f t="shared" si="1"/>
      </c>
      <c r="P59" s="125">
        <f t="shared" si="3"/>
      </c>
      <c r="V59" s="125">
        <f t="shared" si="4"/>
      </c>
      <c r="W59" s="125">
        <f t="shared" si="9"/>
      </c>
      <c r="X59" s="126">
        <f t="shared" si="10"/>
      </c>
      <c r="Y59" s="137">
        <f t="shared" si="5"/>
      </c>
      <c r="Z59" s="125">
        <f t="shared" si="6"/>
      </c>
    </row>
    <row r="60" spans="1:26" ht="13.5" customHeight="1">
      <c r="A60" s="125">
        <f t="shared" si="7"/>
        <v>58</v>
      </c>
      <c r="B60" s="125">
        <f t="shared" si="8"/>
      </c>
      <c r="C60" s="129">
        <f>'ルール＆合計'!$F$3</f>
        <v>0.02</v>
      </c>
      <c r="D60" s="128" t="e">
        <f t="shared" si="0"/>
        <v>#VALUE!</v>
      </c>
      <c r="E60" s="131">
        <v>10000</v>
      </c>
      <c r="F60" s="123" t="s">
        <v>90</v>
      </c>
      <c r="N60" s="125">
        <f t="shared" si="1"/>
      </c>
      <c r="P60" s="125">
        <f t="shared" si="3"/>
      </c>
      <c r="V60" s="125">
        <f t="shared" si="4"/>
      </c>
      <c r="W60" s="125">
        <f t="shared" si="9"/>
      </c>
      <c r="X60" s="126">
        <f t="shared" si="10"/>
      </c>
      <c r="Y60" s="137">
        <f t="shared" si="5"/>
      </c>
      <c r="Z60" s="125">
        <f t="shared" si="6"/>
      </c>
    </row>
    <row r="61" spans="1:26" ht="13.5" customHeight="1">
      <c r="A61" s="125">
        <f t="shared" si="7"/>
        <v>59</v>
      </c>
      <c r="B61" s="125">
        <f t="shared" si="8"/>
      </c>
      <c r="C61" s="129">
        <f>'ルール＆合計'!$F$3</f>
        <v>0.02</v>
      </c>
      <c r="D61" s="128" t="e">
        <f t="shared" si="0"/>
        <v>#VALUE!</v>
      </c>
      <c r="E61" s="131">
        <v>10000</v>
      </c>
      <c r="F61" s="123" t="s">
        <v>90</v>
      </c>
      <c r="N61" s="125">
        <f t="shared" si="1"/>
      </c>
      <c r="P61" s="125">
        <f t="shared" si="3"/>
      </c>
      <c r="V61" s="125">
        <f t="shared" si="4"/>
      </c>
      <c r="W61" s="125">
        <f t="shared" si="9"/>
      </c>
      <c r="X61" s="126">
        <f t="shared" si="10"/>
      </c>
      <c r="Y61" s="137">
        <f t="shared" si="5"/>
      </c>
      <c r="Z61" s="125">
        <f t="shared" si="6"/>
      </c>
    </row>
    <row r="62" spans="1:26" ht="13.5" customHeight="1">
      <c r="A62" s="125">
        <f t="shared" si="7"/>
        <v>60</v>
      </c>
      <c r="B62" s="125">
        <f t="shared" si="8"/>
      </c>
      <c r="C62" s="129">
        <f>'ルール＆合計'!$F$3</f>
        <v>0.02</v>
      </c>
      <c r="D62" s="128" t="e">
        <f t="shared" si="0"/>
        <v>#VALUE!</v>
      </c>
      <c r="E62" s="131">
        <v>10000</v>
      </c>
      <c r="F62" s="123" t="s">
        <v>90</v>
      </c>
      <c r="N62" s="125">
        <f t="shared" si="1"/>
      </c>
      <c r="P62" s="125">
        <f t="shared" si="3"/>
      </c>
      <c r="V62" s="125">
        <f t="shared" si="4"/>
      </c>
      <c r="W62" s="125">
        <f t="shared" si="9"/>
      </c>
      <c r="X62" s="126">
        <f t="shared" si="10"/>
      </c>
      <c r="Y62" s="137">
        <f t="shared" si="5"/>
      </c>
      <c r="Z62" s="125">
        <f t="shared" si="6"/>
      </c>
    </row>
    <row r="63" spans="1:26" ht="13.5" customHeight="1">
      <c r="A63" s="125">
        <f t="shared" si="7"/>
        <v>61</v>
      </c>
      <c r="B63" s="125">
        <f t="shared" si="8"/>
      </c>
      <c r="C63" s="129">
        <f>'ルール＆合計'!$F$3</f>
        <v>0.02</v>
      </c>
      <c r="D63" s="128" t="e">
        <f t="shared" si="0"/>
        <v>#VALUE!</v>
      </c>
      <c r="E63" s="131">
        <v>10000</v>
      </c>
      <c r="F63" s="123" t="s">
        <v>90</v>
      </c>
      <c r="N63" s="125">
        <f t="shared" si="1"/>
      </c>
      <c r="P63" s="125">
        <f t="shared" si="3"/>
      </c>
      <c r="V63" s="125">
        <f t="shared" si="4"/>
      </c>
      <c r="W63" s="125">
        <f t="shared" si="9"/>
      </c>
      <c r="X63" s="126">
        <f t="shared" si="10"/>
      </c>
      <c r="Y63" s="137">
        <f t="shared" si="5"/>
      </c>
      <c r="Z63" s="125">
        <f t="shared" si="6"/>
      </c>
    </row>
    <row r="64" spans="1:26" ht="13.5" customHeight="1">
      <c r="A64" s="125">
        <f t="shared" si="7"/>
        <v>62</v>
      </c>
      <c r="B64" s="125">
        <f t="shared" si="8"/>
      </c>
      <c r="C64" s="129">
        <f>'ルール＆合計'!$F$3</f>
        <v>0.02</v>
      </c>
      <c r="D64" s="128" t="e">
        <f t="shared" si="0"/>
        <v>#VALUE!</v>
      </c>
      <c r="E64" s="131">
        <v>10000</v>
      </c>
      <c r="F64" s="123" t="s">
        <v>90</v>
      </c>
      <c r="N64" s="125">
        <f t="shared" si="1"/>
      </c>
      <c r="P64" s="125">
        <f t="shared" si="3"/>
      </c>
      <c r="V64" s="125">
        <f t="shared" si="4"/>
      </c>
      <c r="W64" s="125">
        <f t="shared" si="9"/>
      </c>
      <c r="X64" s="126">
        <f t="shared" si="10"/>
      </c>
      <c r="Y64" s="137">
        <f t="shared" si="5"/>
      </c>
      <c r="Z64" s="125">
        <f t="shared" si="6"/>
      </c>
    </row>
    <row r="65" spans="1:26" ht="13.5" customHeight="1">
      <c r="A65" s="125">
        <f t="shared" si="7"/>
        <v>63</v>
      </c>
      <c r="B65" s="125">
        <f t="shared" si="8"/>
      </c>
      <c r="C65" s="129">
        <f>'ルール＆合計'!$F$3</f>
        <v>0.02</v>
      </c>
      <c r="D65" s="128" t="e">
        <f t="shared" si="0"/>
        <v>#VALUE!</v>
      </c>
      <c r="E65" s="131">
        <v>10000</v>
      </c>
      <c r="F65" s="123" t="s">
        <v>90</v>
      </c>
      <c r="N65" s="125">
        <f t="shared" si="1"/>
      </c>
      <c r="P65" s="125">
        <f t="shared" si="3"/>
      </c>
      <c r="V65" s="125">
        <f t="shared" si="4"/>
      </c>
      <c r="W65" s="125">
        <f t="shared" si="9"/>
      </c>
      <c r="X65" s="126">
        <f t="shared" si="10"/>
      </c>
      <c r="Y65" s="137">
        <f t="shared" si="5"/>
      </c>
      <c r="Z65" s="125">
        <f t="shared" si="6"/>
      </c>
    </row>
    <row r="66" spans="1:26" ht="13.5" customHeight="1">
      <c r="A66" s="125">
        <f t="shared" si="7"/>
        <v>64</v>
      </c>
      <c r="B66" s="125">
        <f t="shared" si="8"/>
      </c>
      <c r="C66" s="129">
        <f>'ルール＆合計'!$F$3</f>
        <v>0.02</v>
      </c>
      <c r="D66" s="128" t="e">
        <f t="shared" si="0"/>
        <v>#VALUE!</v>
      </c>
      <c r="E66" s="131">
        <v>10000</v>
      </c>
      <c r="F66" s="123" t="s">
        <v>90</v>
      </c>
      <c r="N66" s="125">
        <f t="shared" si="1"/>
      </c>
      <c r="P66" s="125">
        <f t="shared" si="3"/>
      </c>
      <c r="V66" s="125">
        <f t="shared" si="4"/>
      </c>
      <c r="W66" s="125">
        <f t="shared" si="9"/>
      </c>
      <c r="X66" s="126">
        <f t="shared" si="10"/>
      </c>
      <c r="Y66" s="137">
        <f t="shared" si="5"/>
      </c>
      <c r="Z66" s="125">
        <f t="shared" si="6"/>
      </c>
    </row>
    <row r="67" spans="1:26" ht="13.5" customHeight="1">
      <c r="A67" s="125">
        <f t="shared" si="7"/>
        <v>65</v>
      </c>
      <c r="B67" s="125">
        <f t="shared" si="8"/>
      </c>
      <c r="C67" s="129">
        <f>'ルール＆合計'!$F$3</f>
        <v>0.02</v>
      </c>
      <c r="D67" s="128" t="e">
        <f t="shared" si="0"/>
        <v>#VALUE!</v>
      </c>
      <c r="E67" s="131">
        <v>10000</v>
      </c>
      <c r="F67" s="123" t="s">
        <v>90</v>
      </c>
      <c r="N67" s="125">
        <f t="shared" si="1"/>
      </c>
      <c r="P67" s="125">
        <f t="shared" si="3"/>
      </c>
      <c r="V67" s="125">
        <f t="shared" si="4"/>
      </c>
      <c r="W67" s="125">
        <f t="shared" si="9"/>
      </c>
      <c r="X67" s="126">
        <f t="shared" si="10"/>
      </c>
      <c r="Y67" s="137">
        <f t="shared" si="5"/>
      </c>
      <c r="Z67" s="125">
        <f t="shared" si="6"/>
      </c>
    </row>
    <row r="68" spans="1:26" ht="13.5" customHeight="1">
      <c r="A68" s="125">
        <f t="shared" si="7"/>
        <v>66</v>
      </c>
      <c r="B68" s="125">
        <f t="shared" si="8"/>
      </c>
      <c r="C68" s="129">
        <f>'ルール＆合計'!$F$3</f>
        <v>0.02</v>
      </c>
      <c r="D68" s="128" t="e">
        <f aca="true" t="shared" si="11" ref="D68:D112">B68*C68</f>
        <v>#VALUE!</v>
      </c>
      <c r="E68" s="131">
        <v>10000</v>
      </c>
      <c r="F68" s="123" t="s">
        <v>90</v>
      </c>
      <c r="N68" s="125">
        <f aca="true" t="shared" si="12" ref="N68:N112">IF(L68&lt;&gt;"",ABS(L68-J68)/0.01,"")</f>
      </c>
      <c r="P68" s="125">
        <f aca="true" t="shared" si="13" ref="P68:P112">IF(O68&lt;&gt;"",ROUNDDOWN(B68*C68/N68/J68,2),"")</f>
      </c>
      <c r="V68" s="125">
        <f aca="true" t="shared" si="14" ref="V68:V112">IF(H68&lt;&gt;"",IF(H68="買い",IF(W68&gt;0,"勝ち","負け"),IF(H68="売り",IF(W68&gt;0,"負け","勝ち"))),"")</f>
      </c>
      <c r="W68" s="125">
        <f t="shared" si="9"/>
      </c>
      <c r="X68" s="126">
        <f t="shared" si="10"/>
      </c>
      <c r="Y68" s="137">
        <f aca="true" t="shared" si="15" ref="Y68:Y112">IF(V68&lt;&gt;"",IF(V68="負け",W68/0.01,0),"")</f>
      </c>
      <c r="Z68" s="125">
        <f aca="true" t="shared" si="16" ref="Z68:Z112">IF(V68&lt;&gt;"",IF(V68="勝ち",IF(W68&gt;0,W68*E68,ABS(W68*E68)),IF(V68="負け",IF(W68&gt;0,(W68*E68)*-1,W68*E68),"")),"")</f>
      </c>
    </row>
    <row r="69" spans="1:26" ht="13.5" customHeight="1">
      <c r="A69" s="125">
        <f aca="true" t="shared" si="17" ref="A69:A112">IF($F69&lt;&gt;"",ROW()-2,"")</f>
        <v>67</v>
      </c>
      <c r="B69" s="125">
        <f aca="true" t="shared" si="18" ref="B69:B112">IF(V68&lt;&gt;"",B68+ROUND(Z68,0),"")</f>
      </c>
      <c r="C69" s="129">
        <f>'ルール＆合計'!$F$3</f>
        <v>0.02</v>
      </c>
      <c r="D69" s="128" t="e">
        <f t="shared" si="11"/>
        <v>#VALUE!</v>
      </c>
      <c r="E69" s="131">
        <v>10000</v>
      </c>
      <c r="F69" s="123" t="s">
        <v>90</v>
      </c>
      <c r="N69" s="125">
        <f t="shared" si="12"/>
      </c>
      <c r="P69" s="125">
        <f t="shared" si="13"/>
      </c>
      <c r="V69" s="125">
        <f t="shared" si="14"/>
      </c>
      <c r="W69" s="125">
        <f aca="true" t="shared" si="19" ref="W69:W112">IF(T69&lt;&gt;"",T69-J69,"")</f>
      </c>
      <c r="X69" s="126">
        <f aca="true" t="shared" si="20" ref="X69:X112">IF(V69&lt;&gt;"",IF(V69="勝ち",W69/0.01,0),"")</f>
      </c>
      <c r="Y69" s="137">
        <f t="shared" si="15"/>
      </c>
      <c r="Z69" s="125">
        <f t="shared" si="16"/>
      </c>
    </row>
    <row r="70" spans="1:26" ht="13.5" customHeight="1">
      <c r="A70" s="125">
        <f t="shared" si="17"/>
        <v>68</v>
      </c>
      <c r="B70" s="125">
        <f t="shared" si="18"/>
      </c>
      <c r="C70" s="129">
        <f>'ルール＆合計'!$F$3</f>
        <v>0.02</v>
      </c>
      <c r="D70" s="128" t="e">
        <f t="shared" si="11"/>
        <v>#VALUE!</v>
      </c>
      <c r="E70" s="131">
        <v>10000</v>
      </c>
      <c r="F70" s="123" t="s">
        <v>90</v>
      </c>
      <c r="N70" s="125">
        <f t="shared" si="12"/>
      </c>
      <c r="P70" s="125">
        <f t="shared" si="13"/>
      </c>
      <c r="V70" s="125">
        <f t="shared" si="14"/>
      </c>
      <c r="W70" s="125">
        <f t="shared" si="19"/>
      </c>
      <c r="X70" s="126">
        <f t="shared" si="20"/>
      </c>
      <c r="Y70" s="137">
        <f t="shared" si="15"/>
      </c>
      <c r="Z70" s="125">
        <f t="shared" si="16"/>
      </c>
    </row>
    <row r="71" spans="1:26" ht="13.5" customHeight="1">
      <c r="A71" s="125">
        <f t="shared" si="17"/>
        <v>69</v>
      </c>
      <c r="B71" s="125">
        <f t="shared" si="18"/>
      </c>
      <c r="C71" s="129">
        <f>'ルール＆合計'!$F$3</f>
        <v>0.02</v>
      </c>
      <c r="D71" s="128" t="e">
        <f t="shared" si="11"/>
        <v>#VALUE!</v>
      </c>
      <c r="E71" s="131">
        <v>10000</v>
      </c>
      <c r="F71" s="123" t="s">
        <v>90</v>
      </c>
      <c r="N71" s="125">
        <f t="shared" si="12"/>
      </c>
      <c r="P71" s="125">
        <f t="shared" si="13"/>
      </c>
      <c r="V71" s="125">
        <f t="shared" si="14"/>
      </c>
      <c r="W71" s="125">
        <f t="shared" si="19"/>
      </c>
      <c r="X71" s="126">
        <f t="shared" si="20"/>
      </c>
      <c r="Y71" s="137">
        <f t="shared" si="15"/>
      </c>
      <c r="Z71" s="125">
        <f t="shared" si="16"/>
      </c>
    </row>
    <row r="72" spans="1:26" ht="13.5" customHeight="1">
      <c r="A72" s="125">
        <f t="shared" si="17"/>
        <v>70</v>
      </c>
      <c r="B72" s="125">
        <f t="shared" si="18"/>
      </c>
      <c r="C72" s="129">
        <f>'ルール＆合計'!$F$3</f>
        <v>0.02</v>
      </c>
      <c r="D72" s="128" t="e">
        <f t="shared" si="11"/>
        <v>#VALUE!</v>
      </c>
      <c r="E72" s="131">
        <v>10000</v>
      </c>
      <c r="F72" s="123" t="s">
        <v>90</v>
      </c>
      <c r="N72" s="125">
        <f t="shared" si="12"/>
      </c>
      <c r="P72" s="125">
        <f t="shared" si="13"/>
      </c>
      <c r="V72" s="125">
        <f t="shared" si="14"/>
      </c>
      <c r="W72" s="125">
        <f t="shared" si="19"/>
      </c>
      <c r="X72" s="126">
        <f t="shared" si="20"/>
      </c>
      <c r="Y72" s="137">
        <f t="shared" si="15"/>
      </c>
      <c r="Z72" s="125">
        <f t="shared" si="16"/>
      </c>
    </row>
    <row r="73" spans="1:26" ht="13.5" customHeight="1">
      <c r="A73" s="125">
        <f t="shared" si="17"/>
        <v>71</v>
      </c>
      <c r="B73" s="125">
        <f t="shared" si="18"/>
      </c>
      <c r="C73" s="129">
        <f>'ルール＆合計'!$F$3</f>
        <v>0.02</v>
      </c>
      <c r="D73" s="128" t="e">
        <f t="shared" si="11"/>
        <v>#VALUE!</v>
      </c>
      <c r="E73" s="131">
        <v>10000</v>
      </c>
      <c r="F73" s="123" t="s">
        <v>90</v>
      </c>
      <c r="N73" s="125">
        <f t="shared" si="12"/>
      </c>
      <c r="P73" s="125">
        <f t="shared" si="13"/>
      </c>
      <c r="V73" s="125">
        <f t="shared" si="14"/>
      </c>
      <c r="W73" s="125">
        <f t="shared" si="19"/>
      </c>
      <c r="X73" s="126">
        <f t="shared" si="20"/>
      </c>
      <c r="Y73" s="137">
        <f t="shared" si="15"/>
      </c>
      <c r="Z73" s="125">
        <f t="shared" si="16"/>
      </c>
    </row>
    <row r="74" spans="1:26" ht="13.5" customHeight="1">
      <c r="A74" s="125">
        <f t="shared" si="17"/>
        <v>72</v>
      </c>
      <c r="B74" s="125">
        <f t="shared" si="18"/>
      </c>
      <c r="C74" s="129">
        <f>'ルール＆合計'!$F$3</f>
        <v>0.02</v>
      </c>
      <c r="D74" s="128" t="e">
        <f t="shared" si="11"/>
        <v>#VALUE!</v>
      </c>
      <c r="E74" s="131">
        <v>10000</v>
      </c>
      <c r="F74" s="123" t="s">
        <v>90</v>
      </c>
      <c r="N74" s="125">
        <f t="shared" si="12"/>
      </c>
      <c r="P74" s="125">
        <f t="shared" si="13"/>
      </c>
      <c r="V74" s="125">
        <f t="shared" si="14"/>
      </c>
      <c r="W74" s="125">
        <f t="shared" si="19"/>
      </c>
      <c r="X74" s="126">
        <f t="shared" si="20"/>
      </c>
      <c r="Y74" s="137">
        <f t="shared" si="15"/>
      </c>
      <c r="Z74" s="125">
        <f t="shared" si="16"/>
      </c>
    </row>
    <row r="75" spans="1:26" ht="13.5" customHeight="1">
      <c r="A75" s="125">
        <f t="shared" si="17"/>
        <v>73</v>
      </c>
      <c r="B75" s="125">
        <f t="shared" si="18"/>
      </c>
      <c r="C75" s="129">
        <f>'ルール＆合計'!$F$3</f>
        <v>0.02</v>
      </c>
      <c r="D75" s="128" t="e">
        <f t="shared" si="11"/>
        <v>#VALUE!</v>
      </c>
      <c r="E75" s="131">
        <v>10000</v>
      </c>
      <c r="F75" s="123" t="s">
        <v>90</v>
      </c>
      <c r="N75" s="125">
        <f t="shared" si="12"/>
      </c>
      <c r="P75" s="125">
        <f t="shared" si="13"/>
      </c>
      <c r="V75" s="125">
        <f t="shared" si="14"/>
      </c>
      <c r="W75" s="125">
        <f t="shared" si="19"/>
      </c>
      <c r="X75" s="126">
        <f t="shared" si="20"/>
      </c>
      <c r="Y75" s="137">
        <f t="shared" si="15"/>
      </c>
      <c r="Z75" s="125">
        <f t="shared" si="16"/>
      </c>
    </row>
    <row r="76" spans="1:26" ht="13.5" customHeight="1">
      <c r="A76" s="125">
        <f t="shared" si="17"/>
        <v>74</v>
      </c>
      <c r="B76" s="125">
        <f t="shared" si="18"/>
      </c>
      <c r="C76" s="129">
        <f>'ルール＆合計'!$F$3</f>
        <v>0.02</v>
      </c>
      <c r="D76" s="128" t="e">
        <f t="shared" si="11"/>
        <v>#VALUE!</v>
      </c>
      <c r="E76" s="131">
        <v>10000</v>
      </c>
      <c r="F76" s="123" t="s">
        <v>90</v>
      </c>
      <c r="N76" s="125">
        <f t="shared" si="12"/>
      </c>
      <c r="P76" s="125">
        <f t="shared" si="13"/>
      </c>
      <c r="V76" s="125">
        <f t="shared" si="14"/>
      </c>
      <c r="W76" s="125">
        <f t="shared" si="19"/>
      </c>
      <c r="X76" s="126">
        <f t="shared" si="20"/>
      </c>
      <c r="Y76" s="137">
        <f t="shared" si="15"/>
      </c>
      <c r="Z76" s="125">
        <f t="shared" si="16"/>
      </c>
    </row>
    <row r="77" spans="1:26" ht="13.5" customHeight="1">
      <c r="A77" s="125">
        <f t="shared" si="17"/>
        <v>75</v>
      </c>
      <c r="B77" s="125">
        <f t="shared" si="18"/>
      </c>
      <c r="C77" s="129">
        <f>'ルール＆合計'!$F$3</f>
        <v>0.02</v>
      </c>
      <c r="D77" s="128" t="e">
        <f t="shared" si="11"/>
        <v>#VALUE!</v>
      </c>
      <c r="E77" s="131">
        <v>10000</v>
      </c>
      <c r="F77" s="123" t="s">
        <v>90</v>
      </c>
      <c r="N77" s="125">
        <f t="shared" si="12"/>
      </c>
      <c r="P77" s="125">
        <f t="shared" si="13"/>
      </c>
      <c r="V77" s="125">
        <f t="shared" si="14"/>
      </c>
      <c r="W77" s="125">
        <f t="shared" si="19"/>
      </c>
      <c r="X77" s="126">
        <f t="shared" si="20"/>
      </c>
      <c r="Y77" s="137">
        <f t="shared" si="15"/>
      </c>
      <c r="Z77" s="125">
        <f t="shared" si="16"/>
      </c>
    </row>
    <row r="78" spans="1:26" ht="13.5" customHeight="1">
      <c r="A78" s="125">
        <f t="shared" si="17"/>
        <v>76</v>
      </c>
      <c r="B78" s="125">
        <f t="shared" si="18"/>
      </c>
      <c r="C78" s="129">
        <f>'ルール＆合計'!$F$3</f>
        <v>0.02</v>
      </c>
      <c r="D78" s="128" t="e">
        <f t="shared" si="11"/>
        <v>#VALUE!</v>
      </c>
      <c r="E78" s="131">
        <v>10000</v>
      </c>
      <c r="F78" s="123" t="s">
        <v>90</v>
      </c>
      <c r="N78" s="125">
        <f t="shared" si="12"/>
      </c>
      <c r="P78" s="125">
        <f t="shared" si="13"/>
      </c>
      <c r="V78" s="125">
        <f t="shared" si="14"/>
      </c>
      <c r="W78" s="125">
        <f t="shared" si="19"/>
      </c>
      <c r="X78" s="126">
        <f t="shared" si="20"/>
      </c>
      <c r="Y78" s="137">
        <f t="shared" si="15"/>
      </c>
      <c r="Z78" s="125">
        <f t="shared" si="16"/>
      </c>
    </row>
    <row r="79" spans="1:26" ht="13.5" customHeight="1">
      <c r="A79" s="125">
        <f t="shared" si="17"/>
        <v>77</v>
      </c>
      <c r="B79" s="125">
        <f t="shared" si="18"/>
      </c>
      <c r="C79" s="129">
        <f>'ルール＆合計'!$F$3</f>
        <v>0.02</v>
      </c>
      <c r="D79" s="128" t="e">
        <f t="shared" si="11"/>
        <v>#VALUE!</v>
      </c>
      <c r="E79" s="131">
        <v>10000</v>
      </c>
      <c r="F79" s="123" t="s">
        <v>90</v>
      </c>
      <c r="N79" s="125">
        <f t="shared" si="12"/>
      </c>
      <c r="P79" s="125">
        <f t="shared" si="13"/>
      </c>
      <c r="V79" s="125">
        <f t="shared" si="14"/>
      </c>
      <c r="W79" s="125">
        <f t="shared" si="19"/>
      </c>
      <c r="X79" s="126">
        <f t="shared" si="20"/>
      </c>
      <c r="Y79" s="137">
        <f t="shared" si="15"/>
      </c>
      <c r="Z79" s="125">
        <f t="shared" si="16"/>
      </c>
    </row>
    <row r="80" spans="1:26" ht="13.5" customHeight="1">
      <c r="A80" s="125">
        <f t="shared" si="17"/>
        <v>78</v>
      </c>
      <c r="B80" s="125">
        <f t="shared" si="18"/>
      </c>
      <c r="C80" s="129">
        <f>'ルール＆合計'!$F$3</f>
        <v>0.02</v>
      </c>
      <c r="D80" s="128" t="e">
        <f t="shared" si="11"/>
        <v>#VALUE!</v>
      </c>
      <c r="E80" s="131">
        <v>10000</v>
      </c>
      <c r="F80" s="123" t="s">
        <v>90</v>
      </c>
      <c r="N80" s="125">
        <f t="shared" si="12"/>
      </c>
      <c r="P80" s="125">
        <f t="shared" si="13"/>
      </c>
      <c r="V80" s="125">
        <f t="shared" si="14"/>
      </c>
      <c r="W80" s="125">
        <f t="shared" si="19"/>
      </c>
      <c r="X80" s="126">
        <f t="shared" si="20"/>
      </c>
      <c r="Y80" s="137">
        <f t="shared" si="15"/>
      </c>
      <c r="Z80" s="125">
        <f t="shared" si="16"/>
      </c>
    </row>
    <row r="81" spans="1:26" ht="13.5" customHeight="1">
      <c r="A81" s="125">
        <f t="shared" si="17"/>
        <v>79</v>
      </c>
      <c r="B81" s="125">
        <f t="shared" si="18"/>
      </c>
      <c r="C81" s="129">
        <f>'ルール＆合計'!$F$3</f>
        <v>0.02</v>
      </c>
      <c r="D81" s="128" t="e">
        <f t="shared" si="11"/>
        <v>#VALUE!</v>
      </c>
      <c r="E81" s="131">
        <v>10000</v>
      </c>
      <c r="F81" s="123" t="s">
        <v>90</v>
      </c>
      <c r="N81" s="125">
        <f t="shared" si="12"/>
      </c>
      <c r="P81" s="125">
        <f t="shared" si="13"/>
      </c>
      <c r="V81" s="125">
        <f t="shared" si="14"/>
      </c>
      <c r="W81" s="125">
        <f t="shared" si="19"/>
      </c>
      <c r="X81" s="126">
        <f t="shared" si="20"/>
      </c>
      <c r="Y81" s="137">
        <f t="shared" si="15"/>
      </c>
      <c r="Z81" s="125">
        <f t="shared" si="16"/>
      </c>
    </row>
    <row r="82" spans="1:26" ht="13.5" customHeight="1">
      <c r="A82" s="125">
        <f t="shared" si="17"/>
        <v>80</v>
      </c>
      <c r="B82" s="125">
        <f t="shared" si="18"/>
      </c>
      <c r="C82" s="129">
        <f>'ルール＆合計'!$F$3</f>
        <v>0.02</v>
      </c>
      <c r="D82" s="128" t="e">
        <f t="shared" si="11"/>
        <v>#VALUE!</v>
      </c>
      <c r="E82" s="131">
        <v>10000</v>
      </c>
      <c r="F82" s="123" t="s">
        <v>90</v>
      </c>
      <c r="N82" s="125">
        <f t="shared" si="12"/>
      </c>
      <c r="P82" s="125">
        <f t="shared" si="13"/>
      </c>
      <c r="V82" s="125">
        <f t="shared" si="14"/>
      </c>
      <c r="W82" s="125">
        <f t="shared" si="19"/>
      </c>
      <c r="X82" s="126">
        <f t="shared" si="20"/>
      </c>
      <c r="Y82" s="137">
        <f t="shared" si="15"/>
      </c>
      <c r="Z82" s="125">
        <f t="shared" si="16"/>
      </c>
    </row>
    <row r="83" spans="1:26" ht="13.5" customHeight="1">
      <c r="A83" s="125">
        <f t="shared" si="17"/>
        <v>81</v>
      </c>
      <c r="B83" s="125">
        <f t="shared" si="18"/>
      </c>
      <c r="C83" s="129">
        <f>'ルール＆合計'!$F$3</f>
        <v>0.02</v>
      </c>
      <c r="D83" s="128" t="e">
        <f t="shared" si="11"/>
        <v>#VALUE!</v>
      </c>
      <c r="E83" s="131">
        <v>10000</v>
      </c>
      <c r="F83" s="123" t="s">
        <v>90</v>
      </c>
      <c r="N83" s="125">
        <f t="shared" si="12"/>
      </c>
      <c r="P83" s="125">
        <f t="shared" si="13"/>
      </c>
      <c r="V83" s="125">
        <f t="shared" si="14"/>
      </c>
      <c r="W83" s="125">
        <f t="shared" si="19"/>
      </c>
      <c r="X83" s="126">
        <f t="shared" si="20"/>
      </c>
      <c r="Y83" s="137">
        <f t="shared" si="15"/>
      </c>
      <c r="Z83" s="125">
        <f t="shared" si="16"/>
      </c>
    </row>
    <row r="84" spans="1:26" ht="13.5" customHeight="1">
      <c r="A84" s="125">
        <f t="shared" si="17"/>
        <v>82</v>
      </c>
      <c r="B84" s="125">
        <f t="shared" si="18"/>
      </c>
      <c r="C84" s="129">
        <f>'ルール＆合計'!$F$3</f>
        <v>0.02</v>
      </c>
      <c r="D84" s="128" t="e">
        <f t="shared" si="11"/>
        <v>#VALUE!</v>
      </c>
      <c r="E84" s="131">
        <v>10000</v>
      </c>
      <c r="F84" s="123" t="s">
        <v>90</v>
      </c>
      <c r="N84" s="125">
        <f t="shared" si="12"/>
      </c>
      <c r="P84" s="125">
        <f t="shared" si="13"/>
      </c>
      <c r="V84" s="125">
        <f t="shared" si="14"/>
      </c>
      <c r="W84" s="125">
        <f t="shared" si="19"/>
      </c>
      <c r="X84" s="126">
        <f t="shared" si="20"/>
      </c>
      <c r="Y84" s="137">
        <f t="shared" si="15"/>
      </c>
      <c r="Z84" s="125">
        <f t="shared" si="16"/>
      </c>
    </row>
    <row r="85" spans="1:26" ht="13.5" customHeight="1">
      <c r="A85" s="125">
        <f t="shared" si="17"/>
        <v>83</v>
      </c>
      <c r="B85" s="125">
        <f t="shared" si="18"/>
      </c>
      <c r="C85" s="129">
        <f>'ルール＆合計'!$F$3</f>
        <v>0.02</v>
      </c>
      <c r="D85" s="128" t="e">
        <f t="shared" si="11"/>
        <v>#VALUE!</v>
      </c>
      <c r="E85" s="131">
        <v>10000</v>
      </c>
      <c r="F85" s="123" t="s">
        <v>90</v>
      </c>
      <c r="N85" s="125">
        <f t="shared" si="12"/>
      </c>
      <c r="P85" s="125">
        <f t="shared" si="13"/>
      </c>
      <c r="V85" s="125">
        <f t="shared" si="14"/>
      </c>
      <c r="W85" s="125">
        <f t="shared" si="19"/>
      </c>
      <c r="X85" s="126">
        <f t="shared" si="20"/>
      </c>
      <c r="Y85" s="137">
        <f t="shared" si="15"/>
      </c>
      <c r="Z85" s="125">
        <f t="shared" si="16"/>
      </c>
    </row>
    <row r="86" spans="1:26" ht="13.5" customHeight="1">
      <c r="A86" s="125">
        <f t="shared" si="17"/>
        <v>84</v>
      </c>
      <c r="B86" s="125">
        <f t="shared" si="18"/>
      </c>
      <c r="C86" s="129">
        <f>'ルール＆合計'!$F$3</f>
        <v>0.02</v>
      </c>
      <c r="D86" s="128" t="e">
        <f t="shared" si="11"/>
        <v>#VALUE!</v>
      </c>
      <c r="E86" s="131">
        <v>10000</v>
      </c>
      <c r="F86" s="123" t="s">
        <v>90</v>
      </c>
      <c r="N86" s="125">
        <f t="shared" si="12"/>
      </c>
      <c r="P86" s="125">
        <f t="shared" si="13"/>
      </c>
      <c r="V86" s="125">
        <f t="shared" si="14"/>
      </c>
      <c r="W86" s="125">
        <f t="shared" si="19"/>
      </c>
      <c r="X86" s="126">
        <f t="shared" si="20"/>
      </c>
      <c r="Y86" s="137">
        <f t="shared" si="15"/>
      </c>
      <c r="Z86" s="125">
        <f t="shared" si="16"/>
      </c>
    </row>
    <row r="87" spans="1:26" ht="13.5" customHeight="1">
      <c r="A87" s="125">
        <f t="shared" si="17"/>
        <v>85</v>
      </c>
      <c r="B87" s="125">
        <f t="shared" si="18"/>
      </c>
      <c r="C87" s="129">
        <f>'ルール＆合計'!$F$3</f>
        <v>0.02</v>
      </c>
      <c r="D87" s="128" t="e">
        <f t="shared" si="11"/>
        <v>#VALUE!</v>
      </c>
      <c r="E87" s="131">
        <v>10000</v>
      </c>
      <c r="F87" s="123" t="s">
        <v>90</v>
      </c>
      <c r="N87" s="125">
        <f t="shared" si="12"/>
      </c>
      <c r="P87" s="125">
        <f t="shared" si="13"/>
      </c>
      <c r="V87" s="125">
        <f t="shared" si="14"/>
      </c>
      <c r="W87" s="125">
        <f t="shared" si="19"/>
      </c>
      <c r="X87" s="126">
        <f t="shared" si="20"/>
      </c>
      <c r="Y87" s="137">
        <f t="shared" si="15"/>
      </c>
      <c r="Z87" s="125">
        <f t="shared" si="16"/>
      </c>
    </row>
    <row r="88" spans="1:26" ht="13.5" customHeight="1">
      <c r="A88" s="125">
        <f t="shared" si="17"/>
        <v>86</v>
      </c>
      <c r="B88" s="125">
        <f t="shared" si="18"/>
      </c>
      <c r="C88" s="129">
        <f>'ルール＆合計'!$F$3</f>
        <v>0.02</v>
      </c>
      <c r="D88" s="128" t="e">
        <f t="shared" si="11"/>
        <v>#VALUE!</v>
      </c>
      <c r="E88" s="131">
        <v>10000</v>
      </c>
      <c r="F88" s="123" t="s">
        <v>90</v>
      </c>
      <c r="N88" s="125">
        <f t="shared" si="12"/>
      </c>
      <c r="P88" s="125">
        <f t="shared" si="13"/>
      </c>
      <c r="V88" s="125">
        <f t="shared" si="14"/>
      </c>
      <c r="W88" s="125">
        <f t="shared" si="19"/>
      </c>
      <c r="X88" s="126">
        <f t="shared" si="20"/>
      </c>
      <c r="Y88" s="137">
        <f t="shared" si="15"/>
      </c>
      <c r="Z88" s="125">
        <f t="shared" si="16"/>
      </c>
    </row>
    <row r="89" spans="1:26" ht="13.5" customHeight="1">
      <c r="A89" s="125">
        <f t="shared" si="17"/>
        <v>87</v>
      </c>
      <c r="B89" s="125">
        <f t="shared" si="18"/>
      </c>
      <c r="C89" s="129">
        <f>'ルール＆合計'!$F$3</f>
        <v>0.02</v>
      </c>
      <c r="D89" s="128" t="e">
        <f t="shared" si="11"/>
        <v>#VALUE!</v>
      </c>
      <c r="E89" s="131">
        <v>10000</v>
      </c>
      <c r="F89" s="123" t="s">
        <v>90</v>
      </c>
      <c r="N89" s="125">
        <f t="shared" si="12"/>
      </c>
      <c r="P89" s="125">
        <f t="shared" si="13"/>
      </c>
      <c r="V89" s="125">
        <f t="shared" si="14"/>
      </c>
      <c r="W89" s="125">
        <f t="shared" si="19"/>
      </c>
      <c r="X89" s="126">
        <f t="shared" si="20"/>
      </c>
      <c r="Y89" s="137">
        <f t="shared" si="15"/>
      </c>
      <c r="Z89" s="125">
        <f t="shared" si="16"/>
      </c>
    </row>
    <row r="90" spans="1:26" ht="13.5" customHeight="1">
      <c r="A90" s="125">
        <f t="shared" si="17"/>
        <v>88</v>
      </c>
      <c r="B90" s="125">
        <f t="shared" si="18"/>
      </c>
      <c r="C90" s="129">
        <f>'ルール＆合計'!$F$3</f>
        <v>0.02</v>
      </c>
      <c r="D90" s="128" t="e">
        <f t="shared" si="11"/>
        <v>#VALUE!</v>
      </c>
      <c r="E90" s="131">
        <v>10000</v>
      </c>
      <c r="F90" s="123" t="s">
        <v>90</v>
      </c>
      <c r="N90" s="125">
        <f t="shared" si="12"/>
      </c>
      <c r="P90" s="125">
        <f t="shared" si="13"/>
      </c>
      <c r="V90" s="125">
        <f t="shared" si="14"/>
      </c>
      <c r="W90" s="125">
        <f t="shared" si="19"/>
      </c>
      <c r="X90" s="126">
        <f t="shared" si="20"/>
      </c>
      <c r="Y90" s="137">
        <f t="shared" si="15"/>
      </c>
      <c r="Z90" s="125">
        <f t="shared" si="16"/>
      </c>
    </row>
    <row r="91" spans="1:26" ht="13.5" customHeight="1">
      <c r="A91" s="125">
        <f t="shared" si="17"/>
        <v>89</v>
      </c>
      <c r="B91" s="125">
        <f t="shared" si="18"/>
      </c>
      <c r="C91" s="129">
        <f>'ルール＆合計'!$F$3</f>
        <v>0.02</v>
      </c>
      <c r="D91" s="128" t="e">
        <f t="shared" si="11"/>
        <v>#VALUE!</v>
      </c>
      <c r="E91" s="131">
        <v>10000</v>
      </c>
      <c r="F91" s="123" t="s">
        <v>90</v>
      </c>
      <c r="N91" s="125">
        <f t="shared" si="12"/>
      </c>
      <c r="P91" s="125">
        <f t="shared" si="13"/>
      </c>
      <c r="V91" s="125">
        <f t="shared" si="14"/>
      </c>
      <c r="W91" s="125">
        <f t="shared" si="19"/>
      </c>
      <c r="X91" s="126">
        <f t="shared" si="20"/>
      </c>
      <c r="Y91" s="137">
        <f t="shared" si="15"/>
      </c>
      <c r="Z91" s="125">
        <f t="shared" si="16"/>
      </c>
    </row>
    <row r="92" spans="1:26" ht="13.5" customHeight="1">
      <c r="A92" s="125">
        <f t="shared" si="17"/>
        <v>90</v>
      </c>
      <c r="B92" s="125">
        <f t="shared" si="18"/>
      </c>
      <c r="C92" s="129">
        <f>'ルール＆合計'!$F$3</f>
        <v>0.02</v>
      </c>
      <c r="D92" s="128" t="e">
        <f t="shared" si="11"/>
        <v>#VALUE!</v>
      </c>
      <c r="E92" s="131">
        <v>10000</v>
      </c>
      <c r="F92" s="123" t="s">
        <v>90</v>
      </c>
      <c r="N92" s="125">
        <f t="shared" si="12"/>
      </c>
      <c r="P92" s="125">
        <f t="shared" si="13"/>
      </c>
      <c r="V92" s="125">
        <f t="shared" si="14"/>
      </c>
      <c r="W92" s="125">
        <f t="shared" si="19"/>
      </c>
      <c r="X92" s="126">
        <f t="shared" si="20"/>
      </c>
      <c r="Y92" s="137">
        <f t="shared" si="15"/>
      </c>
      <c r="Z92" s="125">
        <f t="shared" si="16"/>
      </c>
    </row>
    <row r="93" spans="1:26" ht="13.5" customHeight="1">
      <c r="A93" s="125">
        <f t="shared" si="17"/>
        <v>91</v>
      </c>
      <c r="B93" s="125">
        <f t="shared" si="18"/>
      </c>
      <c r="C93" s="129">
        <f>'ルール＆合計'!$F$3</f>
        <v>0.02</v>
      </c>
      <c r="D93" s="128" t="e">
        <f t="shared" si="11"/>
        <v>#VALUE!</v>
      </c>
      <c r="E93" s="131">
        <v>10000</v>
      </c>
      <c r="F93" s="123" t="s">
        <v>90</v>
      </c>
      <c r="N93" s="125">
        <f t="shared" si="12"/>
      </c>
      <c r="P93" s="125">
        <f t="shared" si="13"/>
      </c>
      <c r="V93" s="125">
        <f t="shared" si="14"/>
      </c>
      <c r="W93" s="125">
        <f t="shared" si="19"/>
      </c>
      <c r="X93" s="126">
        <f t="shared" si="20"/>
      </c>
      <c r="Y93" s="137">
        <f t="shared" si="15"/>
      </c>
      <c r="Z93" s="125">
        <f t="shared" si="16"/>
      </c>
    </row>
    <row r="94" spans="1:26" ht="13.5" customHeight="1">
      <c r="A94" s="125">
        <f t="shared" si="17"/>
        <v>92</v>
      </c>
      <c r="B94" s="125">
        <f t="shared" si="18"/>
      </c>
      <c r="C94" s="129">
        <f>'ルール＆合計'!$F$3</f>
        <v>0.02</v>
      </c>
      <c r="D94" s="128" t="e">
        <f t="shared" si="11"/>
        <v>#VALUE!</v>
      </c>
      <c r="E94" s="131">
        <v>10000</v>
      </c>
      <c r="F94" s="123" t="s">
        <v>90</v>
      </c>
      <c r="N94" s="125">
        <f t="shared" si="12"/>
      </c>
      <c r="P94" s="125">
        <f t="shared" si="13"/>
      </c>
      <c r="V94" s="125">
        <f t="shared" si="14"/>
      </c>
      <c r="W94" s="125">
        <f t="shared" si="19"/>
      </c>
      <c r="X94" s="126">
        <f t="shared" si="20"/>
      </c>
      <c r="Y94" s="137">
        <f t="shared" si="15"/>
      </c>
      <c r="Z94" s="125">
        <f t="shared" si="16"/>
      </c>
    </row>
    <row r="95" spans="1:26" ht="13.5" customHeight="1">
      <c r="A95" s="125">
        <f t="shared" si="17"/>
        <v>93</v>
      </c>
      <c r="B95" s="125">
        <f t="shared" si="18"/>
      </c>
      <c r="C95" s="129">
        <f>'ルール＆合計'!$F$3</f>
        <v>0.02</v>
      </c>
      <c r="D95" s="128" t="e">
        <f t="shared" si="11"/>
        <v>#VALUE!</v>
      </c>
      <c r="E95" s="131">
        <v>10000</v>
      </c>
      <c r="F95" s="123" t="s">
        <v>90</v>
      </c>
      <c r="N95" s="125">
        <f t="shared" si="12"/>
      </c>
      <c r="P95" s="125">
        <f t="shared" si="13"/>
      </c>
      <c r="V95" s="125">
        <f t="shared" si="14"/>
      </c>
      <c r="W95" s="125">
        <f t="shared" si="19"/>
      </c>
      <c r="X95" s="126">
        <f t="shared" si="20"/>
      </c>
      <c r="Y95" s="137">
        <f t="shared" si="15"/>
      </c>
      <c r="Z95" s="125">
        <f t="shared" si="16"/>
      </c>
    </row>
    <row r="96" spans="1:26" ht="13.5" customHeight="1">
      <c r="A96" s="125">
        <f t="shared" si="17"/>
        <v>94</v>
      </c>
      <c r="B96" s="125">
        <f t="shared" si="18"/>
      </c>
      <c r="C96" s="129">
        <f>'ルール＆合計'!$F$3</f>
        <v>0.02</v>
      </c>
      <c r="D96" s="128" t="e">
        <f t="shared" si="11"/>
        <v>#VALUE!</v>
      </c>
      <c r="E96" s="131">
        <v>10000</v>
      </c>
      <c r="F96" s="123" t="s">
        <v>90</v>
      </c>
      <c r="N96" s="125">
        <f t="shared" si="12"/>
      </c>
      <c r="P96" s="125">
        <f t="shared" si="13"/>
      </c>
      <c r="V96" s="125">
        <f t="shared" si="14"/>
      </c>
      <c r="W96" s="125">
        <f t="shared" si="19"/>
      </c>
      <c r="X96" s="126">
        <f t="shared" si="20"/>
      </c>
      <c r="Y96" s="137">
        <f t="shared" si="15"/>
      </c>
      <c r="Z96" s="125">
        <f t="shared" si="16"/>
      </c>
    </row>
    <row r="97" spans="1:26" ht="13.5" customHeight="1">
      <c r="A97" s="125">
        <f t="shared" si="17"/>
        <v>95</v>
      </c>
      <c r="B97" s="125">
        <f t="shared" si="18"/>
      </c>
      <c r="C97" s="129">
        <f>'ルール＆合計'!$F$3</f>
        <v>0.02</v>
      </c>
      <c r="D97" s="128" t="e">
        <f t="shared" si="11"/>
        <v>#VALUE!</v>
      </c>
      <c r="E97" s="131">
        <v>10000</v>
      </c>
      <c r="F97" s="123" t="s">
        <v>90</v>
      </c>
      <c r="N97" s="125">
        <f t="shared" si="12"/>
      </c>
      <c r="P97" s="125">
        <f t="shared" si="13"/>
      </c>
      <c r="V97" s="125">
        <f t="shared" si="14"/>
      </c>
      <c r="W97" s="125">
        <f t="shared" si="19"/>
      </c>
      <c r="X97" s="126">
        <f t="shared" si="20"/>
      </c>
      <c r="Y97" s="137">
        <f t="shared" si="15"/>
      </c>
      <c r="Z97" s="125">
        <f t="shared" si="16"/>
      </c>
    </row>
    <row r="98" spans="1:26" ht="13.5" customHeight="1">
      <c r="A98" s="125">
        <f t="shared" si="17"/>
        <v>96</v>
      </c>
      <c r="B98" s="125">
        <f t="shared" si="18"/>
      </c>
      <c r="C98" s="129">
        <f>'ルール＆合計'!$F$3</f>
        <v>0.02</v>
      </c>
      <c r="D98" s="128" t="e">
        <f t="shared" si="11"/>
        <v>#VALUE!</v>
      </c>
      <c r="E98" s="131">
        <v>10000</v>
      </c>
      <c r="F98" s="123" t="s">
        <v>90</v>
      </c>
      <c r="N98" s="125">
        <f t="shared" si="12"/>
      </c>
      <c r="P98" s="125">
        <f t="shared" si="13"/>
      </c>
      <c r="V98" s="125">
        <f t="shared" si="14"/>
      </c>
      <c r="W98" s="125">
        <f t="shared" si="19"/>
      </c>
      <c r="X98" s="126">
        <f t="shared" si="20"/>
      </c>
      <c r="Y98" s="137">
        <f t="shared" si="15"/>
      </c>
      <c r="Z98" s="125">
        <f t="shared" si="16"/>
      </c>
    </row>
    <row r="99" spans="1:26" ht="13.5" customHeight="1">
      <c r="A99" s="125">
        <f t="shared" si="17"/>
        <v>97</v>
      </c>
      <c r="B99" s="125">
        <f t="shared" si="18"/>
      </c>
      <c r="C99" s="129">
        <f>'ルール＆合計'!$F$3</f>
        <v>0.02</v>
      </c>
      <c r="D99" s="128" t="e">
        <f t="shared" si="11"/>
        <v>#VALUE!</v>
      </c>
      <c r="E99" s="131">
        <v>10000</v>
      </c>
      <c r="F99" s="123" t="s">
        <v>90</v>
      </c>
      <c r="N99" s="125">
        <f t="shared" si="12"/>
      </c>
      <c r="P99" s="125">
        <f t="shared" si="13"/>
      </c>
      <c r="V99" s="125">
        <f t="shared" si="14"/>
      </c>
      <c r="W99" s="125">
        <f t="shared" si="19"/>
      </c>
      <c r="X99" s="126">
        <f t="shared" si="20"/>
      </c>
      <c r="Y99" s="137">
        <f t="shared" si="15"/>
      </c>
      <c r="Z99" s="125">
        <f t="shared" si="16"/>
      </c>
    </row>
    <row r="100" spans="1:26" ht="13.5" customHeight="1">
      <c r="A100" s="125">
        <f t="shared" si="17"/>
        <v>98</v>
      </c>
      <c r="B100" s="125">
        <f t="shared" si="18"/>
      </c>
      <c r="C100" s="129">
        <f>'ルール＆合計'!$F$3</f>
        <v>0.02</v>
      </c>
      <c r="D100" s="128" t="e">
        <f t="shared" si="11"/>
        <v>#VALUE!</v>
      </c>
      <c r="E100" s="131">
        <v>10000</v>
      </c>
      <c r="F100" s="123" t="s">
        <v>90</v>
      </c>
      <c r="N100" s="125">
        <f t="shared" si="12"/>
      </c>
      <c r="P100" s="125">
        <f t="shared" si="13"/>
      </c>
      <c r="V100" s="125">
        <f t="shared" si="14"/>
      </c>
      <c r="W100" s="125">
        <f t="shared" si="19"/>
      </c>
      <c r="X100" s="126">
        <f t="shared" si="20"/>
      </c>
      <c r="Y100" s="137">
        <f t="shared" si="15"/>
      </c>
      <c r="Z100" s="125">
        <f t="shared" si="16"/>
      </c>
    </row>
    <row r="101" spans="1:26" ht="13.5" customHeight="1">
      <c r="A101" s="125">
        <f t="shared" si="17"/>
        <v>99</v>
      </c>
      <c r="B101" s="125">
        <f t="shared" si="18"/>
      </c>
      <c r="C101" s="129">
        <f>'ルール＆合計'!$F$3</f>
        <v>0.02</v>
      </c>
      <c r="D101" s="128" t="e">
        <f t="shared" si="11"/>
        <v>#VALUE!</v>
      </c>
      <c r="E101" s="131">
        <v>10000</v>
      </c>
      <c r="F101" s="123" t="s">
        <v>90</v>
      </c>
      <c r="N101" s="125">
        <f t="shared" si="12"/>
      </c>
      <c r="P101" s="125">
        <f t="shared" si="13"/>
      </c>
      <c r="V101" s="125">
        <f t="shared" si="14"/>
      </c>
      <c r="W101" s="125">
        <f t="shared" si="19"/>
      </c>
      <c r="X101" s="126">
        <f t="shared" si="20"/>
      </c>
      <c r="Y101" s="137">
        <f t="shared" si="15"/>
      </c>
      <c r="Z101" s="125">
        <f t="shared" si="16"/>
      </c>
    </row>
    <row r="102" spans="1:26" ht="13.5" customHeight="1">
      <c r="A102" s="125">
        <f t="shared" si="17"/>
        <v>100</v>
      </c>
      <c r="B102" s="125">
        <f t="shared" si="18"/>
      </c>
      <c r="C102" s="129">
        <f>'ルール＆合計'!$F$3</f>
        <v>0.02</v>
      </c>
      <c r="D102" s="128" t="e">
        <f t="shared" si="11"/>
        <v>#VALUE!</v>
      </c>
      <c r="E102" s="131">
        <v>10000</v>
      </c>
      <c r="F102" s="123" t="s">
        <v>90</v>
      </c>
      <c r="N102" s="125">
        <f t="shared" si="12"/>
      </c>
      <c r="P102" s="125">
        <f t="shared" si="13"/>
      </c>
      <c r="V102" s="125">
        <f t="shared" si="14"/>
      </c>
      <c r="W102" s="125">
        <f t="shared" si="19"/>
      </c>
      <c r="X102" s="126">
        <f t="shared" si="20"/>
      </c>
      <c r="Y102" s="137">
        <f t="shared" si="15"/>
      </c>
      <c r="Z102" s="125">
        <f t="shared" si="16"/>
      </c>
    </row>
    <row r="103" spans="1:26" ht="13.5" customHeight="1">
      <c r="A103" s="125">
        <f t="shared" si="17"/>
      </c>
      <c r="B103" s="125">
        <f t="shared" si="18"/>
      </c>
      <c r="C103" s="129">
        <f>'ルール＆合計'!$F$3</f>
        <v>0.02</v>
      </c>
      <c r="D103" s="128" t="e">
        <f t="shared" si="11"/>
        <v>#VALUE!</v>
      </c>
      <c r="N103" s="125">
        <f t="shared" si="12"/>
      </c>
      <c r="P103" s="125">
        <f t="shared" si="13"/>
      </c>
      <c r="V103" s="125">
        <f t="shared" si="14"/>
      </c>
      <c r="W103" s="125">
        <f t="shared" si="19"/>
      </c>
      <c r="X103" s="126">
        <f t="shared" si="20"/>
      </c>
      <c r="Y103" s="137">
        <f t="shared" si="15"/>
      </c>
      <c r="Z103" s="125">
        <f t="shared" si="16"/>
      </c>
    </row>
    <row r="104" spans="1:26" ht="13.5" customHeight="1">
      <c r="A104" s="125">
        <f t="shared" si="17"/>
      </c>
      <c r="B104" s="125">
        <f t="shared" si="18"/>
      </c>
      <c r="C104" s="129">
        <f>'ルール＆合計'!$F$3</f>
        <v>0.02</v>
      </c>
      <c r="D104" s="128" t="e">
        <f t="shared" si="11"/>
        <v>#VALUE!</v>
      </c>
      <c r="N104" s="125">
        <f t="shared" si="12"/>
      </c>
      <c r="P104" s="125">
        <f t="shared" si="13"/>
      </c>
      <c r="V104" s="125">
        <f t="shared" si="14"/>
      </c>
      <c r="W104" s="125">
        <f t="shared" si="19"/>
      </c>
      <c r="X104" s="126">
        <f t="shared" si="20"/>
      </c>
      <c r="Y104" s="137">
        <f t="shared" si="15"/>
      </c>
      <c r="Z104" s="125">
        <f t="shared" si="16"/>
      </c>
    </row>
    <row r="105" spans="1:26" ht="13.5" customHeight="1">
      <c r="A105" s="125">
        <f t="shared" si="17"/>
      </c>
      <c r="B105" s="125">
        <f t="shared" si="18"/>
      </c>
      <c r="C105" s="129">
        <f>'ルール＆合計'!$F$3</f>
        <v>0.02</v>
      </c>
      <c r="D105" s="128" t="e">
        <f t="shared" si="11"/>
        <v>#VALUE!</v>
      </c>
      <c r="N105" s="125">
        <f t="shared" si="12"/>
      </c>
      <c r="P105" s="125">
        <f t="shared" si="13"/>
      </c>
      <c r="V105" s="125">
        <f t="shared" si="14"/>
      </c>
      <c r="W105" s="125">
        <f t="shared" si="19"/>
      </c>
      <c r="X105" s="126">
        <f t="shared" si="20"/>
      </c>
      <c r="Y105" s="137">
        <f t="shared" si="15"/>
      </c>
      <c r="Z105" s="125">
        <f t="shared" si="16"/>
      </c>
    </row>
    <row r="106" spans="1:26" ht="13.5" customHeight="1">
      <c r="A106" s="125">
        <f t="shared" si="17"/>
      </c>
      <c r="B106" s="125">
        <f t="shared" si="18"/>
      </c>
      <c r="C106" s="129">
        <f>'ルール＆合計'!$F$3</f>
        <v>0.02</v>
      </c>
      <c r="D106" s="128" t="e">
        <f t="shared" si="11"/>
        <v>#VALUE!</v>
      </c>
      <c r="N106" s="125">
        <f t="shared" si="12"/>
      </c>
      <c r="P106" s="125">
        <f t="shared" si="13"/>
      </c>
      <c r="V106" s="125">
        <f t="shared" si="14"/>
      </c>
      <c r="W106" s="125">
        <f t="shared" si="19"/>
      </c>
      <c r="X106" s="126">
        <f t="shared" si="20"/>
      </c>
      <c r="Y106" s="137">
        <f t="shared" si="15"/>
      </c>
      <c r="Z106" s="125">
        <f t="shared" si="16"/>
      </c>
    </row>
    <row r="107" spans="1:26" ht="13.5" customHeight="1">
      <c r="A107" s="125">
        <f t="shared" si="17"/>
      </c>
      <c r="B107" s="125">
        <f t="shared" si="18"/>
      </c>
      <c r="C107" s="129">
        <f>'ルール＆合計'!$F$3</f>
        <v>0.02</v>
      </c>
      <c r="D107" s="128" t="e">
        <f t="shared" si="11"/>
        <v>#VALUE!</v>
      </c>
      <c r="N107" s="125">
        <f t="shared" si="12"/>
      </c>
      <c r="P107" s="125">
        <f t="shared" si="13"/>
      </c>
      <c r="V107" s="125">
        <f t="shared" si="14"/>
      </c>
      <c r="W107" s="125">
        <f t="shared" si="19"/>
      </c>
      <c r="X107" s="126">
        <f t="shared" si="20"/>
      </c>
      <c r="Y107" s="137">
        <f t="shared" si="15"/>
      </c>
      <c r="Z107" s="125">
        <f t="shared" si="16"/>
      </c>
    </row>
    <row r="108" spans="1:26" ht="13.5" customHeight="1">
      <c r="A108" s="125">
        <f t="shared" si="17"/>
      </c>
      <c r="B108" s="125">
        <f t="shared" si="18"/>
      </c>
      <c r="C108" s="129">
        <f>'ルール＆合計'!$F$3</f>
        <v>0.02</v>
      </c>
      <c r="D108" s="128" t="e">
        <f t="shared" si="11"/>
        <v>#VALUE!</v>
      </c>
      <c r="N108" s="125">
        <f t="shared" si="12"/>
      </c>
      <c r="P108" s="125">
        <f t="shared" si="13"/>
      </c>
      <c r="V108" s="125">
        <f t="shared" si="14"/>
      </c>
      <c r="W108" s="125">
        <f t="shared" si="19"/>
      </c>
      <c r="X108" s="126">
        <f t="shared" si="20"/>
      </c>
      <c r="Y108" s="137">
        <f t="shared" si="15"/>
      </c>
      <c r="Z108" s="125">
        <f t="shared" si="16"/>
      </c>
    </row>
    <row r="109" spans="1:26" ht="13.5" customHeight="1">
      <c r="A109" s="125">
        <f t="shared" si="17"/>
      </c>
      <c r="B109" s="125">
        <f t="shared" si="18"/>
      </c>
      <c r="C109" s="129">
        <f>'ルール＆合計'!$F$3</f>
        <v>0.02</v>
      </c>
      <c r="D109" s="128" t="e">
        <f t="shared" si="11"/>
        <v>#VALUE!</v>
      </c>
      <c r="N109" s="125">
        <f t="shared" si="12"/>
      </c>
      <c r="P109" s="125">
        <f t="shared" si="13"/>
      </c>
      <c r="V109" s="125">
        <f t="shared" si="14"/>
      </c>
      <c r="W109" s="125">
        <f t="shared" si="19"/>
      </c>
      <c r="X109" s="126">
        <f t="shared" si="20"/>
      </c>
      <c r="Y109" s="137">
        <f t="shared" si="15"/>
      </c>
      <c r="Z109" s="125">
        <f t="shared" si="16"/>
      </c>
    </row>
    <row r="110" spans="1:26" ht="13.5" customHeight="1">
      <c r="A110" s="125">
        <f t="shared" si="17"/>
      </c>
      <c r="B110" s="125">
        <f t="shared" si="18"/>
      </c>
      <c r="C110" s="129">
        <f>'ルール＆合計'!$F$3</f>
        <v>0.02</v>
      </c>
      <c r="D110" s="128" t="e">
        <f t="shared" si="11"/>
        <v>#VALUE!</v>
      </c>
      <c r="N110" s="125">
        <f t="shared" si="12"/>
      </c>
      <c r="P110" s="125">
        <f t="shared" si="13"/>
      </c>
      <c r="V110" s="125">
        <f t="shared" si="14"/>
      </c>
      <c r="W110" s="125">
        <f t="shared" si="19"/>
      </c>
      <c r="X110" s="126">
        <f t="shared" si="20"/>
      </c>
      <c r="Y110" s="137">
        <f t="shared" si="15"/>
      </c>
      <c r="Z110" s="125">
        <f t="shared" si="16"/>
      </c>
    </row>
    <row r="111" spans="1:26" ht="13.5" customHeight="1">
      <c r="A111" s="125">
        <f t="shared" si="17"/>
      </c>
      <c r="B111" s="125">
        <f t="shared" si="18"/>
      </c>
      <c r="C111" s="129">
        <f>'ルール＆合計'!$F$3</f>
        <v>0.02</v>
      </c>
      <c r="D111" s="128" t="e">
        <f t="shared" si="11"/>
        <v>#VALUE!</v>
      </c>
      <c r="N111" s="125">
        <f t="shared" si="12"/>
      </c>
      <c r="P111" s="125">
        <f t="shared" si="13"/>
      </c>
      <c r="V111" s="125">
        <f t="shared" si="14"/>
      </c>
      <c r="W111" s="125">
        <f t="shared" si="19"/>
      </c>
      <c r="X111" s="126">
        <f t="shared" si="20"/>
      </c>
      <c r="Y111" s="137">
        <f t="shared" si="15"/>
      </c>
      <c r="Z111" s="125">
        <f t="shared" si="16"/>
      </c>
    </row>
    <row r="112" spans="1:26" ht="13.5" customHeight="1">
      <c r="A112" s="125">
        <f t="shared" si="17"/>
      </c>
      <c r="B112" s="125">
        <f t="shared" si="18"/>
      </c>
      <c r="C112" s="129">
        <f>'ルール＆合計'!$F$3</f>
        <v>0.02</v>
      </c>
      <c r="D112" s="128" t="e">
        <f t="shared" si="11"/>
        <v>#VALUE!</v>
      </c>
      <c r="N112" s="125">
        <f t="shared" si="12"/>
      </c>
      <c r="P112" s="125">
        <f t="shared" si="13"/>
      </c>
      <c r="V112" s="125">
        <f t="shared" si="14"/>
      </c>
      <c r="W112" s="125">
        <f t="shared" si="19"/>
      </c>
      <c r="X112" s="126">
        <f t="shared" si="20"/>
      </c>
      <c r="Y112" s="137">
        <f t="shared" si="15"/>
      </c>
      <c r="Z112" s="125">
        <f t="shared" si="16"/>
      </c>
    </row>
  </sheetData>
  <sheetProtection/>
  <mergeCells count="3">
    <mergeCell ref="A1:F1"/>
    <mergeCell ref="G1:Q1"/>
    <mergeCell ref="R1:U1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2"/>
  <sheetViews>
    <sheetView zoomScale="90" zoomScaleNormal="9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F1"/>
    </sheetView>
  </sheetViews>
  <sheetFormatPr defaultColWidth="10.00390625" defaultRowHeight="13.5" customHeight="1"/>
  <cols>
    <col min="1" max="1" width="3.375" style="0" bestFit="1" customWidth="1"/>
    <col min="2" max="2" width="8.00390625" style="0" bestFit="1" customWidth="1"/>
    <col min="3" max="3" width="7.625" style="0" bestFit="1" customWidth="1"/>
    <col min="4" max="4" width="8.50390625" style="0" bestFit="1" customWidth="1"/>
    <col min="5" max="5" width="5.50390625" style="0" bestFit="1" customWidth="1"/>
    <col min="6" max="6" width="9.50390625" style="0" bestFit="1" customWidth="1"/>
    <col min="7" max="7" width="7.125" style="0" bestFit="1" customWidth="1"/>
    <col min="8" max="8" width="5.25390625" style="0" bestFit="1" customWidth="1"/>
    <col min="9" max="9" width="16.125" style="0" bestFit="1" customWidth="1"/>
    <col min="10" max="10" width="8.50390625" style="0" bestFit="1" customWidth="1"/>
    <col min="11" max="11" width="36.125" style="0" bestFit="1" customWidth="1"/>
    <col min="12" max="12" width="8.50390625" style="0" bestFit="1" customWidth="1"/>
    <col min="13" max="13" width="8.50390625" style="0" customWidth="1"/>
    <col min="14" max="14" width="6.625" style="0" bestFit="1" customWidth="1"/>
    <col min="15" max="15" width="8.375" style="0" bestFit="1" customWidth="1"/>
    <col min="16" max="16" width="7.625" style="0" bestFit="1" customWidth="1"/>
    <col min="17" max="17" width="5.25390625" style="0" bestFit="1" customWidth="1"/>
    <col min="18" max="18" width="7.125" style="0" bestFit="1" customWidth="1"/>
    <col min="19" max="19" width="16.875" style="0" bestFit="1" customWidth="1"/>
    <col min="20" max="20" width="8.50390625" style="0" bestFit="1" customWidth="1"/>
    <col min="21" max="21" width="14.75390625" style="0" bestFit="1" customWidth="1"/>
    <col min="22" max="22" width="5.25390625" style="0" bestFit="1" customWidth="1"/>
    <col min="23" max="23" width="9.50390625" style="0" bestFit="1" customWidth="1"/>
    <col min="24" max="24" width="8.50390625" style="0" bestFit="1" customWidth="1"/>
    <col min="25" max="25" width="8.25390625" style="0" bestFit="1" customWidth="1"/>
    <col min="26" max="26" width="7.50390625" style="0" bestFit="1" customWidth="1"/>
  </cols>
  <sheetData>
    <row r="1" spans="1:21" ht="13.5" customHeight="1" thickBot="1">
      <c r="A1" s="163" t="s">
        <v>78</v>
      </c>
      <c r="B1" s="164"/>
      <c r="C1" s="164"/>
      <c r="D1" s="164"/>
      <c r="E1" s="164"/>
      <c r="F1" s="165"/>
      <c r="G1" s="162" t="s">
        <v>76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0" t="s">
        <v>71</v>
      </c>
      <c r="S1" s="161"/>
      <c r="T1" s="161"/>
      <c r="U1" s="161"/>
    </row>
    <row r="2" spans="1:26" ht="27.75" thickBot="1">
      <c r="A2" s="118" t="s">
        <v>68</v>
      </c>
      <c r="B2" s="117" t="s">
        <v>67</v>
      </c>
      <c r="C2" s="117" t="s">
        <v>69</v>
      </c>
      <c r="D2" s="117" t="s">
        <v>81</v>
      </c>
      <c r="E2" s="118" t="s">
        <v>70</v>
      </c>
      <c r="F2" s="119" t="s">
        <v>21</v>
      </c>
      <c r="G2" s="122" t="s">
        <v>23</v>
      </c>
      <c r="H2" s="122" t="s">
        <v>22</v>
      </c>
      <c r="I2" s="122" t="s">
        <v>73</v>
      </c>
      <c r="J2" s="122" t="s">
        <v>74</v>
      </c>
      <c r="K2" s="122" t="s">
        <v>77</v>
      </c>
      <c r="L2" s="122" t="s">
        <v>82</v>
      </c>
      <c r="M2" s="130" t="s">
        <v>127</v>
      </c>
      <c r="N2" s="130" t="s">
        <v>83</v>
      </c>
      <c r="O2" s="130" t="s">
        <v>96</v>
      </c>
      <c r="P2" s="130" t="s">
        <v>105</v>
      </c>
      <c r="Q2" s="130" t="s">
        <v>106</v>
      </c>
      <c r="R2" s="120" t="s">
        <v>72</v>
      </c>
      <c r="S2" s="121" t="s">
        <v>73</v>
      </c>
      <c r="T2" s="121" t="s">
        <v>74</v>
      </c>
      <c r="U2" s="121" t="s">
        <v>75</v>
      </c>
      <c r="V2" s="116" t="s">
        <v>24</v>
      </c>
      <c r="W2" s="116" t="s">
        <v>79</v>
      </c>
      <c r="X2" s="36" t="s">
        <v>25</v>
      </c>
      <c r="Y2" s="106" t="s">
        <v>26</v>
      </c>
      <c r="Z2" s="37" t="s">
        <v>27</v>
      </c>
    </row>
    <row r="3" spans="1:26" ht="13.5" customHeight="1">
      <c r="A3" s="125">
        <f>IF($F3&lt;&gt;"",ROW()-2,"")</f>
        <v>1</v>
      </c>
      <c r="B3" s="128">
        <f>'ルール＆合計'!B2:D2</f>
        <v>1000000</v>
      </c>
      <c r="C3" s="129">
        <f>'ルール＆合計'!$F$3</f>
        <v>0.02</v>
      </c>
      <c r="D3" s="128">
        <f>B3*C3</f>
        <v>20000</v>
      </c>
      <c r="E3" s="131">
        <v>1000</v>
      </c>
      <c r="F3" s="123" t="s">
        <v>90</v>
      </c>
      <c r="G3" s="113" t="s">
        <v>63</v>
      </c>
      <c r="H3" s="123" t="s">
        <v>64</v>
      </c>
      <c r="I3" s="114">
        <v>38700</v>
      </c>
      <c r="J3">
        <v>119.642</v>
      </c>
      <c r="K3" s="123" t="s">
        <v>95</v>
      </c>
      <c r="L3" s="113">
        <v>120.443</v>
      </c>
      <c r="M3" s="113"/>
      <c r="N3" s="125">
        <f>IF(L3&lt;&gt;"",ABS(L3-J3)/IF(RIGHT(F3,3)="JPY",0.01,0.0001),"")</f>
        <v>80.1000000000002</v>
      </c>
      <c r="O3" s="138">
        <f>IF(N3&lt;&gt;"",D3/N3,"")</f>
        <v>249.68789013732774</v>
      </c>
      <c r="P3" s="142">
        <f>IF(O3&lt;&gt;"",ROUNDDOWN(D3/N3/IF(RIGHT(F3,3)="JPY",100,M3),2),"")</f>
        <v>2.49</v>
      </c>
      <c r="R3" s="113"/>
      <c r="S3" s="134"/>
      <c r="V3" s="124" t="str">
        <f>IF(H3&lt;&gt;"",IF(H3="買い",IF(W3&gt;0,"勝ち","負け"),IF(H3="売り",IF(W3&gt;0,"負け","勝ち"))),"")</f>
        <v>勝ち</v>
      </c>
      <c r="W3" s="125">
        <f>T3-J3</f>
        <v>-119.642</v>
      </c>
      <c r="X3" s="125">
        <f>IF(V3&lt;&gt;"",IF(V3="勝ち",W3/0.01,0),0)</f>
        <v>-11964.199999999999</v>
      </c>
      <c r="Y3" s="137">
        <f>IF(V3&lt;&gt;"",IF(V3="負け",W3/0.01,0),"")</f>
        <v>0</v>
      </c>
      <c r="Z3" s="125">
        <f>IF(V3&lt;&gt;"",IF(V3="勝ち",IF(W3&gt;0,W3*E3,ABS(W3*E3)),IF(V3="負け",IF(W3&gt;0,(W3*E3)*-1,W3*E3),"")),"")</f>
        <v>119642</v>
      </c>
    </row>
    <row r="4" spans="1:26" ht="13.5">
      <c r="A4" s="125">
        <f>IF($F4&lt;&gt;"",ROW()-2,"")</f>
        <v>2</v>
      </c>
      <c r="B4" s="125">
        <f>IF(V3&lt;&gt;"",B3+ROUND(Z3,0),"")</f>
        <v>1119642</v>
      </c>
      <c r="C4" s="129">
        <f>'ルール＆合計'!$F$3</f>
        <v>0.02</v>
      </c>
      <c r="D4" s="128">
        <f aca="true" t="shared" si="0" ref="D4:D67">B4*C4</f>
        <v>22392.84</v>
      </c>
      <c r="E4">
        <v>1000</v>
      </c>
      <c r="F4" s="123" t="s">
        <v>90</v>
      </c>
      <c r="G4" s="113" t="s">
        <v>63</v>
      </c>
      <c r="H4" t="s">
        <v>80</v>
      </c>
      <c r="I4" s="135">
        <v>38708</v>
      </c>
      <c r="J4">
        <v>117.234</v>
      </c>
      <c r="K4" t="s">
        <v>98</v>
      </c>
      <c r="L4">
        <v>116.753</v>
      </c>
      <c r="N4" s="125">
        <f aca="true" t="shared" si="1" ref="N4:N67">IF(L4&lt;&gt;"",ABS(L4-J4)/0.01,"")</f>
        <v>48.099999999999454</v>
      </c>
      <c r="O4" s="138">
        <f aca="true" t="shared" si="2" ref="O4:O22">IF(N4&lt;&gt;"",B4*C4/N4,"")</f>
        <v>465.5476091476144</v>
      </c>
      <c r="P4" s="125">
        <f aca="true" t="shared" si="3" ref="P4:P67">IF(O4&lt;&gt;"",ROUNDDOWN(B4*C4/N4/J4,2),"")</f>
        <v>3.97</v>
      </c>
      <c r="Q4">
        <v>1</v>
      </c>
      <c r="R4" s="113" t="s">
        <v>65</v>
      </c>
      <c r="S4" s="134">
        <v>38708</v>
      </c>
      <c r="T4">
        <v>116.753</v>
      </c>
      <c r="U4" t="s">
        <v>97</v>
      </c>
      <c r="V4" s="125" t="str">
        <f aca="true" t="shared" si="4" ref="V4:V67">IF(H4&lt;&gt;"",IF(H4="買い",IF(W4&gt;0,"勝ち","負け"),IF(H4="売り",IF(W4&gt;0,"負け","勝ち"))),"")</f>
        <v>負け</v>
      </c>
      <c r="W4" s="125">
        <f>IF(T4&lt;&gt;"",T4-J4,"")</f>
        <v>-0.48099999999999454</v>
      </c>
      <c r="X4" s="126">
        <f>IF(V4&lt;&gt;"",IF(V4="勝ち",W4/0.01,0),"")</f>
        <v>0</v>
      </c>
      <c r="Y4" s="126">
        <f aca="true" t="shared" si="5" ref="Y4:Y67">IF(V4&lt;&gt;"",IF(V4="負け",W4/0.01,0),"")</f>
        <v>-48.099999999999454</v>
      </c>
      <c r="Z4" s="125">
        <f aca="true" t="shared" si="6" ref="Z4:Z67">IF(V4&lt;&gt;"",IF(V4="勝ち",IF(W4&gt;0,W4*E4,ABS(W4*E4)),IF(V4="負け",IF(W4&gt;0,(W4*E4)*-1,W4*E4),"")),"")</f>
        <v>-480.99999999999454</v>
      </c>
    </row>
    <row r="5" spans="1:26" ht="13.5">
      <c r="A5" s="125">
        <f aca="true" t="shared" si="7" ref="A5:A68">IF($F5&lt;&gt;"",ROW()-2,"")</f>
        <v>3</v>
      </c>
      <c r="B5" s="125">
        <f aca="true" t="shared" si="8" ref="B5:B68">IF(V4&lt;&gt;"",B4+ROUND(Z4,0),"")</f>
        <v>1119161</v>
      </c>
      <c r="C5" s="129">
        <f>'ルール＆合計'!$F$3</f>
        <v>0.02</v>
      </c>
      <c r="D5" s="128">
        <f t="shared" si="0"/>
        <v>22383.22</v>
      </c>
      <c r="E5">
        <v>1000</v>
      </c>
      <c r="F5" s="123" t="s">
        <v>90</v>
      </c>
      <c r="G5" s="113" t="s">
        <v>63</v>
      </c>
      <c r="H5" t="s">
        <v>80</v>
      </c>
      <c r="I5" s="135">
        <v>38713</v>
      </c>
      <c r="J5">
        <v>116.587</v>
      </c>
      <c r="K5" t="s">
        <v>94</v>
      </c>
      <c r="L5">
        <v>115.905</v>
      </c>
      <c r="N5" s="125">
        <f t="shared" si="1"/>
        <v>68.20000000000022</v>
      </c>
      <c r="O5" s="138">
        <f t="shared" si="2"/>
        <v>328.199706744867</v>
      </c>
      <c r="P5" s="125">
        <f t="shared" si="3"/>
        <v>2.81</v>
      </c>
      <c r="Q5">
        <v>1</v>
      </c>
      <c r="R5" s="113" t="s">
        <v>65</v>
      </c>
      <c r="S5" s="135">
        <v>38714</v>
      </c>
      <c r="T5">
        <v>117.653</v>
      </c>
      <c r="U5" t="s">
        <v>99</v>
      </c>
      <c r="V5" s="125" t="str">
        <f t="shared" si="4"/>
        <v>勝ち</v>
      </c>
      <c r="W5" s="125">
        <f aca="true" t="shared" si="9" ref="W5:W68">IF(T5&lt;&gt;"",T5-J5,"")</f>
        <v>1.0660000000000025</v>
      </c>
      <c r="X5" s="126">
        <f aca="true" t="shared" si="10" ref="X5:X68">IF(V5&lt;&gt;"",IF(V5="勝ち",W5/0.01,0),"")</f>
        <v>106.60000000000025</v>
      </c>
      <c r="Y5" s="126">
        <f t="shared" si="5"/>
        <v>0</v>
      </c>
      <c r="Z5" s="125">
        <f t="shared" si="6"/>
        <v>1066.0000000000025</v>
      </c>
    </row>
    <row r="6" spans="1:26" ht="13.5">
      <c r="A6" s="125">
        <f t="shared" si="7"/>
        <v>4</v>
      </c>
      <c r="B6" s="125">
        <f t="shared" si="8"/>
        <v>1120227</v>
      </c>
      <c r="C6" s="129">
        <f>'ルール＆合計'!$F$3</f>
        <v>0.02</v>
      </c>
      <c r="D6" s="128">
        <f t="shared" si="0"/>
        <v>22404.54</v>
      </c>
      <c r="E6">
        <v>1000</v>
      </c>
      <c r="F6" s="123" t="s">
        <v>90</v>
      </c>
      <c r="G6" s="113" t="s">
        <v>63</v>
      </c>
      <c r="H6" t="s">
        <v>64</v>
      </c>
      <c r="I6" s="135">
        <v>38811</v>
      </c>
      <c r="J6">
        <v>117.524</v>
      </c>
      <c r="K6" t="s">
        <v>95</v>
      </c>
      <c r="L6">
        <v>118.793</v>
      </c>
      <c r="N6" s="125">
        <f t="shared" si="1"/>
        <v>126.90000000000055</v>
      </c>
      <c r="O6" s="138">
        <f t="shared" si="2"/>
        <v>176.55271867612217</v>
      </c>
      <c r="P6" s="125">
        <f t="shared" si="3"/>
        <v>1.5</v>
      </c>
      <c r="Q6">
        <v>0</v>
      </c>
      <c r="R6" s="113" t="s">
        <v>65</v>
      </c>
      <c r="S6" s="135">
        <v>38818</v>
      </c>
      <c r="T6">
        <v>118.793</v>
      </c>
      <c r="U6" t="s">
        <v>97</v>
      </c>
      <c r="V6" s="125" t="str">
        <f t="shared" si="4"/>
        <v>負け</v>
      </c>
      <c r="W6" s="125">
        <f t="shared" si="9"/>
        <v>1.2690000000000055</v>
      </c>
      <c r="X6" s="126">
        <f t="shared" si="10"/>
        <v>0</v>
      </c>
      <c r="Y6" s="126">
        <f t="shared" si="5"/>
        <v>126.90000000000055</v>
      </c>
      <c r="Z6" s="125">
        <f t="shared" si="6"/>
        <v>-1269.0000000000055</v>
      </c>
    </row>
    <row r="7" spans="1:26" ht="13.5">
      <c r="A7" s="125">
        <f t="shared" si="7"/>
        <v>5</v>
      </c>
      <c r="B7" s="125">
        <f t="shared" si="8"/>
        <v>1118958</v>
      </c>
      <c r="C7" s="129">
        <f>'ルール＆合計'!$F$3</f>
        <v>0.02</v>
      </c>
      <c r="D7" s="128">
        <f t="shared" si="0"/>
        <v>22379.16</v>
      </c>
      <c r="E7">
        <v>1000</v>
      </c>
      <c r="F7" s="123" t="s">
        <v>90</v>
      </c>
      <c r="G7" s="113" t="s">
        <v>63</v>
      </c>
      <c r="H7" t="s">
        <v>64</v>
      </c>
      <c r="I7" s="135">
        <v>38841</v>
      </c>
      <c r="J7">
        <v>113.253</v>
      </c>
      <c r="K7" t="s">
        <v>95</v>
      </c>
      <c r="L7">
        <v>114.161</v>
      </c>
      <c r="N7" s="125">
        <f t="shared" si="1"/>
        <v>90.80000000000013</v>
      </c>
      <c r="O7" s="138">
        <f t="shared" si="2"/>
        <v>246.46651982378822</v>
      </c>
      <c r="P7" s="125">
        <f t="shared" si="3"/>
        <v>2.17</v>
      </c>
      <c r="Q7">
        <v>1</v>
      </c>
      <c r="R7" s="113" t="s">
        <v>65</v>
      </c>
      <c r="S7" s="135">
        <v>38854</v>
      </c>
      <c r="T7">
        <v>108.983</v>
      </c>
      <c r="U7" t="s">
        <v>99</v>
      </c>
      <c r="V7" s="125" t="str">
        <f t="shared" si="4"/>
        <v>勝ち</v>
      </c>
      <c r="W7" s="125">
        <f t="shared" si="9"/>
        <v>-4.269999999999996</v>
      </c>
      <c r="X7" s="126">
        <f t="shared" si="10"/>
        <v>-426.9999999999996</v>
      </c>
      <c r="Y7" s="126">
        <f t="shared" si="5"/>
        <v>0</v>
      </c>
      <c r="Z7" s="125">
        <f t="shared" si="6"/>
        <v>4269.999999999996</v>
      </c>
    </row>
    <row r="8" spans="1:26" ht="13.5">
      <c r="A8" s="125">
        <f t="shared" si="7"/>
        <v>6</v>
      </c>
      <c r="B8" s="125">
        <f t="shared" si="8"/>
        <v>1123228</v>
      </c>
      <c r="C8" s="129">
        <f>'ルール＆合計'!$F$3</f>
        <v>0.02</v>
      </c>
      <c r="D8" s="128">
        <f t="shared" si="0"/>
        <v>22464.56</v>
      </c>
      <c r="E8">
        <v>1000</v>
      </c>
      <c r="F8" s="123" t="s">
        <v>90</v>
      </c>
      <c r="G8" s="113" t="s">
        <v>63</v>
      </c>
      <c r="H8" t="s">
        <v>80</v>
      </c>
      <c r="I8" s="135">
        <v>38855</v>
      </c>
      <c r="J8">
        <v>111.253</v>
      </c>
      <c r="K8" t="s">
        <v>94</v>
      </c>
      <c r="L8">
        <v>110.323</v>
      </c>
      <c r="N8" s="125">
        <f t="shared" si="1"/>
        <v>93.00000000000068</v>
      </c>
      <c r="O8" s="138">
        <f t="shared" si="2"/>
        <v>241.55440860214878</v>
      </c>
      <c r="P8" s="125">
        <f t="shared" si="3"/>
        <v>2.17</v>
      </c>
      <c r="Q8">
        <v>1</v>
      </c>
      <c r="R8" s="113" t="s">
        <v>65</v>
      </c>
      <c r="S8" s="135">
        <v>38876</v>
      </c>
      <c r="T8">
        <v>114.158</v>
      </c>
      <c r="U8" t="s">
        <v>99</v>
      </c>
      <c r="V8" s="125" t="str">
        <f t="shared" si="4"/>
        <v>勝ち</v>
      </c>
      <c r="W8" s="125">
        <f t="shared" si="9"/>
        <v>2.905000000000001</v>
      </c>
      <c r="X8" s="126">
        <f t="shared" si="10"/>
        <v>290.5000000000001</v>
      </c>
      <c r="Y8" s="126">
        <f t="shared" si="5"/>
        <v>0</v>
      </c>
      <c r="Z8" s="125">
        <f t="shared" si="6"/>
        <v>2905.000000000001</v>
      </c>
    </row>
    <row r="9" spans="1:26" ht="13.5">
      <c r="A9" s="125">
        <f t="shared" si="7"/>
        <v>7</v>
      </c>
      <c r="B9" s="125">
        <f t="shared" si="8"/>
        <v>1126133</v>
      </c>
      <c r="C9" s="129">
        <f>'ルール＆合計'!$F$3</f>
        <v>0.02</v>
      </c>
      <c r="D9" s="128">
        <f t="shared" si="0"/>
        <v>22522.66</v>
      </c>
      <c r="E9">
        <v>1000</v>
      </c>
      <c r="F9" s="123" t="s">
        <v>90</v>
      </c>
      <c r="G9" s="113" t="s">
        <v>63</v>
      </c>
      <c r="H9" t="s">
        <v>80</v>
      </c>
      <c r="I9" s="135">
        <v>38890</v>
      </c>
      <c r="J9">
        <v>115.217</v>
      </c>
      <c r="K9" t="s">
        <v>94</v>
      </c>
      <c r="L9">
        <v>114.893</v>
      </c>
      <c r="N9" s="125">
        <f t="shared" si="1"/>
        <v>32.39999999999981</v>
      </c>
      <c r="O9" s="138">
        <f t="shared" si="2"/>
        <v>695.143827160498</v>
      </c>
      <c r="P9" s="125">
        <f t="shared" si="3"/>
        <v>6.03</v>
      </c>
      <c r="Q9">
        <v>3</v>
      </c>
      <c r="R9" s="113" t="s">
        <v>65</v>
      </c>
      <c r="S9" s="135">
        <v>38890</v>
      </c>
      <c r="T9">
        <v>115.753</v>
      </c>
      <c r="U9" t="s">
        <v>99</v>
      </c>
      <c r="V9" s="125" t="str">
        <f t="shared" si="4"/>
        <v>勝ち</v>
      </c>
      <c r="W9" s="125">
        <f t="shared" si="9"/>
        <v>0.5360000000000014</v>
      </c>
      <c r="X9" s="126">
        <f t="shared" si="10"/>
        <v>53.600000000000136</v>
      </c>
      <c r="Y9" s="126">
        <f t="shared" si="5"/>
        <v>0</v>
      </c>
      <c r="Z9" s="125">
        <f t="shared" si="6"/>
        <v>536.0000000000014</v>
      </c>
    </row>
    <row r="10" spans="1:26" ht="13.5">
      <c r="A10" s="125">
        <f t="shared" si="7"/>
        <v>8</v>
      </c>
      <c r="B10" s="125">
        <f t="shared" si="8"/>
        <v>1126669</v>
      </c>
      <c r="C10" s="129">
        <f>'ルール＆合計'!$F$3</f>
        <v>0.02</v>
      </c>
      <c r="D10" s="128">
        <f t="shared" si="0"/>
        <v>22533.38</v>
      </c>
      <c r="E10">
        <v>1000</v>
      </c>
      <c r="F10" s="123" t="s">
        <v>90</v>
      </c>
      <c r="G10" s="113" t="s">
        <v>63</v>
      </c>
      <c r="H10" t="s">
        <v>80</v>
      </c>
      <c r="I10" s="135">
        <v>38937</v>
      </c>
      <c r="J10">
        <v>115.384</v>
      </c>
      <c r="K10" t="s">
        <v>94</v>
      </c>
      <c r="L10">
        <v>114.56</v>
      </c>
      <c r="N10" s="125">
        <f t="shared" si="1"/>
        <v>82.3999999999998</v>
      </c>
      <c r="O10" s="138">
        <f t="shared" si="2"/>
        <v>273.4633495145638</v>
      </c>
      <c r="P10" s="125">
        <f t="shared" si="3"/>
        <v>2.37</v>
      </c>
      <c r="Q10">
        <v>1</v>
      </c>
      <c r="R10" s="113" t="s">
        <v>65</v>
      </c>
      <c r="S10" s="135">
        <v>38954</v>
      </c>
      <c r="T10">
        <v>117.381</v>
      </c>
      <c r="U10" t="s">
        <v>101</v>
      </c>
      <c r="V10" s="125" t="str">
        <f t="shared" si="4"/>
        <v>勝ち</v>
      </c>
      <c r="W10" s="125">
        <f t="shared" si="9"/>
        <v>1.9969999999999999</v>
      </c>
      <c r="X10" s="126">
        <f t="shared" si="10"/>
        <v>199.7</v>
      </c>
      <c r="Y10" s="126">
        <f t="shared" si="5"/>
        <v>0</v>
      </c>
      <c r="Z10" s="125">
        <f t="shared" si="6"/>
        <v>1997</v>
      </c>
    </row>
    <row r="11" spans="1:26" ht="13.5">
      <c r="A11" s="125">
        <f t="shared" si="7"/>
        <v>9</v>
      </c>
      <c r="B11" s="125">
        <f t="shared" si="8"/>
        <v>1128666</v>
      </c>
      <c r="C11" s="129">
        <f>'ルール＆合計'!$F$3</f>
        <v>0.02</v>
      </c>
      <c r="D11" s="128">
        <f t="shared" si="0"/>
        <v>22573.32</v>
      </c>
      <c r="E11">
        <v>1000</v>
      </c>
      <c r="F11" s="123" t="s">
        <v>90</v>
      </c>
      <c r="G11" s="113" t="s">
        <v>63</v>
      </c>
      <c r="H11" t="s">
        <v>80</v>
      </c>
      <c r="I11" s="135">
        <v>38965</v>
      </c>
      <c r="J11">
        <v>116.179</v>
      </c>
      <c r="K11" t="s">
        <v>94</v>
      </c>
      <c r="L11">
        <v>115.562</v>
      </c>
      <c r="N11" s="125">
        <f t="shared" si="1"/>
        <v>61.70000000000044</v>
      </c>
      <c r="O11" s="138">
        <f t="shared" si="2"/>
        <v>365.85607779578345</v>
      </c>
      <c r="P11" s="125">
        <f t="shared" si="3"/>
        <v>3.14</v>
      </c>
      <c r="Q11">
        <v>1</v>
      </c>
      <c r="R11" s="113" t="s">
        <v>65</v>
      </c>
      <c r="S11" s="135">
        <v>38971</v>
      </c>
      <c r="T11">
        <v>117.478</v>
      </c>
      <c r="U11" t="s">
        <v>99</v>
      </c>
      <c r="V11" s="125" t="str">
        <f t="shared" si="4"/>
        <v>勝ち</v>
      </c>
      <c r="W11" s="125">
        <f t="shared" si="9"/>
        <v>1.2989999999999924</v>
      </c>
      <c r="X11" s="126">
        <f t="shared" si="10"/>
        <v>129.89999999999924</v>
      </c>
      <c r="Y11" s="126">
        <f t="shared" si="5"/>
        <v>0</v>
      </c>
      <c r="Z11" s="125">
        <f t="shared" si="6"/>
        <v>1298.9999999999923</v>
      </c>
    </row>
    <row r="12" spans="1:26" ht="13.5">
      <c r="A12" s="125">
        <f t="shared" si="7"/>
        <v>10</v>
      </c>
      <c r="B12" s="125">
        <f t="shared" si="8"/>
        <v>1129965</v>
      </c>
      <c r="C12" s="129">
        <f>'ルール＆合計'!$F$3</f>
        <v>0.02</v>
      </c>
      <c r="D12" s="128">
        <f t="shared" si="0"/>
        <v>22599.3</v>
      </c>
      <c r="E12">
        <v>1000</v>
      </c>
      <c r="F12" s="123" t="s">
        <v>90</v>
      </c>
      <c r="G12" s="113" t="s">
        <v>63</v>
      </c>
      <c r="H12" t="s">
        <v>64</v>
      </c>
      <c r="I12" s="135">
        <v>39030</v>
      </c>
      <c r="J12">
        <v>117.705</v>
      </c>
      <c r="K12" t="s">
        <v>102</v>
      </c>
      <c r="L12">
        <v>118.587</v>
      </c>
      <c r="N12" s="125">
        <f t="shared" si="1"/>
        <v>88.2000000000005</v>
      </c>
      <c r="O12" s="138">
        <f t="shared" si="2"/>
        <v>256.2278911564611</v>
      </c>
      <c r="P12" s="125">
        <f t="shared" si="3"/>
        <v>2.17</v>
      </c>
      <c r="Q12">
        <v>1</v>
      </c>
      <c r="R12" s="113" t="s">
        <v>65</v>
      </c>
      <c r="S12" s="135">
        <v>39043</v>
      </c>
      <c r="T12">
        <v>116.564</v>
      </c>
      <c r="U12" t="s">
        <v>99</v>
      </c>
      <c r="V12" s="125" t="str">
        <f t="shared" si="4"/>
        <v>勝ち</v>
      </c>
      <c r="W12" s="125">
        <f t="shared" si="9"/>
        <v>-1.1410000000000053</v>
      </c>
      <c r="X12" s="126">
        <f t="shared" si="10"/>
        <v>-114.10000000000053</v>
      </c>
      <c r="Y12" s="126">
        <f t="shared" si="5"/>
        <v>0</v>
      </c>
      <c r="Z12" s="125">
        <f t="shared" si="6"/>
        <v>1141.0000000000055</v>
      </c>
    </row>
    <row r="13" spans="1:26" ht="13.5">
      <c r="A13" s="125">
        <f t="shared" si="7"/>
        <v>11</v>
      </c>
      <c r="B13" s="125">
        <f t="shared" si="8"/>
        <v>1131106</v>
      </c>
      <c r="C13" s="129">
        <f>'ルール＆合計'!$F$3</f>
        <v>0.02</v>
      </c>
      <c r="D13" s="128">
        <f t="shared" si="0"/>
        <v>22622.12</v>
      </c>
      <c r="E13">
        <v>1000</v>
      </c>
      <c r="F13" s="123" t="s">
        <v>90</v>
      </c>
      <c r="G13" s="113" t="s">
        <v>63</v>
      </c>
      <c r="H13" t="s">
        <v>64</v>
      </c>
      <c r="I13" s="135">
        <v>39055</v>
      </c>
      <c r="J13">
        <v>115.069</v>
      </c>
      <c r="K13" t="s">
        <v>102</v>
      </c>
      <c r="L13">
        <v>115.821</v>
      </c>
      <c r="N13" s="125">
        <f t="shared" si="1"/>
        <v>75.19999999999953</v>
      </c>
      <c r="O13" s="138">
        <f t="shared" si="2"/>
        <v>300.82606382978906</v>
      </c>
      <c r="P13" s="125">
        <f t="shared" si="3"/>
        <v>2.61</v>
      </c>
      <c r="Q13">
        <v>1</v>
      </c>
      <c r="R13" s="113" t="s">
        <v>65</v>
      </c>
      <c r="S13" s="135">
        <v>39059</v>
      </c>
      <c r="T13">
        <v>115.821</v>
      </c>
      <c r="U13" t="s">
        <v>97</v>
      </c>
      <c r="V13" s="125" t="str">
        <f t="shared" si="4"/>
        <v>負け</v>
      </c>
      <c r="W13" s="125">
        <f t="shared" si="9"/>
        <v>0.7519999999999953</v>
      </c>
      <c r="X13" s="126">
        <f t="shared" si="10"/>
        <v>0</v>
      </c>
      <c r="Y13" s="126">
        <f t="shared" si="5"/>
        <v>75.19999999999953</v>
      </c>
      <c r="Z13" s="125">
        <f t="shared" si="6"/>
        <v>-751.9999999999953</v>
      </c>
    </row>
    <row r="14" spans="1:26" ht="13.5">
      <c r="A14" s="125">
        <f t="shared" si="7"/>
        <v>12</v>
      </c>
      <c r="B14" s="125">
        <f t="shared" si="8"/>
        <v>1130354</v>
      </c>
      <c r="C14" s="129">
        <f>'ルール＆合計'!$F$3</f>
        <v>0.02</v>
      </c>
      <c r="D14" s="128">
        <f t="shared" si="0"/>
        <v>22607.08</v>
      </c>
      <c r="E14">
        <v>1000</v>
      </c>
      <c r="F14" s="123" t="s">
        <v>90</v>
      </c>
      <c r="G14" s="113" t="s">
        <v>63</v>
      </c>
      <c r="N14" s="125">
        <f t="shared" si="1"/>
      </c>
      <c r="O14" s="138">
        <f t="shared" si="2"/>
      </c>
      <c r="P14" s="125">
        <f t="shared" si="3"/>
      </c>
      <c r="R14" s="113" t="s">
        <v>65</v>
      </c>
      <c r="V14" s="125">
        <f t="shared" si="4"/>
      </c>
      <c r="W14" s="125">
        <f t="shared" si="9"/>
      </c>
      <c r="X14" s="126">
        <f t="shared" si="10"/>
      </c>
      <c r="Y14" s="126">
        <f t="shared" si="5"/>
      </c>
      <c r="Z14" s="125">
        <f t="shared" si="6"/>
      </c>
    </row>
    <row r="15" spans="1:26" ht="13.5">
      <c r="A15" s="125">
        <f t="shared" si="7"/>
        <v>13</v>
      </c>
      <c r="B15" s="125">
        <f t="shared" si="8"/>
      </c>
      <c r="C15" s="129">
        <f>'ルール＆合計'!$F$3</f>
        <v>0.02</v>
      </c>
      <c r="D15" s="128" t="e">
        <f t="shared" si="0"/>
        <v>#VALUE!</v>
      </c>
      <c r="E15">
        <v>1000</v>
      </c>
      <c r="F15" s="123" t="s">
        <v>90</v>
      </c>
      <c r="G15" s="113" t="s">
        <v>63</v>
      </c>
      <c r="N15" s="125">
        <f t="shared" si="1"/>
      </c>
      <c r="O15" s="138">
        <f t="shared" si="2"/>
      </c>
      <c r="P15" s="125">
        <f t="shared" si="3"/>
      </c>
      <c r="R15" s="113" t="s">
        <v>65</v>
      </c>
      <c r="V15" s="125">
        <f t="shared" si="4"/>
      </c>
      <c r="W15" s="125">
        <f t="shared" si="9"/>
      </c>
      <c r="X15" s="126">
        <f t="shared" si="10"/>
      </c>
      <c r="Y15" s="126">
        <f t="shared" si="5"/>
      </c>
      <c r="Z15" s="125">
        <f t="shared" si="6"/>
      </c>
    </row>
    <row r="16" spans="1:26" ht="13.5">
      <c r="A16" s="125">
        <f t="shared" si="7"/>
        <v>14</v>
      </c>
      <c r="B16" s="125">
        <f t="shared" si="8"/>
      </c>
      <c r="C16" s="129">
        <f>'ルール＆合計'!$F$3</f>
        <v>0.02</v>
      </c>
      <c r="D16" s="128" t="e">
        <f t="shared" si="0"/>
        <v>#VALUE!</v>
      </c>
      <c r="E16">
        <v>1000</v>
      </c>
      <c r="F16" s="123" t="s">
        <v>90</v>
      </c>
      <c r="G16" s="113" t="s">
        <v>63</v>
      </c>
      <c r="N16" s="125">
        <f t="shared" si="1"/>
      </c>
      <c r="O16" s="138">
        <f t="shared" si="2"/>
      </c>
      <c r="P16" s="125">
        <f t="shared" si="3"/>
      </c>
      <c r="R16" s="113" t="s">
        <v>65</v>
      </c>
      <c r="V16" s="125">
        <f t="shared" si="4"/>
      </c>
      <c r="W16" s="125">
        <f t="shared" si="9"/>
      </c>
      <c r="X16" s="126">
        <f t="shared" si="10"/>
      </c>
      <c r="Y16" s="126">
        <f t="shared" si="5"/>
      </c>
      <c r="Z16" s="125">
        <f t="shared" si="6"/>
      </c>
    </row>
    <row r="17" spans="1:26" ht="13.5">
      <c r="A17" s="125">
        <f t="shared" si="7"/>
        <v>15</v>
      </c>
      <c r="B17" s="125">
        <f t="shared" si="8"/>
      </c>
      <c r="C17" s="129">
        <f>'ルール＆合計'!$F$3</f>
        <v>0.02</v>
      </c>
      <c r="D17" s="128" t="e">
        <f t="shared" si="0"/>
        <v>#VALUE!</v>
      </c>
      <c r="E17">
        <v>1000</v>
      </c>
      <c r="F17" s="123" t="s">
        <v>90</v>
      </c>
      <c r="G17" s="113" t="s">
        <v>63</v>
      </c>
      <c r="N17" s="125">
        <f t="shared" si="1"/>
      </c>
      <c r="O17" s="138">
        <f t="shared" si="2"/>
      </c>
      <c r="P17" s="125">
        <f t="shared" si="3"/>
      </c>
      <c r="R17" s="113" t="s">
        <v>65</v>
      </c>
      <c r="V17" s="125">
        <f t="shared" si="4"/>
      </c>
      <c r="W17" s="125">
        <f t="shared" si="9"/>
      </c>
      <c r="X17" s="126">
        <f t="shared" si="10"/>
      </c>
      <c r="Y17" s="126">
        <f t="shared" si="5"/>
      </c>
      <c r="Z17" s="125">
        <f t="shared" si="6"/>
      </c>
    </row>
    <row r="18" spans="1:26" ht="13.5">
      <c r="A18" s="125">
        <f t="shared" si="7"/>
        <v>16</v>
      </c>
      <c r="B18" s="125">
        <f t="shared" si="8"/>
      </c>
      <c r="C18" s="129">
        <f>'ルール＆合計'!$F$3</f>
        <v>0.02</v>
      </c>
      <c r="D18" s="128" t="e">
        <f t="shared" si="0"/>
        <v>#VALUE!</v>
      </c>
      <c r="E18">
        <v>1000</v>
      </c>
      <c r="F18" s="123" t="s">
        <v>90</v>
      </c>
      <c r="G18" s="113" t="s">
        <v>63</v>
      </c>
      <c r="N18" s="125">
        <f t="shared" si="1"/>
      </c>
      <c r="O18" s="138">
        <f t="shared" si="2"/>
      </c>
      <c r="P18" s="125">
        <f t="shared" si="3"/>
      </c>
      <c r="R18" s="113" t="s">
        <v>65</v>
      </c>
      <c r="V18" s="125">
        <f t="shared" si="4"/>
      </c>
      <c r="W18" s="125">
        <f t="shared" si="9"/>
      </c>
      <c r="X18" s="126">
        <f t="shared" si="10"/>
      </c>
      <c r="Y18" s="126">
        <f t="shared" si="5"/>
      </c>
      <c r="Z18" s="125">
        <f t="shared" si="6"/>
      </c>
    </row>
    <row r="19" spans="1:26" ht="13.5">
      <c r="A19" s="125">
        <f t="shared" si="7"/>
        <v>17</v>
      </c>
      <c r="B19" s="125">
        <f t="shared" si="8"/>
      </c>
      <c r="C19" s="129">
        <f>'ルール＆合計'!$F$3</f>
        <v>0.02</v>
      </c>
      <c r="D19" s="128" t="e">
        <f t="shared" si="0"/>
        <v>#VALUE!</v>
      </c>
      <c r="E19">
        <v>1000</v>
      </c>
      <c r="F19" s="123" t="s">
        <v>90</v>
      </c>
      <c r="G19" s="113" t="s">
        <v>63</v>
      </c>
      <c r="N19" s="125">
        <f t="shared" si="1"/>
      </c>
      <c r="O19" s="138">
        <f t="shared" si="2"/>
      </c>
      <c r="P19" s="125">
        <f t="shared" si="3"/>
      </c>
      <c r="R19" s="113" t="s">
        <v>65</v>
      </c>
      <c r="V19" s="125">
        <f t="shared" si="4"/>
      </c>
      <c r="W19" s="125">
        <f t="shared" si="9"/>
      </c>
      <c r="X19" s="126">
        <f t="shared" si="10"/>
      </c>
      <c r="Y19" s="126">
        <f t="shared" si="5"/>
      </c>
      <c r="Z19" s="125">
        <f t="shared" si="6"/>
      </c>
    </row>
    <row r="20" spans="1:26" ht="13.5">
      <c r="A20" s="125">
        <f t="shared" si="7"/>
        <v>18</v>
      </c>
      <c r="B20" s="125">
        <f t="shared" si="8"/>
      </c>
      <c r="C20" s="129">
        <f>'ルール＆合計'!$F$3</f>
        <v>0.02</v>
      </c>
      <c r="D20" s="128" t="e">
        <f t="shared" si="0"/>
        <v>#VALUE!</v>
      </c>
      <c r="E20">
        <v>1000</v>
      </c>
      <c r="F20" s="123" t="s">
        <v>90</v>
      </c>
      <c r="G20" s="113" t="s">
        <v>63</v>
      </c>
      <c r="N20" s="125">
        <f t="shared" si="1"/>
      </c>
      <c r="O20" s="138">
        <f t="shared" si="2"/>
      </c>
      <c r="P20" s="125">
        <f t="shared" si="3"/>
      </c>
      <c r="R20" s="113" t="s">
        <v>65</v>
      </c>
      <c r="V20" s="125">
        <f t="shared" si="4"/>
      </c>
      <c r="W20" s="125">
        <f t="shared" si="9"/>
      </c>
      <c r="X20" s="126">
        <f t="shared" si="10"/>
      </c>
      <c r="Y20" s="126">
        <f t="shared" si="5"/>
      </c>
      <c r="Z20" s="125">
        <f t="shared" si="6"/>
      </c>
    </row>
    <row r="21" spans="1:26" ht="13.5">
      <c r="A21" s="125">
        <f t="shared" si="7"/>
        <v>19</v>
      </c>
      <c r="B21" s="125">
        <f t="shared" si="8"/>
      </c>
      <c r="C21" s="129">
        <f>'ルール＆合計'!$F$3</f>
        <v>0.02</v>
      </c>
      <c r="D21" s="128" t="e">
        <f t="shared" si="0"/>
        <v>#VALUE!</v>
      </c>
      <c r="E21">
        <v>1000</v>
      </c>
      <c r="F21" s="123" t="s">
        <v>90</v>
      </c>
      <c r="G21" s="113" t="s">
        <v>63</v>
      </c>
      <c r="N21" s="125">
        <f t="shared" si="1"/>
      </c>
      <c r="O21" s="138">
        <f t="shared" si="2"/>
      </c>
      <c r="P21" s="125">
        <f t="shared" si="3"/>
      </c>
      <c r="R21" s="113" t="s">
        <v>65</v>
      </c>
      <c r="V21" s="125">
        <f t="shared" si="4"/>
      </c>
      <c r="W21" s="125">
        <f t="shared" si="9"/>
      </c>
      <c r="X21" s="126">
        <f t="shared" si="10"/>
      </c>
      <c r="Y21" s="126">
        <f t="shared" si="5"/>
      </c>
      <c r="Z21" s="125">
        <f t="shared" si="6"/>
      </c>
    </row>
    <row r="22" spans="1:26" ht="13.5">
      <c r="A22" s="125">
        <f t="shared" si="7"/>
        <v>20</v>
      </c>
      <c r="B22" s="125">
        <f t="shared" si="8"/>
      </c>
      <c r="C22" s="129">
        <f>'ルール＆合計'!$F$3</f>
        <v>0.02</v>
      </c>
      <c r="D22" s="128" t="e">
        <f t="shared" si="0"/>
        <v>#VALUE!</v>
      </c>
      <c r="E22">
        <v>1000</v>
      </c>
      <c r="F22" s="123" t="s">
        <v>90</v>
      </c>
      <c r="G22" s="113" t="s">
        <v>63</v>
      </c>
      <c r="N22" s="125">
        <f t="shared" si="1"/>
      </c>
      <c r="O22" s="138">
        <f t="shared" si="2"/>
      </c>
      <c r="P22" s="125">
        <f t="shared" si="3"/>
      </c>
      <c r="R22" s="113" t="s">
        <v>65</v>
      </c>
      <c r="V22" s="125">
        <f t="shared" si="4"/>
      </c>
      <c r="W22" s="125">
        <f t="shared" si="9"/>
      </c>
      <c r="X22" s="126">
        <f t="shared" si="10"/>
      </c>
      <c r="Y22" s="126">
        <f t="shared" si="5"/>
      </c>
      <c r="Z22" s="125">
        <f t="shared" si="6"/>
      </c>
    </row>
    <row r="23" spans="1:26" ht="13.5">
      <c r="A23" s="125">
        <f t="shared" si="7"/>
      </c>
      <c r="B23" s="125">
        <f t="shared" si="8"/>
      </c>
      <c r="C23" s="129">
        <f>'ルール＆合計'!$F$3</f>
        <v>0.02</v>
      </c>
      <c r="D23" s="128" t="e">
        <f t="shared" si="0"/>
        <v>#VALUE!</v>
      </c>
      <c r="N23" s="125">
        <f t="shared" si="1"/>
      </c>
      <c r="P23" s="125">
        <f t="shared" si="3"/>
      </c>
      <c r="V23" s="125">
        <f t="shared" si="4"/>
      </c>
      <c r="W23" s="125">
        <f t="shared" si="9"/>
      </c>
      <c r="X23" s="126">
        <f t="shared" si="10"/>
      </c>
      <c r="Y23" s="126">
        <f t="shared" si="5"/>
      </c>
      <c r="Z23" s="125">
        <f t="shared" si="6"/>
      </c>
    </row>
    <row r="24" spans="1:26" ht="13.5">
      <c r="A24" s="125">
        <f t="shared" si="7"/>
      </c>
      <c r="B24" s="125">
        <f t="shared" si="8"/>
      </c>
      <c r="C24" s="129">
        <f>'ルール＆合計'!$F$3</f>
        <v>0.02</v>
      </c>
      <c r="D24" s="128" t="e">
        <f t="shared" si="0"/>
        <v>#VALUE!</v>
      </c>
      <c r="N24" s="125">
        <f t="shared" si="1"/>
      </c>
      <c r="P24" s="125">
        <f t="shared" si="3"/>
      </c>
      <c r="V24" s="125">
        <f t="shared" si="4"/>
      </c>
      <c r="W24" s="125">
        <f t="shared" si="9"/>
      </c>
      <c r="X24" s="126">
        <f t="shared" si="10"/>
      </c>
      <c r="Y24" s="126">
        <f t="shared" si="5"/>
      </c>
      <c r="Z24" s="125">
        <f t="shared" si="6"/>
      </c>
    </row>
    <row r="25" spans="1:26" ht="13.5">
      <c r="A25" s="125">
        <f t="shared" si="7"/>
      </c>
      <c r="B25" s="125">
        <f t="shared" si="8"/>
      </c>
      <c r="C25" s="129">
        <f>'ルール＆合計'!$F$3</f>
        <v>0.02</v>
      </c>
      <c r="D25" s="128" t="e">
        <f t="shared" si="0"/>
        <v>#VALUE!</v>
      </c>
      <c r="N25" s="125">
        <f t="shared" si="1"/>
      </c>
      <c r="P25" s="125">
        <f t="shared" si="3"/>
      </c>
      <c r="V25" s="125">
        <f t="shared" si="4"/>
      </c>
      <c r="W25" s="125">
        <f t="shared" si="9"/>
      </c>
      <c r="X25" s="126">
        <f t="shared" si="10"/>
      </c>
      <c r="Y25" s="126">
        <f t="shared" si="5"/>
      </c>
      <c r="Z25" s="125">
        <f t="shared" si="6"/>
      </c>
    </row>
    <row r="26" spans="1:26" ht="13.5">
      <c r="A26" s="125">
        <f t="shared" si="7"/>
      </c>
      <c r="B26" s="125">
        <f t="shared" si="8"/>
      </c>
      <c r="C26" s="129">
        <f>'ルール＆合計'!$F$3</f>
        <v>0.02</v>
      </c>
      <c r="D26" s="128" t="e">
        <f t="shared" si="0"/>
        <v>#VALUE!</v>
      </c>
      <c r="N26" s="125">
        <f t="shared" si="1"/>
      </c>
      <c r="P26" s="125">
        <f t="shared" si="3"/>
      </c>
      <c r="V26" s="125">
        <f t="shared" si="4"/>
      </c>
      <c r="W26" s="125">
        <f t="shared" si="9"/>
      </c>
      <c r="X26" s="126">
        <f t="shared" si="10"/>
      </c>
      <c r="Y26" s="126">
        <f t="shared" si="5"/>
      </c>
      <c r="Z26" s="125">
        <f t="shared" si="6"/>
      </c>
    </row>
    <row r="27" spans="1:26" ht="13.5">
      <c r="A27" s="125">
        <f t="shared" si="7"/>
      </c>
      <c r="B27" s="125">
        <f t="shared" si="8"/>
      </c>
      <c r="C27" s="129">
        <f>'ルール＆合計'!$F$3</f>
        <v>0.02</v>
      </c>
      <c r="D27" s="128" t="e">
        <f t="shared" si="0"/>
        <v>#VALUE!</v>
      </c>
      <c r="N27" s="125">
        <f t="shared" si="1"/>
      </c>
      <c r="P27" s="125">
        <f t="shared" si="3"/>
      </c>
      <c r="V27" s="125">
        <f t="shared" si="4"/>
      </c>
      <c r="W27" s="125">
        <f t="shared" si="9"/>
      </c>
      <c r="X27" s="126">
        <f t="shared" si="10"/>
      </c>
      <c r="Y27" s="126">
        <f t="shared" si="5"/>
      </c>
      <c r="Z27" s="125">
        <f t="shared" si="6"/>
      </c>
    </row>
    <row r="28" spans="1:26" ht="13.5" customHeight="1">
      <c r="A28" s="125">
        <f t="shared" si="7"/>
      </c>
      <c r="B28" s="125">
        <f t="shared" si="8"/>
      </c>
      <c r="C28" s="129">
        <f>'ルール＆合計'!$F$3</f>
        <v>0.02</v>
      </c>
      <c r="D28" s="128" t="e">
        <f t="shared" si="0"/>
        <v>#VALUE!</v>
      </c>
      <c r="N28" s="125">
        <f t="shared" si="1"/>
      </c>
      <c r="P28" s="125">
        <f t="shared" si="3"/>
      </c>
      <c r="V28" s="125">
        <f t="shared" si="4"/>
      </c>
      <c r="W28" s="125">
        <f t="shared" si="9"/>
      </c>
      <c r="X28" s="126">
        <f t="shared" si="10"/>
      </c>
      <c r="Y28" s="137">
        <f t="shared" si="5"/>
      </c>
      <c r="Z28" s="125">
        <f t="shared" si="6"/>
      </c>
    </row>
    <row r="29" spans="1:26" ht="13.5">
      <c r="A29" s="125">
        <f t="shared" si="7"/>
      </c>
      <c r="B29" s="125">
        <f t="shared" si="8"/>
      </c>
      <c r="C29" s="129">
        <f>'ルール＆合計'!$F$3</f>
        <v>0.02</v>
      </c>
      <c r="D29" s="128" t="e">
        <f t="shared" si="0"/>
        <v>#VALUE!</v>
      </c>
      <c r="N29" s="125">
        <f t="shared" si="1"/>
      </c>
      <c r="P29" s="125">
        <f t="shared" si="3"/>
      </c>
      <c r="V29" s="127">
        <f t="shared" si="4"/>
      </c>
      <c r="W29" s="125">
        <f t="shared" si="9"/>
      </c>
      <c r="X29" s="126">
        <f t="shared" si="10"/>
      </c>
      <c r="Y29" s="127">
        <f t="shared" si="5"/>
      </c>
      <c r="Z29" s="125">
        <f t="shared" si="6"/>
      </c>
    </row>
    <row r="30" spans="1:26" ht="13.5" customHeight="1">
      <c r="A30" s="125">
        <f t="shared" si="7"/>
      </c>
      <c r="B30" s="125">
        <f t="shared" si="8"/>
      </c>
      <c r="C30" s="129">
        <f>'ルール＆合計'!$F$3</f>
        <v>0.02</v>
      </c>
      <c r="D30" s="128" t="e">
        <f t="shared" si="0"/>
        <v>#VALUE!</v>
      </c>
      <c r="N30" s="125">
        <f t="shared" si="1"/>
      </c>
      <c r="P30" s="125">
        <f t="shared" si="3"/>
      </c>
      <c r="V30" s="125">
        <f t="shared" si="4"/>
      </c>
      <c r="W30" s="125">
        <f t="shared" si="9"/>
      </c>
      <c r="X30" s="126">
        <f t="shared" si="10"/>
      </c>
      <c r="Y30" s="137">
        <f t="shared" si="5"/>
      </c>
      <c r="Z30" s="125">
        <f t="shared" si="6"/>
      </c>
    </row>
    <row r="31" spans="1:26" ht="13.5" customHeight="1">
      <c r="A31" s="125">
        <f t="shared" si="7"/>
      </c>
      <c r="B31" s="125">
        <f t="shared" si="8"/>
      </c>
      <c r="C31" s="129">
        <f>'ルール＆合計'!$F$3</f>
        <v>0.02</v>
      </c>
      <c r="D31" s="128" t="e">
        <f t="shared" si="0"/>
        <v>#VALUE!</v>
      </c>
      <c r="N31" s="125">
        <f t="shared" si="1"/>
      </c>
      <c r="P31" s="125">
        <f t="shared" si="3"/>
      </c>
      <c r="V31" s="125">
        <f t="shared" si="4"/>
      </c>
      <c r="W31" s="125">
        <f t="shared" si="9"/>
      </c>
      <c r="X31" s="126">
        <f t="shared" si="10"/>
      </c>
      <c r="Y31" s="137">
        <f t="shared" si="5"/>
      </c>
      <c r="Z31" s="125">
        <f t="shared" si="6"/>
      </c>
    </row>
    <row r="32" spans="1:26" ht="13.5" customHeight="1">
      <c r="A32" s="125">
        <f t="shared" si="7"/>
      </c>
      <c r="B32" s="125">
        <f t="shared" si="8"/>
      </c>
      <c r="C32" s="129">
        <f>'ルール＆合計'!$F$3</f>
        <v>0.02</v>
      </c>
      <c r="D32" s="128" t="e">
        <f t="shared" si="0"/>
        <v>#VALUE!</v>
      </c>
      <c r="N32" s="125">
        <f t="shared" si="1"/>
      </c>
      <c r="P32" s="125">
        <f t="shared" si="3"/>
      </c>
      <c r="V32" s="125">
        <f t="shared" si="4"/>
      </c>
      <c r="W32" s="125">
        <f t="shared" si="9"/>
      </c>
      <c r="X32" s="126">
        <f t="shared" si="10"/>
      </c>
      <c r="Y32" s="137">
        <f t="shared" si="5"/>
      </c>
      <c r="Z32" s="125">
        <f t="shared" si="6"/>
      </c>
    </row>
    <row r="33" spans="1:26" ht="13.5" customHeight="1">
      <c r="A33" s="125">
        <f t="shared" si="7"/>
      </c>
      <c r="B33" s="125">
        <f t="shared" si="8"/>
      </c>
      <c r="C33" s="129">
        <f>'ルール＆合計'!$F$3</f>
        <v>0.02</v>
      </c>
      <c r="D33" s="128" t="e">
        <f t="shared" si="0"/>
        <v>#VALUE!</v>
      </c>
      <c r="N33" s="125">
        <f t="shared" si="1"/>
      </c>
      <c r="P33" s="125">
        <f t="shared" si="3"/>
      </c>
      <c r="V33" s="125">
        <f t="shared" si="4"/>
      </c>
      <c r="W33" s="125">
        <f t="shared" si="9"/>
      </c>
      <c r="X33" s="126">
        <f t="shared" si="10"/>
      </c>
      <c r="Y33" s="137">
        <f t="shared" si="5"/>
      </c>
      <c r="Z33" s="125">
        <f t="shared" si="6"/>
      </c>
    </row>
    <row r="34" spans="1:26" ht="13.5" customHeight="1">
      <c r="A34" s="125">
        <f t="shared" si="7"/>
      </c>
      <c r="B34" s="125">
        <f t="shared" si="8"/>
      </c>
      <c r="C34" s="129">
        <f>'ルール＆合計'!$F$3</f>
        <v>0.02</v>
      </c>
      <c r="D34" s="128" t="e">
        <f t="shared" si="0"/>
        <v>#VALUE!</v>
      </c>
      <c r="N34" s="125">
        <f t="shared" si="1"/>
      </c>
      <c r="P34" s="125">
        <f t="shared" si="3"/>
      </c>
      <c r="V34" s="125">
        <f t="shared" si="4"/>
      </c>
      <c r="W34" s="125">
        <f t="shared" si="9"/>
      </c>
      <c r="X34" s="126">
        <f t="shared" si="10"/>
      </c>
      <c r="Y34" s="137">
        <f t="shared" si="5"/>
      </c>
      <c r="Z34" s="125">
        <f t="shared" si="6"/>
      </c>
    </row>
    <row r="35" spans="1:26" ht="13.5" customHeight="1">
      <c r="A35" s="125">
        <f t="shared" si="7"/>
      </c>
      <c r="B35" s="125">
        <f t="shared" si="8"/>
      </c>
      <c r="C35" s="129">
        <f>'ルール＆合計'!$F$3</f>
        <v>0.02</v>
      </c>
      <c r="D35" s="128" t="e">
        <f t="shared" si="0"/>
        <v>#VALUE!</v>
      </c>
      <c r="N35" s="125">
        <f t="shared" si="1"/>
      </c>
      <c r="P35" s="125">
        <f t="shared" si="3"/>
      </c>
      <c r="V35" s="125">
        <f t="shared" si="4"/>
      </c>
      <c r="W35" s="125">
        <f t="shared" si="9"/>
      </c>
      <c r="X35" s="126">
        <f t="shared" si="10"/>
      </c>
      <c r="Y35" s="137">
        <f t="shared" si="5"/>
      </c>
      <c r="Z35" s="125">
        <f t="shared" si="6"/>
      </c>
    </row>
    <row r="36" spans="1:26" ht="13.5" customHeight="1">
      <c r="A36" s="125">
        <f t="shared" si="7"/>
      </c>
      <c r="B36" s="125">
        <f t="shared" si="8"/>
      </c>
      <c r="C36" s="129">
        <f>'ルール＆合計'!$F$3</f>
        <v>0.02</v>
      </c>
      <c r="D36" s="128" t="e">
        <f t="shared" si="0"/>
        <v>#VALUE!</v>
      </c>
      <c r="N36" s="125">
        <f t="shared" si="1"/>
      </c>
      <c r="P36" s="125">
        <f t="shared" si="3"/>
      </c>
      <c r="V36" s="125">
        <f t="shared" si="4"/>
      </c>
      <c r="W36" s="125">
        <f t="shared" si="9"/>
      </c>
      <c r="X36" s="126">
        <f t="shared" si="10"/>
      </c>
      <c r="Y36" s="137">
        <f t="shared" si="5"/>
      </c>
      <c r="Z36" s="125">
        <f t="shared" si="6"/>
      </c>
    </row>
    <row r="37" spans="1:26" ht="13.5" customHeight="1">
      <c r="A37" s="125">
        <f t="shared" si="7"/>
      </c>
      <c r="B37" s="125">
        <f t="shared" si="8"/>
      </c>
      <c r="C37" s="129">
        <f>'ルール＆合計'!$F$3</f>
        <v>0.02</v>
      </c>
      <c r="D37" s="128" t="e">
        <f t="shared" si="0"/>
        <v>#VALUE!</v>
      </c>
      <c r="N37" s="125">
        <f t="shared" si="1"/>
      </c>
      <c r="P37" s="125">
        <f t="shared" si="3"/>
      </c>
      <c r="V37" s="125">
        <f t="shared" si="4"/>
      </c>
      <c r="W37" s="125">
        <f t="shared" si="9"/>
      </c>
      <c r="X37" s="126">
        <f t="shared" si="10"/>
      </c>
      <c r="Y37" s="137">
        <f t="shared" si="5"/>
      </c>
      <c r="Z37" s="125">
        <f t="shared" si="6"/>
      </c>
    </row>
    <row r="38" spans="1:26" ht="13.5" customHeight="1">
      <c r="A38" s="125">
        <f t="shared" si="7"/>
      </c>
      <c r="B38" s="125">
        <f t="shared" si="8"/>
      </c>
      <c r="C38" s="129">
        <f>'ルール＆合計'!$F$3</f>
        <v>0.02</v>
      </c>
      <c r="D38" s="128" t="e">
        <f t="shared" si="0"/>
        <v>#VALUE!</v>
      </c>
      <c r="N38" s="125">
        <f t="shared" si="1"/>
      </c>
      <c r="P38" s="125">
        <f t="shared" si="3"/>
      </c>
      <c r="V38" s="125">
        <f t="shared" si="4"/>
      </c>
      <c r="W38" s="125">
        <f t="shared" si="9"/>
      </c>
      <c r="X38" s="126">
        <f t="shared" si="10"/>
      </c>
      <c r="Y38" s="137">
        <f t="shared" si="5"/>
      </c>
      <c r="Z38" s="125">
        <f t="shared" si="6"/>
      </c>
    </row>
    <row r="39" spans="1:26" ht="13.5" customHeight="1">
      <c r="A39" s="125">
        <f t="shared" si="7"/>
      </c>
      <c r="B39" s="125">
        <f t="shared" si="8"/>
      </c>
      <c r="C39" s="129">
        <f>'ルール＆合計'!$F$3</f>
        <v>0.02</v>
      </c>
      <c r="D39" s="128" t="e">
        <f t="shared" si="0"/>
        <v>#VALUE!</v>
      </c>
      <c r="N39" s="125">
        <f t="shared" si="1"/>
      </c>
      <c r="P39" s="125">
        <f t="shared" si="3"/>
      </c>
      <c r="V39" s="125">
        <f t="shared" si="4"/>
      </c>
      <c r="W39" s="125">
        <f t="shared" si="9"/>
      </c>
      <c r="X39" s="126">
        <f t="shared" si="10"/>
      </c>
      <c r="Y39" s="137">
        <f t="shared" si="5"/>
      </c>
      <c r="Z39" s="125">
        <f t="shared" si="6"/>
      </c>
    </row>
    <row r="40" spans="1:26" ht="13.5" customHeight="1">
      <c r="A40" s="125">
        <f t="shared" si="7"/>
      </c>
      <c r="B40" s="125">
        <f t="shared" si="8"/>
      </c>
      <c r="C40" s="129">
        <f>'ルール＆合計'!$F$3</f>
        <v>0.02</v>
      </c>
      <c r="D40" s="128" t="e">
        <f t="shared" si="0"/>
        <v>#VALUE!</v>
      </c>
      <c r="N40" s="125">
        <f t="shared" si="1"/>
      </c>
      <c r="P40" s="125">
        <f t="shared" si="3"/>
      </c>
      <c r="V40" s="125">
        <f t="shared" si="4"/>
      </c>
      <c r="W40" s="125">
        <f t="shared" si="9"/>
      </c>
      <c r="X40" s="126">
        <f t="shared" si="10"/>
      </c>
      <c r="Y40" s="137">
        <f t="shared" si="5"/>
      </c>
      <c r="Z40" s="125">
        <f t="shared" si="6"/>
      </c>
    </row>
    <row r="41" spans="1:26" ht="13.5" customHeight="1">
      <c r="A41" s="125">
        <f t="shared" si="7"/>
      </c>
      <c r="B41" s="125">
        <f t="shared" si="8"/>
      </c>
      <c r="C41" s="129">
        <f>'ルール＆合計'!$F$3</f>
        <v>0.02</v>
      </c>
      <c r="D41" s="128" t="e">
        <f t="shared" si="0"/>
        <v>#VALUE!</v>
      </c>
      <c r="N41" s="125">
        <f t="shared" si="1"/>
      </c>
      <c r="P41" s="125">
        <f t="shared" si="3"/>
      </c>
      <c r="V41" s="125">
        <f t="shared" si="4"/>
      </c>
      <c r="W41" s="125">
        <f t="shared" si="9"/>
      </c>
      <c r="X41" s="126">
        <f t="shared" si="10"/>
      </c>
      <c r="Y41" s="137">
        <f t="shared" si="5"/>
      </c>
      <c r="Z41" s="125">
        <f t="shared" si="6"/>
      </c>
    </row>
    <row r="42" spans="1:26" ht="13.5" customHeight="1">
      <c r="A42" s="125">
        <f t="shared" si="7"/>
      </c>
      <c r="B42" s="125">
        <f t="shared" si="8"/>
      </c>
      <c r="C42" s="129">
        <f>'ルール＆合計'!$F$3</f>
        <v>0.02</v>
      </c>
      <c r="D42" s="128" t="e">
        <f t="shared" si="0"/>
        <v>#VALUE!</v>
      </c>
      <c r="N42" s="125">
        <f t="shared" si="1"/>
      </c>
      <c r="P42" s="125">
        <f t="shared" si="3"/>
      </c>
      <c r="V42" s="125">
        <f t="shared" si="4"/>
      </c>
      <c r="W42" s="125">
        <f t="shared" si="9"/>
      </c>
      <c r="X42" s="126">
        <f t="shared" si="10"/>
      </c>
      <c r="Y42" s="137">
        <f t="shared" si="5"/>
      </c>
      <c r="Z42" s="125">
        <f t="shared" si="6"/>
      </c>
    </row>
    <row r="43" spans="1:26" ht="13.5" customHeight="1">
      <c r="A43" s="125">
        <f t="shared" si="7"/>
      </c>
      <c r="B43" s="125">
        <f t="shared" si="8"/>
      </c>
      <c r="C43" s="129">
        <f>'ルール＆合計'!$F$3</f>
        <v>0.02</v>
      </c>
      <c r="D43" s="128" t="e">
        <f t="shared" si="0"/>
        <v>#VALUE!</v>
      </c>
      <c r="N43" s="125">
        <f t="shared" si="1"/>
      </c>
      <c r="P43" s="125">
        <f t="shared" si="3"/>
      </c>
      <c r="V43" s="125">
        <f t="shared" si="4"/>
      </c>
      <c r="W43" s="125">
        <f t="shared" si="9"/>
      </c>
      <c r="X43" s="126">
        <f t="shared" si="10"/>
      </c>
      <c r="Y43" s="137">
        <f t="shared" si="5"/>
      </c>
      <c r="Z43" s="125">
        <f t="shared" si="6"/>
      </c>
    </row>
    <row r="44" spans="1:26" ht="13.5" customHeight="1">
      <c r="A44" s="125">
        <f t="shared" si="7"/>
      </c>
      <c r="B44" s="125">
        <f t="shared" si="8"/>
      </c>
      <c r="C44" s="129">
        <f>'ルール＆合計'!$F$3</f>
        <v>0.02</v>
      </c>
      <c r="D44" s="128" t="e">
        <f t="shared" si="0"/>
        <v>#VALUE!</v>
      </c>
      <c r="N44" s="125">
        <f t="shared" si="1"/>
      </c>
      <c r="P44" s="125">
        <f t="shared" si="3"/>
      </c>
      <c r="V44" s="125">
        <f t="shared" si="4"/>
      </c>
      <c r="W44" s="125">
        <f t="shared" si="9"/>
      </c>
      <c r="X44" s="126">
        <f t="shared" si="10"/>
      </c>
      <c r="Y44" s="137">
        <f t="shared" si="5"/>
      </c>
      <c r="Z44" s="125">
        <f t="shared" si="6"/>
      </c>
    </row>
    <row r="45" spans="1:26" ht="13.5" customHeight="1">
      <c r="A45" s="125">
        <f t="shared" si="7"/>
      </c>
      <c r="B45" s="125">
        <f t="shared" si="8"/>
      </c>
      <c r="C45" s="129">
        <f>'ルール＆合計'!$F$3</f>
        <v>0.02</v>
      </c>
      <c r="D45" s="128" t="e">
        <f t="shared" si="0"/>
        <v>#VALUE!</v>
      </c>
      <c r="N45" s="125">
        <f t="shared" si="1"/>
      </c>
      <c r="P45" s="125">
        <f t="shared" si="3"/>
      </c>
      <c r="V45" s="125">
        <f t="shared" si="4"/>
      </c>
      <c r="W45" s="125">
        <f t="shared" si="9"/>
      </c>
      <c r="X45" s="126">
        <f t="shared" si="10"/>
      </c>
      <c r="Y45" s="137">
        <f t="shared" si="5"/>
      </c>
      <c r="Z45" s="125">
        <f t="shared" si="6"/>
      </c>
    </row>
    <row r="46" spans="1:26" ht="13.5" customHeight="1">
      <c r="A46" s="125">
        <f t="shared" si="7"/>
      </c>
      <c r="B46" s="125">
        <f t="shared" si="8"/>
      </c>
      <c r="C46" s="129">
        <f>'ルール＆合計'!$F$3</f>
        <v>0.02</v>
      </c>
      <c r="D46" s="128" t="e">
        <f t="shared" si="0"/>
        <v>#VALUE!</v>
      </c>
      <c r="N46" s="125">
        <f t="shared" si="1"/>
      </c>
      <c r="P46" s="125">
        <f t="shared" si="3"/>
      </c>
      <c r="V46" s="125">
        <f t="shared" si="4"/>
      </c>
      <c r="W46" s="125">
        <f t="shared" si="9"/>
      </c>
      <c r="X46" s="126">
        <f t="shared" si="10"/>
      </c>
      <c r="Y46" s="137">
        <f t="shared" si="5"/>
      </c>
      <c r="Z46" s="125">
        <f t="shared" si="6"/>
      </c>
    </row>
    <row r="47" spans="1:26" ht="13.5" customHeight="1">
      <c r="A47" s="125">
        <f t="shared" si="7"/>
      </c>
      <c r="B47" s="125">
        <f t="shared" si="8"/>
      </c>
      <c r="C47" s="129">
        <f>'ルール＆合計'!$F$3</f>
        <v>0.02</v>
      </c>
      <c r="D47" s="128" t="e">
        <f t="shared" si="0"/>
        <v>#VALUE!</v>
      </c>
      <c r="N47" s="125">
        <f t="shared" si="1"/>
      </c>
      <c r="P47" s="125">
        <f t="shared" si="3"/>
      </c>
      <c r="V47" s="125">
        <f t="shared" si="4"/>
      </c>
      <c r="W47" s="125">
        <f t="shared" si="9"/>
      </c>
      <c r="X47" s="126">
        <f t="shared" si="10"/>
      </c>
      <c r="Y47" s="137">
        <f t="shared" si="5"/>
      </c>
      <c r="Z47" s="125">
        <f t="shared" si="6"/>
      </c>
    </row>
    <row r="48" spans="1:26" ht="13.5" customHeight="1">
      <c r="A48" s="125">
        <f t="shared" si="7"/>
      </c>
      <c r="B48" s="125">
        <f t="shared" si="8"/>
      </c>
      <c r="C48" s="129">
        <f>'ルール＆合計'!$F$3</f>
        <v>0.02</v>
      </c>
      <c r="D48" s="128" t="e">
        <f t="shared" si="0"/>
        <v>#VALUE!</v>
      </c>
      <c r="N48" s="125">
        <f t="shared" si="1"/>
      </c>
      <c r="P48" s="125">
        <f t="shared" si="3"/>
      </c>
      <c r="V48" s="125">
        <f t="shared" si="4"/>
      </c>
      <c r="W48" s="125">
        <f t="shared" si="9"/>
      </c>
      <c r="X48" s="126">
        <f t="shared" si="10"/>
      </c>
      <c r="Y48" s="137">
        <f t="shared" si="5"/>
      </c>
      <c r="Z48" s="125">
        <f t="shared" si="6"/>
      </c>
    </row>
    <row r="49" spans="1:26" ht="13.5" customHeight="1">
      <c r="A49" s="125">
        <f t="shared" si="7"/>
      </c>
      <c r="B49" s="125">
        <f t="shared" si="8"/>
      </c>
      <c r="C49" s="129">
        <f>'ルール＆合計'!$F$3</f>
        <v>0.02</v>
      </c>
      <c r="D49" s="128" t="e">
        <f t="shared" si="0"/>
        <v>#VALUE!</v>
      </c>
      <c r="N49" s="125">
        <f t="shared" si="1"/>
      </c>
      <c r="P49" s="125">
        <f t="shared" si="3"/>
      </c>
      <c r="V49" s="125">
        <f t="shared" si="4"/>
      </c>
      <c r="W49" s="125">
        <f t="shared" si="9"/>
      </c>
      <c r="X49" s="126">
        <f t="shared" si="10"/>
      </c>
      <c r="Y49" s="137">
        <f t="shared" si="5"/>
      </c>
      <c r="Z49" s="125">
        <f t="shared" si="6"/>
      </c>
    </row>
    <row r="50" spans="1:26" ht="13.5" customHeight="1">
      <c r="A50" s="125">
        <f t="shared" si="7"/>
      </c>
      <c r="B50" s="125">
        <f t="shared" si="8"/>
      </c>
      <c r="C50" s="129">
        <f>'ルール＆合計'!$F$3</f>
        <v>0.02</v>
      </c>
      <c r="D50" s="128" t="e">
        <f t="shared" si="0"/>
        <v>#VALUE!</v>
      </c>
      <c r="N50" s="125">
        <f t="shared" si="1"/>
      </c>
      <c r="P50" s="125">
        <f t="shared" si="3"/>
      </c>
      <c r="V50" s="125">
        <f t="shared" si="4"/>
      </c>
      <c r="W50" s="125">
        <f t="shared" si="9"/>
      </c>
      <c r="X50" s="126">
        <f t="shared" si="10"/>
      </c>
      <c r="Y50" s="137">
        <f t="shared" si="5"/>
      </c>
      <c r="Z50" s="125">
        <f t="shared" si="6"/>
      </c>
    </row>
    <row r="51" spans="1:26" ht="13.5" customHeight="1">
      <c r="A51" s="125">
        <f t="shared" si="7"/>
      </c>
      <c r="B51" s="125">
        <f t="shared" si="8"/>
      </c>
      <c r="C51" s="129">
        <f>'ルール＆合計'!$F$3</f>
        <v>0.02</v>
      </c>
      <c r="D51" s="128" t="e">
        <f t="shared" si="0"/>
        <v>#VALUE!</v>
      </c>
      <c r="N51" s="125">
        <f t="shared" si="1"/>
      </c>
      <c r="P51" s="125">
        <f t="shared" si="3"/>
      </c>
      <c r="V51" s="125">
        <f t="shared" si="4"/>
      </c>
      <c r="W51" s="125">
        <f t="shared" si="9"/>
      </c>
      <c r="X51" s="126">
        <f t="shared" si="10"/>
      </c>
      <c r="Y51" s="137">
        <f t="shared" si="5"/>
      </c>
      <c r="Z51" s="125">
        <f t="shared" si="6"/>
      </c>
    </row>
    <row r="52" spans="1:26" ht="13.5" customHeight="1">
      <c r="A52" s="125">
        <f t="shared" si="7"/>
      </c>
      <c r="B52" s="125">
        <f t="shared" si="8"/>
      </c>
      <c r="C52" s="129">
        <f>'ルール＆合計'!$F$3</f>
        <v>0.02</v>
      </c>
      <c r="D52" s="128" t="e">
        <f t="shared" si="0"/>
        <v>#VALUE!</v>
      </c>
      <c r="N52" s="125">
        <f t="shared" si="1"/>
      </c>
      <c r="P52" s="125">
        <f t="shared" si="3"/>
      </c>
      <c r="V52" s="125">
        <f t="shared" si="4"/>
      </c>
      <c r="W52" s="125">
        <f t="shared" si="9"/>
      </c>
      <c r="X52" s="126">
        <f t="shared" si="10"/>
      </c>
      <c r="Y52" s="137">
        <f t="shared" si="5"/>
      </c>
      <c r="Z52" s="125">
        <f t="shared" si="6"/>
      </c>
    </row>
    <row r="53" spans="1:26" ht="13.5" customHeight="1">
      <c r="A53" s="125">
        <f t="shared" si="7"/>
      </c>
      <c r="B53" s="125">
        <f t="shared" si="8"/>
      </c>
      <c r="C53" s="129">
        <f>'ルール＆合計'!$F$3</f>
        <v>0.02</v>
      </c>
      <c r="D53" s="128" t="e">
        <f t="shared" si="0"/>
        <v>#VALUE!</v>
      </c>
      <c r="N53" s="125">
        <f t="shared" si="1"/>
      </c>
      <c r="P53" s="125">
        <f t="shared" si="3"/>
      </c>
      <c r="V53" s="125">
        <f t="shared" si="4"/>
      </c>
      <c r="W53" s="125">
        <f t="shared" si="9"/>
      </c>
      <c r="X53" s="126">
        <f t="shared" si="10"/>
      </c>
      <c r="Y53" s="137">
        <f t="shared" si="5"/>
      </c>
      <c r="Z53" s="125">
        <f t="shared" si="6"/>
      </c>
    </row>
    <row r="54" spans="1:26" ht="13.5" customHeight="1">
      <c r="A54" s="125">
        <f t="shared" si="7"/>
      </c>
      <c r="B54" s="125">
        <f t="shared" si="8"/>
      </c>
      <c r="C54" s="129">
        <f>'ルール＆合計'!$F$3</f>
        <v>0.02</v>
      </c>
      <c r="D54" s="128" t="e">
        <f t="shared" si="0"/>
        <v>#VALUE!</v>
      </c>
      <c r="N54" s="125">
        <f t="shared" si="1"/>
      </c>
      <c r="P54" s="125">
        <f t="shared" si="3"/>
      </c>
      <c r="V54" s="125">
        <f t="shared" si="4"/>
      </c>
      <c r="W54" s="125">
        <f t="shared" si="9"/>
      </c>
      <c r="X54" s="126">
        <f t="shared" si="10"/>
      </c>
      <c r="Y54" s="137">
        <f t="shared" si="5"/>
      </c>
      <c r="Z54" s="125">
        <f t="shared" si="6"/>
      </c>
    </row>
    <row r="55" spans="1:26" ht="13.5" customHeight="1">
      <c r="A55" s="125">
        <f t="shared" si="7"/>
      </c>
      <c r="B55" s="125">
        <f t="shared" si="8"/>
      </c>
      <c r="C55" s="129">
        <f>'ルール＆合計'!$F$3</f>
        <v>0.02</v>
      </c>
      <c r="D55" s="128" t="e">
        <f t="shared" si="0"/>
        <v>#VALUE!</v>
      </c>
      <c r="N55" s="125">
        <f t="shared" si="1"/>
      </c>
      <c r="P55" s="125">
        <f t="shared" si="3"/>
      </c>
      <c r="V55" s="125">
        <f t="shared" si="4"/>
      </c>
      <c r="W55" s="125">
        <f t="shared" si="9"/>
      </c>
      <c r="X55" s="126">
        <f t="shared" si="10"/>
      </c>
      <c r="Y55" s="137">
        <f t="shared" si="5"/>
      </c>
      <c r="Z55" s="125">
        <f t="shared" si="6"/>
      </c>
    </row>
    <row r="56" spans="1:26" ht="13.5" customHeight="1">
      <c r="A56" s="125">
        <f t="shared" si="7"/>
      </c>
      <c r="B56" s="125">
        <f t="shared" si="8"/>
      </c>
      <c r="C56" s="129">
        <f>'ルール＆合計'!$F$3</f>
        <v>0.02</v>
      </c>
      <c r="D56" s="128" t="e">
        <f t="shared" si="0"/>
        <v>#VALUE!</v>
      </c>
      <c r="N56" s="125">
        <f t="shared" si="1"/>
      </c>
      <c r="P56" s="125">
        <f t="shared" si="3"/>
      </c>
      <c r="V56" s="125">
        <f t="shared" si="4"/>
      </c>
      <c r="W56" s="125">
        <f t="shared" si="9"/>
      </c>
      <c r="X56" s="126">
        <f t="shared" si="10"/>
      </c>
      <c r="Y56" s="137">
        <f t="shared" si="5"/>
      </c>
      <c r="Z56" s="125">
        <f t="shared" si="6"/>
      </c>
    </row>
    <row r="57" spans="1:26" ht="13.5" customHeight="1">
      <c r="A57" s="125">
        <f t="shared" si="7"/>
      </c>
      <c r="B57" s="125">
        <f t="shared" si="8"/>
      </c>
      <c r="C57" s="129">
        <f>'ルール＆合計'!$F$3</f>
        <v>0.02</v>
      </c>
      <c r="D57" s="128" t="e">
        <f t="shared" si="0"/>
        <v>#VALUE!</v>
      </c>
      <c r="N57" s="125">
        <f t="shared" si="1"/>
      </c>
      <c r="P57" s="125">
        <f t="shared" si="3"/>
      </c>
      <c r="V57" s="125">
        <f t="shared" si="4"/>
      </c>
      <c r="W57" s="125">
        <f t="shared" si="9"/>
      </c>
      <c r="X57" s="126">
        <f t="shared" si="10"/>
      </c>
      <c r="Y57" s="137">
        <f t="shared" si="5"/>
      </c>
      <c r="Z57" s="125">
        <f t="shared" si="6"/>
      </c>
    </row>
    <row r="58" spans="1:26" ht="13.5" customHeight="1">
      <c r="A58" s="125">
        <f t="shared" si="7"/>
      </c>
      <c r="B58" s="125">
        <f t="shared" si="8"/>
      </c>
      <c r="C58" s="129">
        <f>'ルール＆合計'!$F$3</f>
        <v>0.02</v>
      </c>
      <c r="D58" s="128" t="e">
        <f t="shared" si="0"/>
        <v>#VALUE!</v>
      </c>
      <c r="N58" s="125">
        <f t="shared" si="1"/>
      </c>
      <c r="P58" s="125">
        <f t="shared" si="3"/>
      </c>
      <c r="V58" s="125">
        <f t="shared" si="4"/>
      </c>
      <c r="W58" s="125">
        <f t="shared" si="9"/>
      </c>
      <c r="X58" s="126">
        <f t="shared" si="10"/>
      </c>
      <c r="Y58" s="137">
        <f t="shared" si="5"/>
      </c>
      <c r="Z58" s="125">
        <f t="shared" si="6"/>
      </c>
    </row>
    <row r="59" spans="1:26" ht="13.5" customHeight="1">
      <c r="A59" s="125">
        <f t="shared" si="7"/>
      </c>
      <c r="B59" s="125">
        <f t="shared" si="8"/>
      </c>
      <c r="C59" s="129">
        <f>'ルール＆合計'!$F$3</f>
        <v>0.02</v>
      </c>
      <c r="D59" s="128" t="e">
        <f t="shared" si="0"/>
        <v>#VALUE!</v>
      </c>
      <c r="N59" s="125">
        <f t="shared" si="1"/>
      </c>
      <c r="P59" s="125">
        <f t="shared" si="3"/>
      </c>
      <c r="V59" s="125">
        <f t="shared" si="4"/>
      </c>
      <c r="W59" s="125">
        <f t="shared" si="9"/>
      </c>
      <c r="X59" s="126">
        <f t="shared" si="10"/>
      </c>
      <c r="Y59" s="137">
        <f t="shared" si="5"/>
      </c>
      <c r="Z59" s="125">
        <f t="shared" si="6"/>
      </c>
    </row>
    <row r="60" spans="1:26" ht="13.5" customHeight="1">
      <c r="A60" s="125">
        <f t="shared" si="7"/>
      </c>
      <c r="B60" s="125">
        <f t="shared" si="8"/>
      </c>
      <c r="C60" s="129">
        <f>'ルール＆合計'!$F$3</f>
        <v>0.02</v>
      </c>
      <c r="D60" s="128" t="e">
        <f t="shared" si="0"/>
        <v>#VALUE!</v>
      </c>
      <c r="N60" s="125">
        <f t="shared" si="1"/>
      </c>
      <c r="P60" s="125">
        <f t="shared" si="3"/>
      </c>
      <c r="V60" s="125">
        <f t="shared" si="4"/>
      </c>
      <c r="W60" s="125">
        <f t="shared" si="9"/>
      </c>
      <c r="X60" s="126">
        <f t="shared" si="10"/>
      </c>
      <c r="Y60" s="137">
        <f t="shared" si="5"/>
      </c>
      <c r="Z60" s="125">
        <f t="shared" si="6"/>
      </c>
    </row>
    <row r="61" spans="1:26" ht="13.5" customHeight="1">
      <c r="A61" s="125">
        <f t="shared" si="7"/>
      </c>
      <c r="B61" s="125">
        <f t="shared" si="8"/>
      </c>
      <c r="C61" s="129">
        <f>'ルール＆合計'!$F$3</f>
        <v>0.02</v>
      </c>
      <c r="D61" s="128" t="e">
        <f t="shared" si="0"/>
        <v>#VALUE!</v>
      </c>
      <c r="N61" s="125">
        <f t="shared" si="1"/>
      </c>
      <c r="P61" s="125">
        <f t="shared" si="3"/>
      </c>
      <c r="V61" s="125">
        <f t="shared" si="4"/>
      </c>
      <c r="W61" s="125">
        <f t="shared" si="9"/>
      </c>
      <c r="X61" s="126">
        <f t="shared" si="10"/>
      </c>
      <c r="Y61" s="137">
        <f t="shared" si="5"/>
      </c>
      <c r="Z61" s="125">
        <f t="shared" si="6"/>
      </c>
    </row>
    <row r="62" spans="1:26" ht="13.5" customHeight="1">
      <c r="A62" s="125">
        <f t="shared" si="7"/>
      </c>
      <c r="B62" s="125">
        <f t="shared" si="8"/>
      </c>
      <c r="C62" s="129">
        <f>'ルール＆合計'!$F$3</f>
        <v>0.02</v>
      </c>
      <c r="D62" s="128" t="e">
        <f t="shared" si="0"/>
        <v>#VALUE!</v>
      </c>
      <c r="N62" s="125">
        <f t="shared" si="1"/>
      </c>
      <c r="P62" s="125">
        <f t="shared" si="3"/>
      </c>
      <c r="V62" s="125">
        <f t="shared" si="4"/>
      </c>
      <c r="W62" s="125">
        <f t="shared" si="9"/>
      </c>
      <c r="X62" s="126">
        <f t="shared" si="10"/>
      </c>
      <c r="Y62" s="137">
        <f t="shared" si="5"/>
      </c>
      <c r="Z62" s="125">
        <f t="shared" si="6"/>
      </c>
    </row>
    <row r="63" spans="1:26" ht="13.5" customHeight="1">
      <c r="A63" s="125">
        <f t="shared" si="7"/>
      </c>
      <c r="B63" s="125">
        <f t="shared" si="8"/>
      </c>
      <c r="C63" s="129">
        <f>'ルール＆合計'!$F$3</f>
        <v>0.02</v>
      </c>
      <c r="D63" s="128" t="e">
        <f t="shared" si="0"/>
        <v>#VALUE!</v>
      </c>
      <c r="N63" s="125">
        <f t="shared" si="1"/>
      </c>
      <c r="P63" s="125">
        <f t="shared" si="3"/>
      </c>
      <c r="V63" s="125">
        <f t="shared" si="4"/>
      </c>
      <c r="W63" s="125">
        <f t="shared" si="9"/>
      </c>
      <c r="X63" s="126">
        <f t="shared" si="10"/>
      </c>
      <c r="Y63" s="137">
        <f t="shared" si="5"/>
      </c>
      <c r="Z63" s="125">
        <f t="shared" si="6"/>
      </c>
    </row>
    <row r="64" spans="1:26" ht="13.5" customHeight="1">
      <c r="A64" s="125">
        <f t="shared" si="7"/>
      </c>
      <c r="B64" s="125">
        <f t="shared" si="8"/>
      </c>
      <c r="C64" s="129">
        <f>'ルール＆合計'!$F$3</f>
        <v>0.02</v>
      </c>
      <c r="D64" s="128" t="e">
        <f t="shared" si="0"/>
        <v>#VALUE!</v>
      </c>
      <c r="N64" s="125">
        <f t="shared" si="1"/>
      </c>
      <c r="P64" s="125">
        <f t="shared" si="3"/>
      </c>
      <c r="V64" s="125">
        <f t="shared" si="4"/>
      </c>
      <c r="W64" s="125">
        <f t="shared" si="9"/>
      </c>
      <c r="X64" s="126">
        <f t="shared" si="10"/>
      </c>
      <c r="Y64" s="137">
        <f t="shared" si="5"/>
      </c>
      <c r="Z64" s="125">
        <f t="shared" si="6"/>
      </c>
    </row>
    <row r="65" spans="1:26" ht="13.5" customHeight="1">
      <c r="A65" s="125">
        <f t="shared" si="7"/>
      </c>
      <c r="B65" s="125">
        <f t="shared" si="8"/>
      </c>
      <c r="C65" s="129">
        <f>'ルール＆合計'!$F$3</f>
        <v>0.02</v>
      </c>
      <c r="D65" s="128" t="e">
        <f t="shared" si="0"/>
        <v>#VALUE!</v>
      </c>
      <c r="N65" s="125">
        <f t="shared" si="1"/>
      </c>
      <c r="P65" s="125">
        <f t="shared" si="3"/>
      </c>
      <c r="V65" s="125">
        <f t="shared" si="4"/>
      </c>
      <c r="W65" s="125">
        <f t="shared" si="9"/>
      </c>
      <c r="X65" s="126">
        <f t="shared" si="10"/>
      </c>
      <c r="Y65" s="137">
        <f t="shared" si="5"/>
      </c>
      <c r="Z65" s="125">
        <f t="shared" si="6"/>
      </c>
    </row>
    <row r="66" spans="1:26" ht="13.5" customHeight="1">
      <c r="A66" s="125">
        <f t="shared" si="7"/>
      </c>
      <c r="B66" s="125">
        <f t="shared" si="8"/>
      </c>
      <c r="C66" s="129">
        <f>'ルール＆合計'!$F$3</f>
        <v>0.02</v>
      </c>
      <c r="D66" s="128" t="e">
        <f t="shared" si="0"/>
        <v>#VALUE!</v>
      </c>
      <c r="N66" s="125">
        <f t="shared" si="1"/>
      </c>
      <c r="P66" s="125">
        <f t="shared" si="3"/>
      </c>
      <c r="V66" s="125">
        <f t="shared" si="4"/>
      </c>
      <c r="W66" s="125">
        <f t="shared" si="9"/>
      </c>
      <c r="X66" s="126">
        <f t="shared" si="10"/>
      </c>
      <c r="Y66" s="137">
        <f t="shared" si="5"/>
      </c>
      <c r="Z66" s="125">
        <f t="shared" si="6"/>
      </c>
    </row>
    <row r="67" spans="1:26" ht="13.5" customHeight="1">
      <c r="A67" s="125">
        <f t="shared" si="7"/>
      </c>
      <c r="B67" s="125">
        <f t="shared" si="8"/>
      </c>
      <c r="C67" s="129">
        <f>'ルール＆合計'!$F$3</f>
        <v>0.02</v>
      </c>
      <c r="D67" s="128" t="e">
        <f t="shared" si="0"/>
        <v>#VALUE!</v>
      </c>
      <c r="N67" s="125">
        <f t="shared" si="1"/>
      </c>
      <c r="P67" s="125">
        <f t="shared" si="3"/>
      </c>
      <c r="V67" s="125">
        <f t="shared" si="4"/>
      </c>
      <c r="W67" s="125">
        <f t="shared" si="9"/>
      </c>
      <c r="X67" s="126">
        <f t="shared" si="10"/>
      </c>
      <c r="Y67" s="137">
        <f t="shared" si="5"/>
      </c>
      <c r="Z67" s="125">
        <f t="shared" si="6"/>
      </c>
    </row>
    <row r="68" spans="1:26" ht="13.5" customHeight="1">
      <c r="A68" s="125">
        <f t="shared" si="7"/>
      </c>
      <c r="B68" s="125">
        <f t="shared" si="8"/>
      </c>
      <c r="C68" s="129">
        <f>'ルール＆合計'!$F$3</f>
        <v>0.02</v>
      </c>
      <c r="D68" s="128" t="e">
        <f aca="true" t="shared" si="11" ref="D68:D112">B68*C68</f>
        <v>#VALUE!</v>
      </c>
      <c r="N68" s="125">
        <f aca="true" t="shared" si="12" ref="N68:N112">IF(L68&lt;&gt;"",ABS(L68-J68)/0.01,"")</f>
      </c>
      <c r="P68" s="125">
        <f aca="true" t="shared" si="13" ref="P68:P112">IF(O68&lt;&gt;"",ROUNDDOWN(B68*C68/N68/J68,2),"")</f>
      </c>
      <c r="V68" s="125">
        <f aca="true" t="shared" si="14" ref="V68:V112">IF(H68&lt;&gt;"",IF(H68="買い",IF(W68&gt;0,"勝ち","負け"),IF(H68="売り",IF(W68&gt;0,"負け","勝ち"))),"")</f>
      </c>
      <c r="W68" s="125">
        <f t="shared" si="9"/>
      </c>
      <c r="X68" s="126">
        <f t="shared" si="10"/>
      </c>
      <c r="Y68" s="137">
        <f aca="true" t="shared" si="15" ref="Y68:Y112">IF(V68&lt;&gt;"",IF(V68="負け",W68/0.01,0),"")</f>
      </c>
      <c r="Z68" s="125">
        <f aca="true" t="shared" si="16" ref="Z68:Z112">IF(V68&lt;&gt;"",IF(V68="勝ち",IF(W68&gt;0,W68*E68,ABS(W68*E68)),IF(V68="負け",IF(W68&gt;0,(W68*E68)*-1,W68*E68),"")),"")</f>
      </c>
    </row>
    <row r="69" spans="1:26" ht="13.5" customHeight="1">
      <c r="A69" s="125">
        <f aca="true" t="shared" si="17" ref="A69:A112">IF($F69&lt;&gt;"",ROW()-2,"")</f>
      </c>
      <c r="B69" s="125">
        <f aca="true" t="shared" si="18" ref="B69:B112">IF(V68&lt;&gt;"",B68+ROUND(Z68,0),"")</f>
      </c>
      <c r="C69" s="129">
        <f>'ルール＆合計'!$F$3</f>
        <v>0.02</v>
      </c>
      <c r="D69" s="128" t="e">
        <f t="shared" si="11"/>
        <v>#VALUE!</v>
      </c>
      <c r="N69" s="125">
        <f t="shared" si="12"/>
      </c>
      <c r="P69" s="125">
        <f t="shared" si="13"/>
      </c>
      <c r="V69" s="125">
        <f t="shared" si="14"/>
      </c>
      <c r="W69" s="125">
        <f aca="true" t="shared" si="19" ref="W69:W112">IF(T69&lt;&gt;"",T69-J69,"")</f>
      </c>
      <c r="X69" s="126">
        <f aca="true" t="shared" si="20" ref="X69:X112">IF(V69&lt;&gt;"",IF(V69="勝ち",W69/0.01,0),"")</f>
      </c>
      <c r="Y69" s="137">
        <f t="shared" si="15"/>
      </c>
      <c r="Z69" s="125">
        <f t="shared" si="16"/>
      </c>
    </row>
    <row r="70" spans="1:26" ht="13.5" customHeight="1">
      <c r="A70" s="125">
        <f t="shared" si="17"/>
      </c>
      <c r="B70" s="125">
        <f t="shared" si="18"/>
      </c>
      <c r="C70" s="129">
        <f>'ルール＆合計'!$F$3</f>
        <v>0.02</v>
      </c>
      <c r="D70" s="128" t="e">
        <f t="shared" si="11"/>
        <v>#VALUE!</v>
      </c>
      <c r="N70" s="125">
        <f t="shared" si="12"/>
      </c>
      <c r="P70" s="125">
        <f t="shared" si="13"/>
      </c>
      <c r="V70" s="125">
        <f t="shared" si="14"/>
      </c>
      <c r="W70" s="125">
        <f t="shared" si="19"/>
      </c>
      <c r="X70" s="126">
        <f t="shared" si="20"/>
      </c>
      <c r="Y70" s="137">
        <f t="shared" si="15"/>
      </c>
      <c r="Z70" s="125">
        <f t="shared" si="16"/>
      </c>
    </row>
    <row r="71" spans="1:26" ht="13.5" customHeight="1">
      <c r="A71" s="125">
        <f t="shared" si="17"/>
      </c>
      <c r="B71" s="125">
        <f t="shared" si="18"/>
      </c>
      <c r="C71" s="129">
        <f>'ルール＆合計'!$F$3</f>
        <v>0.02</v>
      </c>
      <c r="D71" s="128" t="e">
        <f t="shared" si="11"/>
        <v>#VALUE!</v>
      </c>
      <c r="N71" s="125">
        <f t="shared" si="12"/>
      </c>
      <c r="P71" s="125">
        <f t="shared" si="13"/>
      </c>
      <c r="V71" s="125">
        <f t="shared" si="14"/>
      </c>
      <c r="W71" s="125">
        <f t="shared" si="19"/>
      </c>
      <c r="X71" s="126">
        <f t="shared" si="20"/>
      </c>
      <c r="Y71" s="137">
        <f t="shared" si="15"/>
      </c>
      <c r="Z71" s="125">
        <f t="shared" si="16"/>
      </c>
    </row>
    <row r="72" spans="1:26" ht="13.5" customHeight="1">
      <c r="A72" s="125">
        <f t="shared" si="17"/>
      </c>
      <c r="B72" s="125">
        <f t="shared" si="18"/>
      </c>
      <c r="C72" s="129">
        <f>'ルール＆合計'!$F$3</f>
        <v>0.02</v>
      </c>
      <c r="D72" s="128" t="e">
        <f t="shared" si="11"/>
        <v>#VALUE!</v>
      </c>
      <c r="N72" s="125">
        <f t="shared" si="12"/>
      </c>
      <c r="P72" s="125">
        <f t="shared" si="13"/>
      </c>
      <c r="V72" s="125">
        <f t="shared" si="14"/>
      </c>
      <c r="W72" s="125">
        <f t="shared" si="19"/>
      </c>
      <c r="X72" s="126">
        <f t="shared" si="20"/>
      </c>
      <c r="Y72" s="137">
        <f t="shared" si="15"/>
      </c>
      <c r="Z72" s="125">
        <f t="shared" si="16"/>
      </c>
    </row>
    <row r="73" spans="1:26" ht="13.5" customHeight="1">
      <c r="A73" s="125">
        <f t="shared" si="17"/>
      </c>
      <c r="B73" s="125">
        <f t="shared" si="18"/>
      </c>
      <c r="C73" s="129">
        <f>'ルール＆合計'!$F$3</f>
        <v>0.02</v>
      </c>
      <c r="D73" s="128" t="e">
        <f t="shared" si="11"/>
        <v>#VALUE!</v>
      </c>
      <c r="N73" s="125">
        <f t="shared" si="12"/>
      </c>
      <c r="P73" s="125">
        <f t="shared" si="13"/>
      </c>
      <c r="V73" s="125">
        <f t="shared" si="14"/>
      </c>
      <c r="W73" s="125">
        <f t="shared" si="19"/>
      </c>
      <c r="X73" s="126">
        <f t="shared" si="20"/>
      </c>
      <c r="Y73" s="137">
        <f t="shared" si="15"/>
      </c>
      <c r="Z73" s="125">
        <f t="shared" si="16"/>
      </c>
    </row>
    <row r="74" spans="1:26" ht="13.5" customHeight="1">
      <c r="A74" s="125">
        <f t="shared" si="17"/>
      </c>
      <c r="B74" s="125">
        <f t="shared" si="18"/>
      </c>
      <c r="C74" s="129">
        <f>'ルール＆合計'!$F$3</f>
        <v>0.02</v>
      </c>
      <c r="D74" s="128" t="e">
        <f t="shared" si="11"/>
        <v>#VALUE!</v>
      </c>
      <c r="N74" s="125">
        <f t="shared" si="12"/>
      </c>
      <c r="P74" s="125">
        <f t="shared" si="13"/>
      </c>
      <c r="V74" s="125">
        <f t="shared" si="14"/>
      </c>
      <c r="W74" s="125">
        <f t="shared" si="19"/>
      </c>
      <c r="X74" s="126">
        <f t="shared" si="20"/>
      </c>
      <c r="Y74" s="137">
        <f t="shared" si="15"/>
      </c>
      <c r="Z74" s="125">
        <f t="shared" si="16"/>
      </c>
    </row>
    <row r="75" spans="1:26" ht="13.5" customHeight="1">
      <c r="A75" s="125">
        <f t="shared" si="17"/>
      </c>
      <c r="B75" s="125">
        <f t="shared" si="18"/>
      </c>
      <c r="C75" s="129">
        <f>'ルール＆合計'!$F$3</f>
        <v>0.02</v>
      </c>
      <c r="D75" s="128" t="e">
        <f t="shared" si="11"/>
        <v>#VALUE!</v>
      </c>
      <c r="N75" s="125">
        <f t="shared" si="12"/>
      </c>
      <c r="P75" s="125">
        <f t="shared" si="13"/>
      </c>
      <c r="V75" s="125">
        <f t="shared" si="14"/>
      </c>
      <c r="W75" s="125">
        <f t="shared" si="19"/>
      </c>
      <c r="X75" s="126">
        <f t="shared" si="20"/>
      </c>
      <c r="Y75" s="137">
        <f t="shared" si="15"/>
      </c>
      <c r="Z75" s="125">
        <f t="shared" si="16"/>
      </c>
    </row>
    <row r="76" spans="1:26" ht="13.5" customHeight="1">
      <c r="A76" s="125">
        <f t="shared" si="17"/>
      </c>
      <c r="B76" s="125">
        <f t="shared" si="18"/>
      </c>
      <c r="C76" s="129">
        <f>'ルール＆合計'!$F$3</f>
        <v>0.02</v>
      </c>
      <c r="D76" s="128" t="e">
        <f t="shared" si="11"/>
        <v>#VALUE!</v>
      </c>
      <c r="N76" s="125">
        <f t="shared" si="12"/>
      </c>
      <c r="P76" s="125">
        <f t="shared" si="13"/>
      </c>
      <c r="V76" s="125">
        <f t="shared" si="14"/>
      </c>
      <c r="W76" s="125">
        <f t="shared" si="19"/>
      </c>
      <c r="X76" s="126">
        <f t="shared" si="20"/>
      </c>
      <c r="Y76" s="137">
        <f t="shared" si="15"/>
      </c>
      <c r="Z76" s="125">
        <f t="shared" si="16"/>
      </c>
    </row>
    <row r="77" spans="1:26" ht="13.5" customHeight="1">
      <c r="A77" s="125">
        <f t="shared" si="17"/>
      </c>
      <c r="B77" s="125">
        <f t="shared" si="18"/>
      </c>
      <c r="C77" s="129">
        <f>'ルール＆合計'!$F$3</f>
        <v>0.02</v>
      </c>
      <c r="D77" s="128" t="e">
        <f t="shared" si="11"/>
        <v>#VALUE!</v>
      </c>
      <c r="N77" s="125">
        <f t="shared" si="12"/>
      </c>
      <c r="P77" s="125">
        <f t="shared" si="13"/>
      </c>
      <c r="V77" s="125">
        <f t="shared" si="14"/>
      </c>
      <c r="W77" s="125">
        <f t="shared" si="19"/>
      </c>
      <c r="X77" s="126">
        <f t="shared" si="20"/>
      </c>
      <c r="Y77" s="137">
        <f t="shared" si="15"/>
      </c>
      <c r="Z77" s="125">
        <f t="shared" si="16"/>
      </c>
    </row>
    <row r="78" spans="1:26" ht="13.5" customHeight="1">
      <c r="A78" s="125">
        <f t="shared" si="17"/>
      </c>
      <c r="B78" s="125">
        <f t="shared" si="18"/>
      </c>
      <c r="C78" s="129">
        <f>'ルール＆合計'!$F$3</f>
        <v>0.02</v>
      </c>
      <c r="D78" s="128" t="e">
        <f t="shared" si="11"/>
        <v>#VALUE!</v>
      </c>
      <c r="N78" s="125">
        <f t="shared" si="12"/>
      </c>
      <c r="P78" s="125">
        <f t="shared" si="13"/>
      </c>
      <c r="V78" s="125">
        <f t="shared" si="14"/>
      </c>
      <c r="W78" s="125">
        <f t="shared" si="19"/>
      </c>
      <c r="X78" s="126">
        <f t="shared" si="20"/>
      </c>
      <c r="Y78" s="137">
        <f t="shared" si="15"/>
      </c>
      <c r="Z78" s="125">
        <f t="shared" si="16"/>
      </c>
    </row>
    <row r="79" spans="1:26" ht="13.5" customHeight="1">
      <c r="A79" s="125">
        <f t="shared" si="17"/>
      </c>
      <c r="B79" s="125">
        <f t="shared" si="18"/>
      </c>
      <c r="C79" s="129">
        <f>'ルール＆合計'!$F$3</f>
        <v>0.02</v>
      </c>
      <c r="D79" s="128" t="e">
        <f t="shared" si="11"/>
        <v>#VALUE!</v>
      </c>
      <c r="N79" s="125">
        <f t="shared" si="12"/>
      </c>
      <c r="P79" s="125">
        <f t="shared" si="13"/>
      </c>
      <c r="V79" s="125">
        <f t="shared" si="14"/>
      </c>
      <c r="W79" s="125">
        <f t="shared" si="19"/>
      </c>
      <c r="X79" s="126">
        <f t="shared" si="20"/>
      </c>
      <c r="Y79" s="137">
        <f t="shared" si="15"/>
      </c>
      <c r="Z79" s="125">
        <f t="shared" si="16"/>
      </c>
    </row>
    <row r="80" spans="1:26" ht="13.5" customHeight="1">
      <c r="A80" s="125">
        <f t="shared" si="17"/>
      </c>
      <c r="B80" s="125">
        <f t="shared" si="18"/>
      </c>
      <c r="C80" s="129">
        <f>'ルール＆合計'!$F$3</f>
        <v>0.02</v>
      </c>
      <c r="D80" s="128" t="e">
        <f t="shared" si="11"/>
        <v>#VALUE!</v>
      </c>
      <c r="N80" s="125">
        <f t="shared" si="12"/>
      </c>
      <c r="P80" s="125">
        <f t="shared" si="13"/>
      </c>
      <c r="V80" s="125">
        <f t="shared" si="14"/>
      </c>
      <c r="W80" s="125">
        <f t="shared" si="19"/>
      </c>
      <c r="X80" s="126">
        <f t="shared" si="20"/>
      </c>
      <c r="Y80" s="137">
        <f t="shared" si="15"/>
      </c>
      <c r="Z80" s="125">
        <f t="shared" si="16"/>
      </c>
    </row>
    <row r="81" spans="1:26" ht="13.5" customHeight="1">
      <c r="A81" s="125">
        <f t="shared" si="17"/>
      </c>
      <c r="B81" s="125">
        <f t="shared" si="18"/>
      </c>
      <c r="C81" s="129">
        <f>'ルール＆合計'!$F$3</f>
        <v>0.02</v>
      </c>
      <c r="D81" s="128" t="e">
        <f t="shared" si="11"/>
        <v>#VALUE!</v>
      </c>
      <c r="N81" s="125">
        <f t="shared" si="12"/>
      </c>
      <c r="P81" s="125">
        <f t="shared" si="13"/>
      </c>
      <c r="V81" s="125">
        <f t="shared" si="14"/>
      </c>
      <c r="W81" s="125">
        <f t="shared" si="19"/>
      </c>
      <c r="X81" s="126">
        <f t="shared" si="20"/>
      </c>
      <c r="Y81" s="137">
        <f t="shared" si="15"/>
      </c>
      <c r="Z81" s="125">
        <f t="shared" si="16"/>
      </c>
    </row>
    <row r="82" spans="1:26" ht="13.5" customHeight="1">
      <c r="A82" s="125">
        <f t="shared" si="17"/>
      </c>
      <c r="B82" s="125">
        <f t="shared" si="18"/>
      </c>
      <c r="C82" s="129">
        <f>'ルール＆合計'!$F$3</f>
        <v>0.02</v>
      </c>
      <c r="D82" s="128" t="e">
        <f t="shared" si="11"/>
        <v>#VALUE!</v>
      </c>
      <c r="N82" s="125">
        <f t="shared" si="12"/>
      </c>
      <c r="P82" s="125">
        <f t="shared" si="13"/>
      </c>
      <c r="V82" s="125">
        <f t="shared" si="14"/>
      </c>
      <c r="W82" s="125">
        <f t="shared" si="19"/>
      </c>
      <c r="X82" s="126">
        <f t="shared" si="20"/>
      </c>
      <c r="Y82" s="137">
        <f t="shared" si="15"/>
      </c>
      <c r="Z82" s="125">
        <f t="shared" si="16"/>
      </c>
    </row>
    <row r="83" spans="1:26" ht="13.5" customHeight="1">
      <c r="A83" s="125">
        <f t="shared" si="17"/>
      </c>
      <c r="B83" s="125">
        <f t="shared" si="18"/>
      </c>
      <c r="C83" s="129">
        <f>'ルール＆合計'!$F$3</f>
        <v>0.02</v>
      </c>
      <c r="D83" s="128" t="e">
        <f t="shared" si="11"/>
        <v>#VALUE!</v>
      </c>
      <c r="N83" s="125">
        <f t="shared" si="12"/>
      </c>
      <c r="P83" s="125">
        <f t="shared" si="13"/>
      </c>
      <c r="V83" s="125">
        <f t="shared" si="14"/>
      </c>
      <c r="W83" s="125">
        <f t="shared" si="19"/>
      </c>
      <c r="X83" s="126">
        <f t="shared" si="20"/>
      </c>
      <c r="Y83" s="137">
        <f t="shared" si="15"/>
      </c>
      <c r="Z83" s="125">
        <f t="shared" si="16"/>
      </c>
    </row>
    <row r="84" spans="1:26" ht="13.5" customHeight="1">
      <c r="A84" s="125">
        <f t="shared" si="17"/>
      </c>
      <c r="B84" s="125">
        <f t="shared" si="18"/>
      </c>
      <c r="C84" s="129">
        <f>'ルール＆合計'!$F$3</f>
        <v>0.02</v>
      </c>
      <c r="D84" s="128" t="e">
        <f t="shared" si="11"/>
        <v>#VALUE!</v>
      </c>
      <c r="N84" s="125">
        <f t="shared" si="12"/>
      </c>
      <c r="P84" s="125">
        <f t="shared" si="13"/>
      </c>
      <c r="V84" s="125">
        <f t="shared" si="14"/>
      </c>
      <c r="W84" s="125">
        <f t="shared" si="19"/>
      </c>
      <c r="X84" s="126">
        <f t="shared" si="20"/>
      </c>
      <c r="Y84" s="137">
        <f t="shared" si="15"/>
      </c>
      <c r="Z84" s="125">
        <f t="shared" si="16"/>
      </c>
    </row>
    <row r="85" spans="1:26" ht="13.5" customHeight="1">
      <c r="A85" s="125">
        <f t="shared" si="17"/>
      </c>
      <c r="B85" s="125">
        <f t="shared" si="18"/>
      </c>
      <c r="C85" s="129">
        <f>'ルール＆合計'!$F$3</f>
        <v>0.02</v>
      </c>
      <c r="D85" s="128" t="e">
        <f t="shared" si="11"/>
        <v>#VALUE!</v>
      </c>
      <c r="N85" s="125">
        <f t="shared" si="12"/>
      </c>
      <c r="P85" s="125">
        <f t="shared" si="13"/>
      </c>
      <c r="V85" s="125">
        <f t="shared" si="14"/>
      </c>
      <c r="W85" s="125">
        <f t="shared" si="19"/>
      </c>
      <c r="X85" s="126">
        <f t="shared" si="20"/>
      </c>
      <c r="Y85" s="137">
        <f t="shared" si="15"/>
      </c>
      <c r="Z85" s="125">
        <f t="shared" si="16"/>
      </c>
    </row>
    <row r="86" spans="1:26" ht="13.5" customHeight="1">
      <c r="A86" s="125">
        <f t="shared" si="17"/>
      </c>
      <c r="B86" s="125">
        <f t="shared" si="18"/>
      </c>
      <c r="C86" s="129">
        <f>'ルール＆合計'!$F$3</f>
        <v>0.02</v>
      </c>
      <c r="D86" s="128" t="e">
        <f t="shared" si="11"/>
        <v>#VALUE!</v>
      </c>
      <c r="N86" s="125">
        <f t="shared" si="12"/>
      </c>
      <c r="P86" s="125">
        <f t="shared" si="13"/>
      </c>
      <c r="V86" s="125">
        <f t="shared" si="14"/>
      </c>
      <c r="W86" s="125">
        <f t="shared" si="19"/>
      </c>
      <c r="X86" s="126">
        <f t="shared" si="20"/>
      </c>
      <c r="Y86" s="137">
        <f t="shared" si="15"/>
      </c>
      <c r="Z86" s="125">
        <f t="shared" si="16"/>
      </c>
    </row>
    <row r="87" spans="1:26" ht="13.5" customHeight="1">
      <c r="A87" s="125">
        <f t="shared" si="17"/>
      </c>
      <c r="B87" s="125">
        <f t="shared" si="18"/>
      </c>
      <c r="C87" s="129">
        <f>'ルール＆合計'!$F$3</f>
        <v>0.02</v>
      </c>
      <c r="D87" s="128" t="e">
        <f t="shared" si="11"/>
        <v>#VALUE!</v>
      </c>
      <c r="N87" s="125">
        <f t="shared" si="12"/>
      </c>
      <c r="P87" s="125">
        <f t="shared" si="13"/>
      </c>
      <c r="V87" s="125">
        <f t="shared" si="14"/>
      </c>
      <c r="W87" s="125">
        <f t="shared" si="19"/>
      </c>
      <c r="X87" s="126">
        <f t="shared" si="20"/>
      </c>
      <c r="Y87" s="137">
        <f t="shared" si="15"/>
      </c>
      <c r="Z87" s="125">
        <f t="shared" si="16"/>
      </c>
    </row>
    <row r="88" spans="1:26" ht="13.5" customHeight="1">
      <c r="A88" s="125">
        <f t="shared" si="17"/>
      </c>
      <c r="B88" s="125">
        <f t="shared" si="18"/>
      </c>
      <c r="C88" s="129">
        <f>'ルール＆合計'!$F$3</f>
        <v>0.02</v>
      </c>
      <c r="D88" s="128" t="e">
        <f t="shared" si="11"/>
        <v>#VALUE!</v>
      </c>
      <c r="N88" s="125">
        <f t="shared" si="12"/>
      </c>
      <c r="P88" s="125">
        <f t="shared" si="13"/>
      </c>
      <c r="V88" s="125">
        <f t="shared" si="14"/>
      </c>
      <c r="W88" s="125">
        <f t="shared" si="19"/>
      </c>
      <c r="X88" s="126">
        <f t="shared" si="20"/>
      </c>
      <c r="Y88" s="137">
        <f t="shared" si="15"/>
      </c>
      <c r="Z88" s="125">
        <f t="shared" si="16"/>
      </c>
    </row>
    <row r="89" spans="1:26" ht="13.5" customHeight="1">
      <c r="A89" s="125">
        <f t="shared" si="17"/>
      </c>
      <c r="B89" s="125">
        <f t="shared" si="18"/>
      </c>
      <c r="C89" s="129">
        <f>'ルール＆合計'!$F$3</f>
        <v>0.02</v>
      </c>
      <c r="D89" s="128" t="e">
        <f t="shared" si="11"/>
        <v>#VALUE!</v>
      </c>
      <c r="N89" s="125">
        <f t="shared" si="12"/>
      </c>
      <c r="P89" s="125">
        <f t="shared" si="13"/>
      </c>
      <c r="V89" s="125">
        <f t="shared" si="14"/>
      </c>
      <c r="W89" s="125">
        <f t="shared" si="19"/>
      </c>
      <c r="X89" s="126">
        <f t="shared" si="20"/>
      </c>
      <c r="Y89" s="137">
        <f t="shared" si="15"/>
      </c>
      <c r="Z89" s="125">
        <f t="shared" si="16"/>
      </c>
    </row>
    <row r="90" spans="1:26" ht="13.5" customHeight="1">
      <c r="A90" s="125">
        <f t="shared" si="17"/>
      </c>
      <c r="B90" s="125">
        <f t="shared" si="18"/>
      </c>
      <c r="C90" s="129">
        <f>'ルール＆合計'!$F$3</f>
        <v>0.02</v>
      </c>
      <c r="D90" s="128" t="e">
        <f t="shared" si="11"/>
        <v>#VALUE!</v>
      </c>
      <c r="N90" s="125">
        <f t="shared" si="12"/>
      </c>
      <c r="P90" s="125">
        <f t="shared" si="13"/>
      </c>
      <c r="V90" s="125">
        <f t="shared" si="14"/>
      </c>
      <c r="W90" s="125">
        <f t="shared" si="19"/>
      </c>
      <c r="X90" s="126">
        <f t="shared" si="20"/>
      </c>
      <c r="Y90" s="137">
        <f t="shared" si="15"/>
      </c>
      <c r="Z90" s="125">
        <f t="shared" si="16"/>
      </c>
    </row>
    <row r="91" spans="1:26" ht="13.5" customHeight="1">
      <c r="A91" s="125">
        <f t="shared" si="17"/>
      </c>
      <c r="B91" s="125">
        <f t="shared" si="18"/>
      </c>
      <c r="C91" s="129">
        <f>'ルール＆合計'!$F$3</f>
        <v>0.02</v>
      </c>
      <c r="D91" s="128" t="e">
        <f t="shared" si="11"/>
        <v>#VALUE!</v>
      </c>
      <c r="N91" s="125">
        <f t="shared" si="12"/>
      </c>
      <c r="P91" s="125">
        <f t="shared" si="13"/>
      </c>
      <c r="V91" s="125">
        <f t="shared" si="14"/>
      </c>
      <c r="W91" s="125">
        <f t="shared" si="19"/>
      </c>
      <c r="X91" s="126">
        <f t="shared" si="20"/>
      </c>
      <c r="Y91" s="137">
        <f t="shared" si="15"/>
      </c>
      <c r="Z91" s="125">
        <f t="shared" si="16"/>
      </c>
    </row>
    <row r="92" spans="1:26" ht="13.5" customHeight="1">
      <c r="A92" s="125">
        <f t="shared" si="17"/>
      </c>
      <c r="B92" s="125">
        <f t="shared" si="18"/>
      </c>
      <c r="C92" s="129">
        <f>'ルール＆合計'!$F$3</f>
        <v>0.02</v>
      </c>
      <c r="D92" s="128" t="e">
        <f t="shared" si="11"/>
        <v>#VALUE!</v>
      </c>
      <c r="N92" s="125">
        <f t="shared" si="12"/>
      </c>
      <c r="P92" s="125">
        <f t="shared" si="13"/>
      </c>
      <c r="V92" s="125">
        <f t="shared" si="14"/>
      </c>
      <c r="W92" s="125">
        <f t="shared" si="19"/>
      </c>
      <c r="X92" s="126">
        <f t="shared" si="20"/>
      </c>
      <c r="Y92" s="137">
        <f t="shared" si="15"/>
      </c>
      <c r="Z92" s="125">
        <f t="shared" si="16"/>
      </c>
    </row>
    <row r="93" spans="1:26" ht="13.5" customHeight="1">
      <c r="A93" s="125">
        <f t="shared" si="17"/>
      </c>
      <c r="B93" s="125">
        <f t="shared" si="18"/>
      </c>
      <c r="C93" s="129">
        <f>'ルール＆合計'!$F$3</f>
        <v>0.02</v>
      </c>
      <c r="D93" s="128" t="e">
        <f t="shared" si="11"/>
        <v>#VALUE!</v>
      </c>
      <c r="N93" s="125">
        <f t="shared" si="12"/>
      </c>
      <c r="P93" s="125">
        <f t="shared" si="13"/>
      </c>
      <c r="V93" s="125">
        <f t="shared" si="14"/>
      </c>
      <c r="W93" s="125">
        <f t="shared" si="19"/>
      </c>
      <c r="X93" s="126">
        <f t="shared" si="20"/>
      </c>
      <c r="Y93" s="137">
        <f t="shared" si="15"/>
      </c>
      <c r="Z93" s="125">
        <f t="shared" si="16"/>
      </c>
    </row>
    <row r="94" spans="1:26" ht="13.5" customHeight="1">
      <c r="A94" s="125">
        <f t="shared" si="17"/>
      </c>
      <c r="B94" s="125">
        <f t="shared" si="18"/>
      </c>
      <c r="C94" s="129">
        <f>'ルール＆合計'!$F$3</f>
        <v>0.02</v>
      </c>
      <c r="D94" s="128" t="e">
        <f t="shared" si="11"/>
        <v>#VALUE!</v>
      </c>
      <c r="N94" s="125">
        <f t="shared" si="12"/>
      </c>
      <c r="P94" s="125">
        <f t="shared" si="13"/>
      </c>
      <c r="V94" s="125">
        <f t="shared" si="14"/>
      </c>
      <c r="W94" s="125">
        <f t="shared" si="19"/>
      </c>
      <c r="X94" s="126">
        <f t="shared" si="20"/>
      </c>
      <c r="Y94" s="137">
        <f t="shared" si="15"/>
      </c>
      <c r="Z94" s="125">
        <f t="shared" si="16"/>
      </c>
    </row>
    <row r="95" spans="1:26" ht="13.5" customHeight="1">
      <c r="A95" s="125">
        <f t="shared" si="17"/>
      </c>
      <c r="B95" s="125">
        <f t="shared" si="18"/>
      </c>
      <c r="C95" s="129">
        <f>'ルール＆合計'!$F$3</f>
        <v>0.02</v>
      </c>
      <c r="D95" s="128" t="e">
        <f t="shared" si="11"/>
        <v>#VALUE!</v>
      </c>
      <c r="N95" s="125">
        <f t="shared" si="12"/>
      </c>
      <c r="P95" s="125">
        <f t="shared" si="13"/>
      </c>
      <c r="V95" s="125">
        <f t="shared" si="14"/>
      </c>
      <c r="W95" s="125">
        <f t="shared" si="19"/>
      </c>
      <c r="X95" s="126">
        <f t="shared" si="20"/>
      </c>
      <c r="Y95" s="137">
        <f t="shared" si="15"/>
      </c>
      <c r="Z95" s="125">
        <f t="shared" si="16"/>
      </c>
    </row>
    <row r="96" spans="1:26" ht="13.5" customHeight="1">
      <c r="A96" s="125">
        <f t="shared" si="17"/>
      </c>
      <c r="B96" s="125">
        <f t="shared" si="18"/>
      </c>
      <c r="C96" s="129">
        <f>'ルール＆合計'!$F$3</f>
        <v>0.02</v>
      </c>
      <c r="D96" s="128" t="e">
        <f t="shared" si="11"/>
        <v>#VALUE!</v>
      </c>
      <c r="N96" s="125">
        <f t="shared" si="12"/>
      </c>
      <c r="P96" s="125">
        <f t="shared" si="13"/>
      </c>
      <c r="V96" s="125">
        <f t="shared" si="14"/>
      </c>
      <c r="W96" s="125">
        <f t="shared" si="19"/>
      </c>
      <c r="X96" s="126">
        <f t="shared" si="20"/>
      </c>
      <c r="Y96" s="137">
        <f t="shared" si="15"/>
      </c>
      <c r="Z96" s="125">
        <f t="shared" si="16"/>
      </c>
    </row>
    <row r="97" spans="1:26" ht="13.5" customHeight="1">
      <c r="A97" s="125">
        <f t="shared" si="17"/>
      </c>
      <c r="B97" s="125">
        <f t="shared" si="18"/>
      </c>
      <c r="C97" s="129">
        <f>'ルール＆合計'!$F$3</f>
        <v>0.02</v>
      </c>
      <c r="D97" s="128" t="e">
        <f t="shared" si="11"/>
        <v>#VALUE!</v>
      </c>
      <c r="N97" s="125">
        <f t="shared" si="12"/>
      </c>
      <c r="P97" s="125">
        <f t="shared" si="13"/>
      </c>
      <c r="V97" s="125">
        <f t="shared" si="14"/>
      </c>
      <c r="W97" s="125">
        <f t="shared" si="19"/>
      </c>
      <c r="X97" s="126">
        <f t="shared" si="20"/>
      </c>
      <c r="Y97" s="137">
        <f t="shared" si="15"/>
      </c>
      <c r="Z97" s="125">
        <f t="shared" si="16"/>
      </c>
    </row>
    <row r="98" spans="1:26" ht="13.5" customHeight="1">
      <c r="A98" s="125">
        <f t="shared" si="17"/>
      </c>
      <c r="B98" s="125">
        <f t="shared" si="18"/>
      </c>
      <c r="C98" s="129">
        <f>'ルール＆合計'!$F$3</f>
        <v>0.02</v>
      </c>
      <c r="D98" s="128" t="e">
        <f t="shared" si="11"/>
        <v>#VALUE!</v>
      </c>
      <c r="N98" s="125">
        <f t="shared" si="12"/>
      </c>
      <c r="P98" s="125">
        <f t="shared" si="13"/>
      </c>
      <c r="V98" s="125">
        <f t="shared" si="14"/>
      </c>
      <c r="W98" s="125">
        <f t="shared" si="19"/>
      </c>
      <c r="X98" s="126">
        <f t="shared" si="20"/>
      </c>
      <c r="Y98" s="137">
        <f t="shared" si="15"/>
      </c>
      <c r="Z98" s="125">
        <f t="shared" si="16"/>
      </c>
    </row>
    <row r="99" spans="1:26" ht="13.5" customHeight="1">
      <c r="A99" s="125">
        <f t="shared" si="17"/>
      </c>
      <c r="B99" s="125">
        <f t="shared" si="18"/>
      </c>
      <c r="C99" s="129">
        <f>'ルール＆合計'!$F$3</f>
        <v>0.02</v>
      </c>
      <c r="D99" s="128" t="e">
        <f t="shared" si="11"/>
        <v>#VALUE!</v>
      </c>
      <c r="N99" s="125">
        <f t="shared" si="12"/>
      </c>
      <c r="P99" s="125">
        <f t="shared" si="13"/>
      </c>
      <c r="V99" s="125">
        <f t="shared" si="14"/>
      </c>
      <c r="W99" s="125">
        <f t="shared" si="19"/>
      </c>
      <c r="X99" s="126">
        <f t="shared" si="20"/>
      </c>
      <c r="Y99" s="137">
        <f t="shared" si="15"/>
      </c>
      <c r="Z99" s="125">
        <f t="shared" si="16"/>
      </c>
    </row>
    <row r="100" spans="1:26" ht="13.5" customHeight="1">
      <c r="A100" s="125">
        <f t="shared" si="17"/>
      </c>
      <c r="B100" s="125">
        <f t="shared" si="18"/>
      </c>
      <c r="C100" s="129">
        <f>'ルール＆合計'!$F$3</f>
        <v>0.02</v>
      </c>
      <c r="D100" s="128" t="e">
        <f t="shared" si="11"/>
        <v>#VALUE!</v>
      </c>
      <c r="N100" s="125">
        <f t="shared" si="12"/>
      </c>
      <c r="P100" s="125">
        <f t="shared" si="13"/>
      </c>
      <c r="V100" s="125">
        <f t="shared" si="14"/>
      </c>
      <c r="W100" s="125">
        <f t="shared" si="19"/>
      </c>
      <c r="X100" s="126">
        <f t="shared" si="20"/>
      </c>
      <c r="Y100" s="137">
        <f t="shared" si="15"/>
      </c>
      <c r="Z100" s="125">
        <f t="shared" si="16"/>
      </c>
    </row>
    <row r="101" spans="1:26" ht="13.5" customHeight="1">
      <c r="A101" s="125">
        <f t="shared" si="17"/>
      </c>
      <c r="B101" s="125">
        <f t="shared" si="18"/>
      </c>
      <c r="C101" s="129">
        <f>'ルール＆合計'!$F$3</f>
        <v>0.02</v>
      </c>
      <c r="D101" s="128" t="e">
        <f t="shared" si="11"/>
        <v>#VALUE!</v>
      </c>
      <c r="N101" s="125">
        <f t="shared" si="12"/>
      </c>
      <c r="P101" s="125">
        <f t="shared" si="13"/>
      </c>
      <c r="V101" s="125">
        <f t="shared" si="14"/>
      </c>
      <c r="W101" s="125">
        <f t="shared" si="19"/>
      </c>
      <c r="X101" s="126">
        <f t="shared" si="20"/>
      </c>
      <c r="Y101" s="137">
        <f t="shared" si="15"/>
      </c>
      <c r="Z101" s="125">
        <f t="shared" si="16"/>
      </c>
    </row>
    <row r="102" spans="1:26" ht="13.5" customHeight="1">
      <c r="A102" s="125">
        <f t="shared" si="17"/>
      </c>
      <c r="B102" s="125">
        <f t="shared" si="18"/>
      </c>
      <c r="C102" s="129">
        <f>'ルール＆合計'!$F$3</f>
        <v>0.02</v>
      </c>
      <c r="D102" s="128" t="e">
        <f t="shared" si="11"/>
        <v>#VALUE!</v>
      </c>
      <c r="N102" s="125">
        <f t="shared" si="12"/>
      </c>
      <c r="P102" s="125">
        <f t="shared" si="13"/>
      </c>
      <c r="V102" s="125">
        <f t="shared" si="14"/>
      </c>
      <c r="W102" s="125">
        <f t="shared" si="19"/>
      </c>
      <c r="X102" s="126">
        <f t="shared" si="20"/>
      </c>
      <c r="Y102" s="137">
        <f t="shared" si="15"/>
      </c>
      <c r="Z102" s="125">
        <f t="shared" si="16"/>
      </c>
    </row>
    <row r="103" spans="1:26" ht="13.5" customHeight="1">
      <c r="A103" s="125">
        <f t="shared" si="17"/>
      </c>
      <c r="B103" s="125">
        <f t="shared" si="18"/>
      </c>
      <c r="C103" s="129">
        <f>'ルール＆合計'!$F$3</f>
        <v>0.02</v>
      </c>
      <c r="D103" s="128" t="e">
        <f t="shared" si="11"/>
        <v>#VALUE!</v>
      </c>
      <c r="N103" s="125">
        <f t="shared" si="12"/>
      </c>
      <c r="P103" s="125">
        <f t="shared" si="13"/>
      </c>
      <c r="V103" s="125">
        <f t="shared" si="14"/>
      </c>
      <c r="W103" s="125">
        <f t="shared" si="19"/>
      </c>
      <c r="X103" s="126">
        <f t="shared" si="20"/>
      </c>
      <c r="Y103" s="137">
        <f t="shared" si="15"/>
      </c>
      <c r="Z103" s="125">
        <f t="shared" si="16"/>
      </c>
    </row>
    <row r="104" spans="1:26" ht="13.5" customHeight="1">
      <c r="A104" s="125">
        <f t="shared" si="17"/>
      </c>
      <c r="B104" s="125">
        <f t="shared" si="18"/>
      </c>
      <c r="C104" s="129">
        <f>'ルール＆合計'!$F$3</f>
        <v>0.02</v>
      </c>
      <c r="D104" s="128" t="e">
        <f t="shared" si="11"/>
        <v>#VALUE!</v>
      </c>
      <c r="N104" s="125">
        <f t="shared" si="12"/>
      </c>
      <c r="P104" s="125">
        <f t="shared" si="13"/>
      </c>
      <c r="V104" s="125">
        <f t="shared" si="14"/>
      </c>
      <c r="W104" s="125">
        <f t="shared" si="19"/>
      </c>
      <c r="X104" s="126">
        <f t="shared" si="20"/>
      </c>
      <c r="Y104" s="137">
        <f t="shared" si="15"/>
      </c>
      <c r="Z104" s="125">
        <f t="shared" si="16"/>
      </c>
    </row>
    <row r="105" spans="1:26" ht="13.5" customHeight="1">
      <c r="A105" s="125">
        <f t="shared" si="17"/>
      </c>
      <c r="B105" s="125">
        <f t="shared" si="18"/>
      </c>
      <c r="C105" s="129">
        <f>'ルール＆合計'!$F$3</f>
        <v>0.02</v>
      </c>
      <c r="D105" s="128" t="e">
        <f t="shared" si="11"/>
        <v>#VALUE!</v>
      </c>
      <c r="N105" s="125">
        <f t="shared" si="12"/>
      </c>
      <c r="P105" s="125">
        <f t="shared" si="13"/>
      </c>
      <c r="V105" s="125">
        <f t="shared" si="14"/>
      </c>
      <c r="W105" s="125">
        <f t="shared" si="19"/>
      </c>
      <c r="X105" s="126">
        <f t="shared" si="20"/>
      </c>
      <c r="Y105" s="137">
        <f t="shared" si="15"/>
      </c>
      <c r="Z105" s="125">
        <f t="shared" si="16"/>
      </c>
    </row>
    <row r="106" spans="1:26" ht="13.5" customHeight="1">
      <c r="A106" s="125">
        <f t="shared" si="17"/>
      </c>
      <c r="B106" s="125">
        <f t="shared" si="18"/>
      </c>
      <c r="C106" s="129">
        <f>'ルール＆合計'!$F$3</f>
        <v>0.02</v>
      </c>
      <c r="D106" s="128" t="e">
        <f t="shared" si="11"/>
        <v>#VALUE!</v>
      </c>
      <c r="N106" s="125">
        <f t="shared" si="12"/>
      </c>
      <c r="P106" s="125">
        <f t="shared" si="13"/>
      </c>
      <c r="V106" s="125">
        <f t="shared" si="14"/>
      </c>
      <c r="W106" s="125">
        <f t="shared" si="19"/>
      </c>
      <c r="X106" s="126">
        <f t="shared" si="20"/>
      </c>
      <c r="Y106" s="137">
        <f t="shared" si="15"/>
      </c>
      <c r="Z106" s="125">
        <f t="shared" si="16"/>
      </c>
    </row>
    <row r="107" spans="1:26" ht="13.5" customHeight="1">
      <c r="A107" s="125">
        <f t="shared" si="17"/>
      </c>
      <c r="B107" s="125">
        <f t="shared" si="18"/>
      </c>
      <c r="C107" s="129">
        <f>'ルール＆合計'!$F$3</f>
        <v>0.02</v>
      </c>
      <c r="D107" s="128" t="e">
        <f t="shared" si="11"/>
        <v>#VALUE!</v>
      </c>
      <c r="N107" s="125">
        <f t="shared" si="12"/>
      </c>
      <c r="P107" s="125">
        <f t="shared" si="13"/>
      </c>
      <c r="V107" s="125">
        <f t="shared" si="14"/>
      </c>
      <c r="W107" s="125">
        <f t="shared" si="19"/>
      </c>
      <c r="X107" s="126">
        <f t="shared" si="20"/>
      </c>
      <c r="Y107" s="137">
        <f t="shared" si="15"/>
      </c>
      <c r="Z107" s="125">
        <f t="shared" si="16"/>
      </c>
    </row>
    <row r="108" spans="1:26" ht="13.5" customHeight="1">
      <c r="A108" s="125">
        <f t="shared" si="17"/>
      </c>
      <c r="B108" s="125">
        <f t="shared" si="18"/>
      </c>
      <c r="C108" s="129">
        <f>'ルール＆合計'!$F$3</f>
        <v>0.02</v>
      </c>
      <c r="D108" s="128" t="e">
        <f t="shared" si="11"/>
        <v>#VALUE!</v>
      </c>
      <c r="N108" s="125">
        <f t="shared" si="12"/>
      </c>
      <c r="P108" s="125">
        <f t="shared" si="13"/>
      </c>
      <c r="V108" s="125">
        <f t="shared" si="14"/>
      </c>
      <c r="W108" s="125">
        <f t="shared" si="19"/>
      </c>
      <c r="X108" s="126">
        <f t="shared" si="20"/>
      </c>
      <c r="Y108" s="137">
        <f t="shared" si="15"/>
      </c>
      <c r="Z108" s="125">
        <f t="shared" si="16"/>
      </c>
    </row>
    <row r="109" spans="1:26" ht="13.5" customHeight="1">
      <c r="A109" s="125">
        <f t="shared" si="17"/>
      </c>
      <c r="B109" s="125">
        <f t="shared" si="18"/>
      </c>
      <c r="C109" s="129">
        <f>'ルール＆合計'!$F$3</f>
        <v>0.02</v>
      </c>
      <c r="D109" s="128" t="e">
        <f t="shared" si="11"/>
        <v>#VALUE!</v>
      </c>
      <c r="N109" s="125">
        <f t="shared" si="12"/>
      </c>
      <c r="P109" s="125">
        <f t="shared" si="13"/>
      </c>
      <c r="V109" s="125">
        <f t="shared" si="14"/>
      </c>
      <c r="W109" s="125">
        <f t="shared" si="19"/>
      </c>
      <c r="X109" s="126">
        <f t="shared" si="20"/>
      </c>
      <c r="Y109" s="137">
        <f t="shared" si="15"/>
      </c>
      <c r="Z109" s="125">
        <f t="shared" si="16"/>
      </c>
    </row>
    <row r="110" spans="1:26" ht="13.5" customHeight="1">
      <c r="A110" s="125">
        <f t="shared" si="17"/>
      </c>
      <c r="B110" s="125">
        <f t="shared" si="18"/>
      </c>
      <c r="C110" s="129">
        <f>'ルール＆合計'!$F$3</f>
        <v>0.02</v>
      </c>
      <c r="D110" s="128" t="e">
        <f t="shared" si="11"/>
        <v>#VALUE!</v>
      </c>
      <c r="N110" s="125">
        <f t="shared" si="12"/>
      </c>
      <c r="P110" s="125">
        <f t="shared" si="13"/>
      </c>
      <c r="V110" s="125">
        <f t="shared" si="14"/>
      </c>
      <c r="W110" s="125">
        <f t="shared" si="19"/>
      </c>
      <c r="X110" s="126">
        <f t="shared" si="20"/>
      </c>
      <c r="Y110" s="137">
        <f t="shared" si="15"/>
      </c>
      <c r="Z110" s="125">
        <f t="shared" si="16"/>
      </c>
    </row>
    <row r="111" spans="1:26" ht="13.5" customHeight="1">
      <c r="A111" s="125">
        <f t="shared" si="17"/>
      </c>
      <c r="B111" s="125">
        <f t="shared" si="18"/>
      </c>
      <c r="C111" s="129">
        <f>'ルール＆合計'!$F$3</f>
        <v>0.02</v>
      </c>
      <c r="D111" s="128" t="e">
        <f t="shared" si="11"/>
        <v>#VALUE!</v>
      </c>
      <c r="N111" s="125">
        <f t="shared" si="12"/>
      </c>
      <c r="P111" s="125">
        <f t="shared" si="13"/>
      </c>
      <c r="V111" s="125">
        <f t="shared" si="14"/>
      </c>
      <c r="W111" s="125">
        <f t="shared" si="19"/>
      </c>
      <c r="X111" s="126">
        <f t="shared" si="20"/>
      </c>
      <c r="Y111" s="137">
        <f t="shared" si="15"/>
      </c>
      <c r="Z111" s="125">
        <f t="shared" si="16"/>
      </c>
    </row>
    <row r="112" spans="1:26" ht="13.5" customHeight="1">
      <c r="A112" s="125">
        <f t="shared" si="17"/>
      </c>
      <c r="B112" s="125">
        <f t="shared" si="18"/>
      </c>
      <c r="C112" s="129">
        <f>'ルール＆合計'!$F$3</f>
        <v>0.02</v>
      </c>
      <c r="D112" s="128" t="e">
        <f t="shared" si="11"/>
        <v>#VALUE!</v>
      </c>
      <c r="N112" s="125">
        <f t="shared" si="12"/>
      </c>
      <c r="P112" s="125">
        <f t="shared" si="13"/>
      </c>
      <c r="V112" s="125">
        <f t="shared" si="14"/>
      </c>
      <c r="W112" s="125">
        <f t="shared" si="19"/>
      </c>
      <c r="X112" s="126">
        <f t="shared" si="20"/>
      </c>
      <c r="Y112" s="137">
        <f t="shared" si="15"/>
      </c>
      <c r="Z112" s="125">
        <f t="shared" si="16"/>
      </c>
    </row>
  </sheetData>
  <sheetProtection/>
  <mergeCells count="3">
    <mergeCell ref="A1:F1"/>
    <mergeCell ref="G1:Q1"/>
    <mergeCell ref="R1:U1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8"/>
  <sheetViews>
    <sheetView zoomScale="70" zoomScaleNormal="7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136" customWidth="1"/>
  </cols>
  <sheetData>
    <row r="1" s="115" customFormat="1" ht="13.5">
      <c r="A1" s="139" t="s">
        <v>107</v>
      </c>
    </row>
    <row r="2" ht="13.5">
      <c r="A2" s="136" t="s">
        <v>164</v>
      </c>
    </row>
    <row r="3" ht="13.5">
      <c r="P3" s="136"/>
    </row>
    <row r="4" spans="16:22" ht="13.5">
      <c r="P4" s="136"/>
      <c r="V4" s="132" t="s">
        <v>148</v>
      </c>
    </row>
    <row r="5" spans="3:16" ht="13.5">
      <c r="C5" s="132" t="s">
        <v>137</v>
      </c>
      <c r="J5" s="132" t="s">
        <v>147</v>
      </c>
      <c r="P5" s="136"/>
    </row>
    <row r="6" spans="16:22" ht="13.5">
      <c r="P6" s="136"/>
      <c r="V6" s="132" t="s">
        <v>151</v>
      </c>
    </row>
    <row r="7" spans="3:22" ht="13.5">
      <c r="C7" s="132" t="s">
        <v>152</v>
      </c>
      <c r="J7" s="132" t="s">
        <v>155</v>
      </c>
      <c r="P7" s="136"/>
      <c r="V7" t="s">
        <v>133</v>
      </c>
    </row>
    <row r="8" spans="3:22" ht="13.5">
      <c r="C8" t="s">
        <v>133</v>
      </c>
      <c r="J8" t="s">
        <v>133</v>
      </c>
      <c r="P8" s="136"/>
      <c r="V8" t="s">
        <v>149</v>
      </c>
    </row>
    <row r="9" spans="3:16" ht="13.5">
      <c r="C9" t="s">
        <v>139</v>
      </c>
      <c r="J9" t="s">
        <v>138</v>
      </c>
      <c r="P9" s="136"/>
    </row>
    <row r="10" spans="10:22" ht="13.5">
      <c r="J10" t="s">
        <v>140</v>
      </c>
      <c r="P10" s="136"/>
      <c r="V10" s="132" t="s">
        <v>150</v>
      </c>
    </row>
    <row r="11" spans="3:22" ht="13.5">
      <c r="C11" s="132" t="s">
        <v>153</v>
      </c>
      <c r="P11" s="136"/>
      <c r="V11" t="s">
        <v>141</v>
      </c>
    </row>
    <row r="12" spans="3:22" ht="13.5">
      <c r="C12" t="s">
        <v>132</v>
      </c>
      <c r="J12" s="132" t="s">
        <v>156</v>
      </c>
      <c r="P12" s="136"/>
      <c r="V12" t="s">
        <v>158</v>
      </c>
    </row>
    <row r="13" spans="3:16" ht="13.5">
      <c r="C13" t="s">
        <v>134</v>
      </c>
      <c r="J13" t="s">
        <v>141</v>
      </c>
      <c r="P13" s="136"/>
    </row>
    <row r="14" spans="10:22" ht="13.5">
      <c r="J14" t="s">
        <v>142</v>
      </c>
      <c r="P14" s="136"/>
      <c r="V14" s="132" t="s">
        <v>159</v>
      </c>
    </row>
    <row r="15" spans="3:22" ht="13.5">
      <c r="C15" s="132" t="s">
        <v>154</v>
      </c>
      <c r="J15" t="s">
        <v>143</v>
      </c>
      <c r="P15" s="136"/>
      <c r="V15" t="s">
        <v>141</v>
      </c>
    </row>
    <row r="16" spans="3:22" ht="13.5">
      <c r="C16" t="s">
        <v>133</v>
      </c>
      <c r="P16" s="136"/>
      <c r="V16" t="s">
        <v>160</v>
      </c>
    </row>
    <row r="17" spans="3:22" ht="13.5">
      <c r="C17" t="s">
        <v>135</v>
      </c>
      <c r="J17" s="132" t="s">
        <v>157</v>
      </c>
      <c r="P17" s="136"/>
      <c r="V17" t="s">
        <v>161</v>
      </c>
    </row>
    <row r="18" spans="3:16" ht="13.5">
      <c r="C18" t="s">
        <v>136</v>
      </c>
      <c r="J18" t="s">
        <v>141</v>
      </c>
      <c r="P18" s="136"/>
    </row>
    <row r="19" spans="10:22" ht="13.5">
      <c r="J19" t="s">
        <v>144</v>
      </c>
      <c r="P19" s="136"/>
      <c r="V19" s="132" t="s">
        <v>162</v>
      </c>
    </row>
    <row r="20" spans="10:22" ht="13.5">
      <c r="J20" t="s">
        <v>145</v>
      </c>
      <c r="P20" s="136"/>
      <c r="V20" t="s">
        <v>133</v>
      </c>
    </row>
    <row r="21" spans="10:22" ht="13.5">
      <c r="J21" t="s">
        <v>146</v>
      </c>
      <c r="P21" s="136"/>
      <c r="V21" t="s">
        <v>163</v>
      </c>
    </row>
    <row r="22" ht="13.5">
      <c r="P22" s="136"/>
    </row>
    <row r="23" ht="13.5">
      <c r="P23" s="136"/>
    </row>
    <row r="24" ht="13.5">
      <c r="P24" s="136"/>
    </row>
    <row r="25" ht="13.5">
      <c r="P25" s="136"/>
    </row>
    <row r="26" ht="13.5">
      <c r="P26" s="136"/>
    </row>
    <row r="27" ht="13.5">
      <c r="P27" s="136"/>
    </row>
    <row r="28" ht="13.5">
      <c r="P28" s="136"/>
    </row>
    <row r="29" ht="13.5">
      <c r="P29" s="136"/>
    </row>
    <row r="30" ht="13.5">
      <c r="P30" s="136"/>
    </row>
    <row r="31" ht="13.5">
      <c r="P31" s="136"/>
    </row>
    <row r="32" ht="13.5">
      <c r="P32" s="136"/>
    </row>
    <row r="33" ht="13.5">
      <c r="P33" s="136"/>
    </row>
    <row r="34" ht="13.5">
      <c r="P34" s="136"/>
    </row>
    <row r="35" ht="13.5">
      <c r="P35" s="136"/>
    </row>
    <row r="38" s="115" customFormat="1" ht="13.5">
      <c r="A38" s="139" t="s">
        <v>270</v>
      </c>
    </row>
    <row r="39" ht="13.5">
      <c r="A39" s="136" t="s">
        <v>271</v>
      </c>
    </row>
    <row r="40" ht="13.5">
      <c r="A40" s="136" t="s">
        <v>272</v>
      </c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>
      <c r="A75" s="136" t="s">
        <v>274</v>
      </c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8" ht="13.5">
      <c r="A108" s="136" t="s">
        <v>273</v>
      </c>
    </row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>
      <c r="A141" s="136" t="s">
        <v>275</v>
      </c>
    </row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5" ht="13.5">
      <c r="A175" s="136" t="s">
        <v>276</v>
      </c>
    </row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6" ht="13.5">
      <c r="A216" s="136" t="s">
        <v>277</v>
      </c>
    </row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7" ht="13.5">
      <c r="A257" s="136" t="s">
        <v>278</v>
      </c>
    </row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8" ht="13.5">
      <c r="A298" s="136" t="s">
        <v>279</v>
      </c>
    </row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2" ht="13.5">
      <c r="A332" s="136" t="s">
        <v>280</v>
      </c>
    </row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6" ht="13.5">
      <c r="A366" s="136" t="s">
        <v>281</v>
      </c>
    </row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400" ht="13.5">
      <c r="A400" s="136" t="s">
        <v>282</v>
      </c>
    </row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3" ht="13.5">
      <c r="A433" s="136" t="s">
        <v>283</v>
      </c>
    </row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7" ht="13.5">
      <c r="A467" s="136" t="s">
        <v>284</v>
      </c>
    </row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>
      <c r="A500" s="136" t="s">
        <v>285</v>
      </c>
    </row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3" ht="13.5">
      <c r="A533" s="136" t="s">
        <v>286</v>
      </c>
    </row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8" ht="13.5">
      <c r="A568" s="136" t="s">
        <v>287</v>
      </c>
    </row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A1" sqref="A1"/>
    </sheetView>
  </sheetViews>
  <sheetFormatPr defaultColWidth="8.875" defaultRowHeight="13.5"/>
  <sheetData>
    <row r="1" spans="1:9" ht="13.5">
      <c r="A1" s="108" t="s">
        <v>54</v>
      </c>
      <c r="B1" s="109"/>
      <c r="C1" s="109"/>
      <c r="D1" s="109"/>
      <c r="E1" s="109"/>
      <c r="F1" s="109"/>
      <c r="G1" s="109"/>
      <c r="H1" s="109"/>
      <c r="I1" s="112"/>
    </row>
    <row r="2" spans="1:9" ht="13.5">
      <c r="A2" s="110" t="s">
        <v>55</v>
      </c>
      <c r="B2" s="111"/>
      <c r="C2" s="111"/>
      <c r="D2" s="111"/>
      <c r="E2" s="111"/>
      <c r="F2" s="111"/>
      <c r="G2" s="111"/>
      <c r="H2" s="111"/>
      <c r="I2" s="112"/>
    </row>
    <row r="3" ht="13.5">
      <c r="D3" s="107"/>
    </row>
    <row r="4" ht="13.5">
      <c r="A4" s="140" t="s">
        <v>108</v>
      </c>
    </row>
    <row r="5" ht="13.5">
      <c r="A5" s="141" t="s">
        <v>109</v>
      </c>
    </row>
    <row r="6" ht="13.5">
      <c r="A6" s="141" t="s">
        <v>308</v>
      </c>
    </row>
    <row r="7" ht="13.5">
      <c r="A7" s="141" t="s">
        <v>128</v>
      </c>
    </row>
    <row r="8" ht="13.5">
      <c r="A8" s="141" t="s">
        <v>309</v>
      </c>
    </row>
    <row r="10" ht="13.5">
      <c r="B10" t="s">
        <v>308</v>
      </c>
    </row>
    <row r="11" spans="1:2" ht="13.5">
      <c r="A11" t="s">
        <v>56</v>
      </c>
      <c r="B11" s="123" t="s">
        <v>288</v>
      </c>
    </row>
    <row r="12" ht="13.5">
      <c r="B12" s="123" t="s">
        <v>290</v>
      </c>
    </row>
    <row r="13" ht="13.5">
      <c r="B13" s="113"/>
    </row>
    <row r="14" spans="2:6" ht="13.5">
      <c r="B14" s="113"/>
      <c r="C14" t="s">
        <v>291</v>
      </c>
      <c r="D14" t="s">
        <v>292</v>
      </c>
      <c r="E14" t="s">
        <v>293</v>
      </c>
      <c r="F14" t="s">
        <v>262</v>
      </c>
    </row>
    <row r="15" spans="2:6" ht="13.5">
      <c r="B15" s="123" t="s">
        <v>289</v>
      </c>
      <c r="C15">
        <v>40</v>
      </c>
      <c r="D15">
        <v>13</v>
      </c>
      <c r="E15">
        <v>7</v>
      </c>
      <c r="F15">
        <v>6</v>
      </c>
    </row>
    <row r="16" spans="2:6" ht="13.5">
      <c r="B16" s="123" t="s">
        <v>294</v>
      </c>
      <c r="C16">
        <v>34</v>
      </c>
      <c r="D16">
        <v>5</v>
      </c>
      <c r="E16">
        <v>2</v>
      </c>
      <c r="F16">
        <v>3</v>
      </c>
    </row>
    <row r="17" spans="2:6" ht="13.5">
      <c r="B17" s="123" t="s">
        <v>295</v>
      </c>
      <c r="C17">
        <v>14</v>
      </c>
      <c r="D17">
        <v>4</v>
      </c>
      <c r="E17">
        <v>1</v>
      </c>
      <c r="F17">
        <v>3</v>
      </c>
    </row>
    <row r="18" ht="13.5">
      <c r="B18" s="113"/>
    </row>
    <row r="20" ht="13.5">
      <c r="B20" t="s">
        <v>296</v>
      </c>
    </row>
    <row r="21" ht="13.5">
      <c r="B21" s="123" t="s">
        <v>297</v>
      </c>
    </row>
    <row r="22" ht="13.5">
      <c r="B22" s="123" t="s">
        <v>298</v>
      </c>
    </row>
    <row r="23" ht="13.5">
      <c r="B23" s="123" t="s">
        <v>299</v>
      </c>
    </row>
    <row r="24" ht="13.5">
      <c r="B24" s="123" t="s">
        <v>305</v>
      </c>
    </row>
    <row r="26" ht="13.5">
      <c r="B26" s="123" t="s">
        <v>300</v>
      </c>
    </row>
    <row r="27" ht="13.5">
      <c r="B27" s="123" t="s">
        <v>301</v>
      </c>
    </row>
    <row r="28" ht="13.5">
      <c r="B28" s="123" t="s">
        <v>302</v>
      </c>
    </row>
    <row r="29" ht="13.5">
      <c r="B29" s="123"/>
    </row>
    <row r="30" ht="13.5">
      <c r="B30" s="123" t="s">
        <v>303</v>
      </c>
    </row>
    <row r="31" ht="13.5">
      <c r="B31" s="123" t="s">
        <v>304</v>
      </c>
    </row>
    <row r="33" ht="13.5">
      <c r="B33" t="s">
        <v>306</v>
      </c>
    </row>
    <row r="35" ht="13.5">
      <c r="B35" t="s">
        <v>307</v>
      </c>
    </row>
    <row r="37" ht="13.5">
      <c r="B37" t="s">
        <v>310</v>
      </c>
    </row>
    <row r="38" ht="13.5">
      <c r="B38" t="s">
        <v>311</v>
      </c>
    </row>
    <row r="39" ht="13.5">
      <c r="B39" t="s">
        <v>312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F43"/>
  <sheetViews>
    <sheetView zoomScaleSheetLayoutView="100" zoomScalePageLayoutView="0" workbookViewId="0" topLeftCell="A1">
      <selection activeCell="A1" sqref="A1"/>
    </sheetView>
  </sheetViews>
  <sheetFormatPr defaultColWidth="8.875" defaultRowHeight="13.5"/>
  <sheetData>
    <row r="4" spans="2:6" ht="13.5">
      <c r="B4" t="s">
        <v>111</v>
      </c>
      <c r="C4" t="s">
        <v>57</v>
      </c>
      <c r="D4" s="123" t="s">
        <v>112</v>
      </c>
      <c r="E4" s="123" t="s">
        <v>113</v>
      </c>
      <c r="F4" s="123" t="s">
        <v>114</v>
      </c>
    </row>
    <row r="5" spans="2:4" ht="13.5">
      <c r="B5" t="s">
        <v>110</v>
      </c>
      <c r="C5" t="s">
        <v>57</v>
      </c>
      <c r="D5" s="123" t="s">
        <v>112</v>
      </c>
    </row>
    <row r="6" ht="13.5">
      <c r="C6" t="s">
        <v>58</v>
      </c>
    </row>
    <row r="12" spans="2:5" ht="13.5">
      <c r="B12" t="s">
        <v>59</v>
      </c>
      <c r="D12" t="s">
        <v>57</v>
      </c>
      <c r="E12" s="113" t="s">
        <v>66</v>
      </c>
    </row>
    <row r="13" spans="4:5" ht="13.5">
      <c r="D13" t="s">
        <v>60</v>
      </c>
      <c r="E13" s="113" t="s">
        <v>66</v>
      </c>
    </row>
    <row r="16" spans="2:5" ht="13.5">
      <c r="B16" t="s">
        <v>61</v>
      </c>
      <c r="E16" t="s">
        <v>57</v>
      </c>
    </row>
    <row r="17" ht="13.5">
      <c r="E17" t="s">
        <v>62</v>
      </c>
    </row>
    <row r="21" ht="13.5">
      <c r="B21" s="132" t="s">
        <v>122</v>
      </c>
    </row>
    <row r="22" ht="13.5">
      <c r="B22" t="s">
        <v>115</v>
      </c>
    </row>
    <row r="23" ht="13.5">
      <c r="B23" s="133" t="s">
        <v>116</v>
      </c>
    </row>
    <row r="24" ht="13.5">
      <c r="B24" t="s">
        <v>117</v>
      </c>
    </row>
    <row r="25" ht="13.5">
      <c r="B25" s="133" t="s">
        <v>118</v>
      </c>
    </row>
    <row r="27" ht="13.5">
      <c r="B27" s="136" t="s">
        <v>121</v>
      </c>
    </row>
    <row r="29" ht="13.5">
      <c r="B29" t="s">
        <v>86</v>
      </c>
    </row>
    <row r="30" ht="13.5">
      <c r="B30" t="s">
        <v>119</v>
      </c>
    </row>
    <row r="31" ht="13.5">
      <c r="B31" t="s">
        <v>120</v>
      </c>
    </row>
    <row r="34" ht="13.5">
      <c r="B34" s="132" t="s">
        <v>123</v>
      </c>
    </row>
    <row r="35" ht="13.5">
      <c r="B35" t="s">
        <v>124</v>
      </c>
    </row>
    <row r="36" ht="13.5">
      <c r="B36" s="132"/>
    </row>
    <row r="37" ht="13.5">
      <c r="B37" t="s">
        <v>121</v>
      </c>
    </row>
    <row r="39" ht="13.5">
      <c r="B39" t="s">
        <v>125</v>
      </c>
    </row>
    <row r="40" ht="13.5">
      <c r="B40" s="133" t="s">
        <v>126</v>
      </c>
    </row>
    <row r="42" ht="13.5">
      <c r="B42" t="s">
        <v>129</v>
      </c>
    </row>
    <row r="43" ht="13.5">
      <c r="B43" t="s">
        <v>131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yoko</cp:lastModifiedBy>
  <cp:lastPrinted>1899-12-30T00:00:00Z</cp:lastPrinted>
  <dcterms:created xsi:type="dcterms:W3CDTF">2013-10-09T23:04:08Z</dcterms:created>
  <dcterms:modified xsi:type="dcterms:W3CDTF">2015-08-20T17:18:11Z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