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55" tabRatio="740" activeTab="1"/>
  </bookViews>
  <sheets>
    <sheet name="ルール＆合計" sheetId="1" r:id="rId1"/>
    <sheet name="検証" sheetId="2" r:id="rId2"/>
    <sheet name="画像" sheetId="3" r:id="rId3"/>
    <sheet name="気づき" sheetId="4" r:id="rId4"/>
    <sheet name="検証終了通貨" sheetId="5" r:id="rId5"/>
    <sheet name="ダイバー検証 (2)" sheetId="6" r:id="rId6"/>
  </sheets>
  <definedNames/>
  <calcPr fullCalcOnLoad="1"/>
</workbook>
</file>

<file path=xl/sharedStrings.xml><?xml version="1.0" encoding="utf-8"?>
<sst xmlns="http://schemas.openxmlformats.org/spreadsheetml/2006/main" count="495" uniqueCount="147">
  <si>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</si>
  <si>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</si>
  <si>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</si>
  <si>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</si>
  <si>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</si>
  <si>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</si>
  <si>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</si>
  <si>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</si>
  <si>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</si>
  <si>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</si>
  <si>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</si>
  <si>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</si>
  <si>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</si>
  <si>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</si>
  <si>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</si>
  <si>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</si>
  <si>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</si>
  <si>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</si>
  <si>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</si>
  <si>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</si>
  <si>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</si>
  <si>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</si>
  <si>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</si>
  <si>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</si>
  <si>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エントリー手法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</si>
  <si>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</si>
  <si>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</si>
  <si>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</si>
  <si>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</si>
  <si>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</si>
  <si>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</si>
  <si>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</si>
  <si>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金額　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</si>
  <si>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</si>
  <si>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</si>
  <si>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</si>
  <si>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</si>
  <si>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</si>
  <si>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</si>
  <si>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</si>
  <si>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合計利益</t>
  </si>
  <si>
    <t>合計損失</t>
  </si>
  <si>
    <t>合計損益</t>
  </si>
  <si>
    <t>最大連勝数</t>
  </si>
  <si>
    <t>最大連敗数</t>
  </si>
  <si>
    <t>リベンジャーズ</t>
  </si>
  <si>
    <t>PAリベンジャーズ</t>
  </si>
  <si>
    <t>TJK</t>
  </si>
  <si>
    <t>HIS +1010</t>
  </si>
  <si>
    <t>RF +1010</t>
  </si>
  <si>
    <t>PB:</t>
  </si>
  <si>
    <t>USDJPY</t>
  </si>
  <si>
    <t>日足◎</t>
  </si>
  <si>
    <t>240分足◎</t>
  </si>
  <si>
    <t>フィボナッチトレード</t>
  </si>
  <si>
    <t>60分◎</t>
  </si>
  <si>
    <t>EURUSD</t>
  </si>
  <si>
    <t>ヘッドアンドショルダー</t>
  </si>
  <si>
    <t>GBPUSD</t>
  </si>
  <si>
    <t>GBP/JPY</t>
  </si>
  <si>
    <t>２４０分足</t>
  </si>
  <si>
    <t>ANALYSIS</t>
  </si>
  <si>
    <t>項目</t>
  </si>
  <si>
    <t>Performance</t>
  </si>
  <si>
    <t>総トレード数</t>
  </si>
  <si>
    <t>勝ちトレード</t>
  </si>
  <si>
    <t>負けトレード</t>
  </si>
  <si>
    <t>勝率</t>
  </si>
  <si>
    <t>勝ちトレード獲得PIPS</t>
  </si>
  <si>
    <t>負けトレード損失PIPS</t>
  </si>
  <si>
    <t>PF：プロフィットファクター（PIPS）</t>
  </si>
  <si>
    <t>勝ちトレード平均PIPS</t>
  </si>
  <si>
    <t>負けトレード平均PIPS</t>
  </si>
  <si>
    <t>勝ちトレード獲得金額</t>
  </si>
  <si>
    <t>負けトレード損失金額</t>
  </si>
  <si>
    <t>トータル損益</t>
  </si>
  <si>
    <t>勝ちトレード平均金額</t>
  </si>
  <si>
    <t>負けトレード平均金額</t>
  </si>
  <si>
    <t>POR：損益比率（金額）</t>
  </si>
  <si>
    <t>ストップUP</t>
  </si>
  <si>
    <t>原資</t>
  </si>
  <si>
    <t>ロスカット幅</t>
  </si>
  <si>
    <t>１Ｐ利益</t>
  </si>
  <si>
    <t>買い</t>
  </si>
  <si>
    <t>損益ピップ</t>
  </si>
  <si>
    <t>決済損益pips</t>
  </si>
  <si>
    <t>売り</t>
  </si>
  <si>
    <t>決済日数</t>
  </si>
  <si>
    <t>勝ち</t>
  </si>
  <si>
    <t>Ｐ【万】</t>
  </si>
  <si>
    <t>60分足</t>
  </si>
  <si>
    <t>ロス％</t>
  </si>
  <si>
    <t>ロス単価</t>
  </si>
  <si>
    <t>負け</t>
  </si>
  <si>
    <t>足</t>
  </si>
  <si>
    <t>計算式：USD/CHFのレート　×　CHF/JPNのレート　＝　USD/CHFの円換算額</t>
  </si>
  <si>
    <t>USD/CHFはUSD÷CHFを表した分数と同じで、CHF/JPNはCHF÷JPNを表した分数と同じなので、上の計算式ではCHFを約分することが出来ます。</t>
  </si>
  <si>
    <t>ということは、USD/CHFのレート　×　CHF/JPNのレート　＝　USD/JPNのレート　となるので、</t>
  </si>
  <si>
    <t>USD/CHFの円換算額　＝　USD/JPNのレート　になるんですね！</t>
  </si>
  <si>
    <t>EUR/USDのレート　×　USD/JPNのレート　＝　EUR/JPNのレート　になります</t>
  </si>
  <si>
    <t>ＰＢＵ</t>
  </si>
  <si>
    <t>レート</t>
  </si>
  <si>
    <t>ＰＢＤ</t>
  </si>
  <si>
    <t>Ｐサイズ</t>
  </si>
  <si>
    <t>ロスカット</t>
  </si>
  <si>
    <t>ＥＢＵ</t>
  </si>
  <si>
    <t>EB</t>
  </si>
  <si>
    <t>ＥＢＤ</t>
  </si>
  <si>
    <t>勝ち</t>
  </si>
  <si>
    <t>ＰＢＵ</t>
  </si>
  <si>
    <t>ＰＢ</t>
  </si>
  <si>
    <t>USDCHF</t>
  </si>
  <si>
    <t>1Ｈ</t>
  </si>
  <si>
    <t>ＵＳＤＪＰＹ</t>
  </si>
  <si>
    <t>20015.8.12.4；00</t>
  </si>
  <si>
    <t>2015.8.12.9：00</t>
  </si>
  <si>
    <t>2015.8.12.15：00</t>
  </si>
  <si>
    <t>2015.8.12.16：00</t>
  </si>
  <si>
    <t>ＰＥＢＤ</t>
  </si>
  <si>
    <t>ＧＢＰＪＰＹ</t>
  </si>
  <si>
    <t>ＧＢＰＪＰＹ</t>
  </si>
  <si>
    <t>４ｈ</t>
  </si>
  <si>
    <t>４ｈ</t>
  </si>
  <si>
    <t>2015.6.24.8：00</t>
  </si>
  <si>
    <t>2015.6.29.16：00</t>
  </si>
  <si>
    <t>2015.7.2.12：00</t>
  </si>
  <si>
    <t>2015.7.2.12：00</t>
  </si>
  <si>
    <t>2015.7.3.12：00</t>
  </si>
  <si>
    <t>2015.7.3.12：00</t>
  </si>
  <si>
    <t>2015.7.8.0：00</t>
  </si>
  <si>
    <t>2015.7.8.0：00</t>
  </si>
  <si>
    <t>2015.7.9.12：00</t>
  </si>
  <si>
    <t>2015.7.9.12：00</t>
  </si>
  <si>
    <t>2015.7.9.20：00</t>
  </si>
  <si>
    <t>2015.7.9.20：00</t>
  </si>
  <si>
    <t>2015.6.29.16：00</t>
  </si>
  <si>
    <t>2015.6.25.0：00</t>
  </si>
  <si>
    <t>2005.6.25.12：00</t>
  </si>
  <si>
    <t>ＡＵＤＪＰＹ</t>
  </si>
  <si>
    <t>１Ｄ</t>
  </si>
  <si>
    <t>2014.12.8.0：00</t>
  </si>
  <si>
    <t>2015.1.12.0：00</t>
  </si>
  <si>
    <t>2015.2.3.0：00</t>
  </si>
  <si>
    <t>2015.2.4.0：00</t>
  </si>
  <si>
    <t>ヘッド＆ショルダー検証</t>
  </si>
  <si>
    <t>１Ｄではリスクピップが大きくなり　１ピップあたりの利益が少ないので足を変えて挑戦する必要あり</t>
  </si>
  <si>
    <t>2015.1.21.0：00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</si>
</sst>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 "/>
    <numFmt numFmtId="194" formatCode="0_ ;[Red]\-0\ "/>
    <numFmt numFmtId="195" formatCode="0.0_ "/>
    <numFmt numFmtId="196" formatCode="#,##0_ "/>
    <numFmt numFmtId="197" formatCode="0.000"/>
    <numFmt numFmtId="198" formatCode="0.0000_ "/>
    <numFmt numFmtId="199" formatCode="0.0000_);[Red]\(0.0000\)"/>
    <numFmt numFmtId="200" formatCode="#,##0_);[Red]\(#,##0\)"/>
    <numFmt numFmtId="201" formatCode="#,##0.0_);\(#,##0.0\)"/>
    <numFmt numFmtId="202" formatCode="0.00000_ "/>
  </numFmts>
  <fonts count="54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63"/>
      <name val="MS Gothic"/>
      <family val="3"/>
    </font>
    <font>
      <sz val="9"/>
      <color indexed="53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rgb="FF454545"/>
      <name val="MS Gothic"/>
      <family val="3"/>
    </font>
    <font>
      <sz val="9"/>
      <color rgb="FF74665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399949997663497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33" borderId="28" xfId="0" applyNumberFormat="1" applyFont="1" applyFill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>
      <alignment vertical="center"/>
      <protection/>
    </xf>
    <xf numFmtId="0" fontId="3" fillId="0" borderId="0" xfId="102" applyNumberFormat="1" applyFont="1" applyFill="1" applyBorder="1" applyAlignment="1" applyProtection="1">
      <alignment vertical="center"/>
      <protection/>
    </xf>
    <xf numFmtId="0" fontId="3" fillId="34" borderId="30" xfId="102" applyNumberFormat="1" applyFont="1" applyFill="1" applyBorder="1" applyAlignment="1" applyProtection="1">
      <alignment vertical="center"/>
      <protection/>
    </xf>
    <xf numFmtId="182" fontId="3" fillId="34" borderId="31" xfId="102" applyNumberFormat="1" applyFont="1" applyFill="1" applyBorder="1" applyAlignment="1" applyProtection="1">
      <alignment vertical="center"/>
      <protection/>
    </xf>
    <xf numFmtId="9" fontId="3" fillId="0" borderId="32" xfId="102" applyNumberFormat="1" applyFont="1" applyFill="1" applyBorder="1" applyAlignment="1" applyProtection="1">
      <alignment horizontal="center" vertical="center"/>
      <protection/>
    </xf>
    <xf numFmtId="5" fontId="3" fillId="0" borderId="33" xfId="102" applyNumberFormat="1" applyFont="1" applyFill="1" applyBorder="1" applyAlignment="1" applyProtection="1">
      <alignment horizontal="center" vertical="center"/>
      <protection/>
    </xf>
    <xf numFmtId="5" fontId="3" fillId="0" borderId="0" xfId="102" applyNumberFormat="1" applyFont="1" applyFill="1" applyBorder="1" applyAlignment="1" applyProtection="1">
      <alignment horizontal="center" vertical="center"/>
      <protection/>
    </xf>
    <xf numFmtId="6" fontId="3" fillId="34" borderId="31" xfId="102" applyNumberFormat="1" applyFont="1" applyFill="1" applyBorder="1" applyAlignment="1" applyProtection="1">
      <alignment vertical="center"/>
      <protection/>
    </xf>
    <xf numFmtId="6" fontId="3" fillId="0" borderId="34" xfId="10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4" fillId="0" borderId="19" xfId="102" applyNumberFormat="1" applyFont="1" applyFill="1" applyBorder="1" applyAlignment="1" applyProtection="1">
      <alignment horizontal="center" vertical="center"/>
      <protection/>
    </xf>
    <xf numFmtId="55" fontId="0" fillId="0" borderId="19" xfId="0" applyNumberFormat="1" applyFont="1" applyFill="1" applyBorder="1" applyAlignment="1" applyProtection="1">
      <alignment horizontal="center" vertical="center"/>
      <protection/>
    </xf>
    <xf numFmtId="55" fontId="4" fillId="0" borderId="35" xfId="102" applyNumberFormat="1" applyFont="1" applyFill="1" applyBorder="1" applyAlignment="1" applyProtection="1">
      <alignment horizontal="center" vertical="center"/>
      <protection/>
    </xf>
    <xf numFmtId="0" fontId="3" fillId="34" borderId="36" xfId="102" applyNumberFormat="1" applyFont="1" applyFill="1" applyBorder="1" applyAlignment="1" applyProtection="1">
      <alignment horizontal="center" vertical="center"/>
      <protection/>
    </xf>
    <xf numFmtId="0" fontId="3" fillId="34" borderId="37" xfId="102" applyNumberFormat="1" applyFont="1" applyFill="1" applyBorder="1" applyAlignment="1" applyProtection="1">
      <alignment horizontal="center" vertical="center" wrapText="1"/>
      <protection/>
    </xf>
    <xf numFmtId="0" fontId="3" fillId="34" borderId="37" xfId="102" applyNumberFormat="1" applyFont="1" applyFill="1" applyBorder="1" applyAlignment="1" applyProtection="1">
      <alignment horizontal="center" vertical="center"/>
      <protection/>
    </xf>
    <xf numFmtId="182" fontId="3" fillId="34" borderId="37" xfId="102" applyNumberFormat="1" applyFont="1" applyFill="1" applyBorder="1" applyAlignment="1" applyProtection="1">
      <alignment horizontal="center" vertical="center" wrapText="1"/>
      <protection/>
    </xf>
    <xf numFmtId="183" fontId="3" fillId="34" borderId="37" xfId="102" applyNumberFormat="1" applyFont="1" applyFill="1" applyBorder="1" applyAlignment="1" applyProtection="1">
      <alignment horizontal="center" vertical="center"/>
      <protection/>
    </xf>
    <xf numFmtId="0" fontId="3" fillId="34" borderId="38" xfId="102" applyNumberFormat="1" applyFont="1" applyFill="1" applyBorder="1" applyAlignment="1" applyProtection="1">
      <alignment horizontal="center" vertical="center" wrapText="1"/>
      <protection/>
    </xf>
    <xf numFmtId="182" fontId="3" fillId="34" borderId="39" xfId="102" applyNumberFormat="1" applyFont="1" applyFill="1" applyBorder="1" applyAlignment="1" applyProtection="1">
      <alignment vertical="center"/>
      <protection/>
    </xf>
    <xf numFmtId="184" fontId="3" fillId="34" borderId="40" xfId="102" applyNumberFormat="1" applyFont="1" applyFill="1" applyBorder="1" applyAlignment="1" applyProtection="1">
      <alignment horizontal="center" vertical="center"/>
      <protection/>
    </xf>
    <xf numFmtId="184" fontId="4" fillId="0" borderId="41" xfId="102" applyNumberFormat="1" applyFont="1" applyFill="1" applyBorder="1" applyAlignment="1" applyProtection="1">
      <alignment horizontal="right" vertical="center"/>
      <protection/>
    </xf>
    <xf numFmtId="184" fontId="4" fillId="0" borderId="42" xfId="102" applyNumberFormat="1" applyFont="1" applyFill="1" applyBorder="1" applyAlignment="1" applyProtection="1">
      <alignment horizontal="right" vertical="center"/>
      <protection/>
    </xf>
    <xf numFmtId="185" fontId="4" fillId="0" borderId="42" xfId="102" applyNumberFormat="1" applyFont="1" applyFill="1" applyBorder="1" applyAlignment="1" applyProtection="1">
      <alignment horizontal="right" vertical="center"/>
      <protection/>
    </xf>
    <xf numFmtId="186" fontId="4" fillId="0" borderId="42" xfId="102" applyNumberFormat="1" applyFont="1" applyFill="1" applyBorder="1" applyAlignment="1" applyProtection="1">
      <alignment horizontal="right" vertical="center"/>
      <protection/>
    </xf>
    <xf numFmtId="187" fontId="4" fillId="0" borderId="42" xfId="102" applyNumberFormat="1" applyFont="1" applyFill="1" applyBorder="1" applyAlignment="1" applyProtection="1">
      <alignment vertical="center"/>
      <protection/>
    </xf>
    <xf numFmtId="184" fontId="4" fillId="0" borderId="42" xfId="102" applyNumberFormat="1" applyFont="1" applyFill="1" applyBorder="1" applyAlignment="1" applyProtection="1">
      <alignment vertical="center"/>
      <protection/>
    </xf>
    <xf numFmtId="181" fontId="4" fillId="0" borderId="42" xfId="102" applyNumberFormat="1" applyFont="1" applyFill="1" applyBorder="1" applyAlignment="1" applyProtection="1">
      <alignment vertical="center"/>
      <protection/>
    </xf>
    <xf numFmtId="181" fontId="4" fillId="0" borderId="43" xfId="102" applyNumberFormat="1" applyFont="1" applyFill="1" applyBorder="1" applyAlignment="1" applyProtection="1">
      <alignment vertical="center"/>
      <protection/>
    </xf>
    <xf numFmtId="184" fontId="0" fillId="0" borderId="41" xfId="0" applyNumberFormat="1" applyFont="1" applyFill="1" applyBorder="1" applyAlignment="1" applyProtection="1">
      <alignment vertical="center"/>
      <protection/>
    </xf>
    <xf numFmtId="184" fontId="0" fillId="0" borderId="42" xfId="0" applyNumberFormat="1" applyFont="1" applyFill="1" applyBorder="1" applyAlignment="1" applyProtection="1">
      <alignment vertical="center"/>
      <protection/>
    </xf>
    <xf numFmtId="0" fontId="0" fillId="0" borderId="42" xfId="0" applyNumberFormat="1" applyFont="1" applyFill="1" applyBorder="1" applyAlignment="1" applyProtection="1">
      <alignment vertical="center"/>
      <protection/>
    </xf>
    <xf numFmtId="184" fontId="0" fillId="0" borderId="44" xfId="0" applyNumberFormat="1" applyFont="1" applyFill="1" applyBorder="1" applyAlignment="1" applyProtection="1">
      <alignment vertical="center"/>
      <protection/>
    </xf>
    <xf numFmtId="184" fontId="0" fillId="0" borderId="45" xfId="0" applyNumberFormat="1" applyFont="1" applyFill="1" applyBorder="1" applyAlignment="1" applyProtection="1">
      <alignment vertical="center"/>
      <protection/>
    </xf>
    <xf numFmtId="0" fontId="0" fillId="0" borderId="45" xfId="0" applyNumberFormat="1" applyFont="1" applyFill="1" applyBorder="1" applyAlignment="1" applyProtection="1">
      <alignment vertical="center"/>
      <protection/>
    </xf>
    <xf numFmtId="185" fontId="4" fillId="0" borderId="45" xfId="102" applyNumberFormat="1" applyFont="1" applyFill="1" applyBorder="1" applyAlignment="1" applyProtection="1">
      <alignment horizontal="right" vertical="center"/>
      <protection/>
    </xf>
    <xf numFmtId="187" fontId="4" fillId="0" borderId="45" xfId="102" applyNumberFormat="1" applyFont="1" applyFill="1" applyBorder="1" applyAlignment="1" applyProtection="1">
      <alignment vertical="center"/>
      <protection/>
    </xf>
    <xf numFmtId="184" fontId="4" fillId="0" borderId="45" xfId="102" applyNumberFormat="1" applyFont="1" applyFill="1" applyBorder="1" applyAlignment="1" applyProtection="1">
      <alignment vertical="center"/>
      <protection/>
    </xf>
    <xf numFmtId="181" fontId="4" fillId="0" borderId="45" xfId="102" applyNumberFormat="1" applyFont="1" applyFill="1" applyBorder="1" applyAlignment="1" applyProtection="1">
      <alignment vertical="center"/>
      <protection/>
    </xf>
    <xf numFmtId="181" fontId="4" fillId="0" borderId="46" xfId="102" applyNumberFormat="1" applyFont="1" applyFill="1" applyBorder="1" applyAlignment="1" applyProtection="1">
      <alignment vertical="center"/>
      <protection/>
    </xf>
    <xf numFmtId="6" fontId="4" fillId="0" borderId="42" xfId="102" applyNumberFormat="1" applyFont="1" applyFill="1" applyBorder="1" applyAlignment="1" applyProtection="1">
      <alignment horizontal="right" vertical="center"/>
      <protection/>
    </xf>
    <xf numFmtId="6" fontId="4" fillId="0" borderId="45" xfId="102" applyNumberFormat="1" applyFont="1" applyFill="1" applyBorder="1" applyAlignment="1" applyProtection="1">
      <alignment horizontal="right" vertical="center"/>
      <protection/>
    </xf>
    <xf numFmtId="55" fontId="0" fillId="0" borderId="18" xfId="0" applyNumberFormat="1" applyFont="1" applyFill="1" applyBorder="1" applyAlignment="1" applyProtection="1">
      <alignment horizontal="center" vertical="center"/>
      <protection/>
    </xf>
    <xf numFmtId="5" fontId="1" fillId="0" borderId="47" xfId="0" applyNumberFormat="1" applyFont="1" applyFill="1" applyBorder="1" applyAlignment="1" applyProtection="1">
      <alignment vertical="center"/>
      <protection/>
    </xf>
    <xf numFmtId="184" fontId="1" fillId="0" borderId="48" xfId="0" applyNumberFormat="1" applyFont="1" applyFill="1" applyBorder="1" applyAlignment="1" applyProtection="1">
      <alignment vertical="center"/>
      <protection/>
    </xf>
    <xf numFmtId="6" fontId="1" fillId="0" borderId="48" xfId="0" applyNumberFormat="1" applyFont="1" applyFill="1" applyBorder="1" applyAlignment="1" applyProtection="1">
      <alignment vertical="center"/>
      <protection/>
    </xf>
    <xf numFmtId="186" fontId="1" fillId="0" borderId="48" xfId="0" applyNumberFormat="1" applyFont="1" applyFill="1" applyBorder="1" applyAlignment="1" applyProtection="1">
      <alignment vertical="center"/>
      <protection/>
    </xf>
    <xf numFmtId="185" fontId="1" fillId="0" borderId="48" xfId="0" applyNumberFormat="1" applyFont="1" applyFill="1" applyBorder="1" applyAlignment="1" applyProtection="1">
      <alignment vertical="center"/>
      <protection/>
    </xf>
    <xf numFmtId="187" fontId="5" fillId="0" borderId="48" xfId="0" applyNumberFormat="1" applyFont="1" applyFill="1" applyBorder="1" applyAlignment="1" applyProtection="1">
      <alignment vertical="center"/>
      <protection/>
    </xf>
    <xf numFmtId="181" fontId="1" fillId="0" borderId="49" xfId="0" applyNumberFormat="1" applyFont="1" applyFill="1" applyBorder="1" applyAlignment="1" applyProtection="1">
      <alignment vertical="center"/>
      <protection/>
    </xf>
    <xf numFmtId="181" fontId="1" fillId="0" borderId="50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6" fillId="0" borderId="43" xfId="0" applyNumberFormat="1" applyFont="1" applyFill="1" applyBorder="1" applyAlignment="1" applyProtection="1">
      <alignment vertical="center"/>
      <protection/>
    </xf>
    <xf numFmtId="0" fontId="3" fillId="35" borderId="0" xfId="102" applyNumberFormat="1" applyFont="1" applyFill="1" applyBorder="1" applyAlignment="1" applyProtection="1">
      <alignment vertical="center"/>
      <protection/>
    </xf>
    <xf numFmtId="5" fontId="3" fillId="35" borderId="0" xfId="102" applyNumberFormat="1" applyFont="1" applyFill="1" applyBorder="1" applyAlignment="1" applyProtection="1">
      <alignment horizontal="center" vertical="center"/>
      <protection/>
    </xf>
    <xf numFmtId="182" fontId="3" fillId="35" borderId="0" xfId="102" applyNumberFormat="1" applyFont="1" applyFill="1" applyBorder="1" applyAlignment="1" applyProtection="1">
      <alignment vertical="center"/>
      <protection/>
    </xf>
    <xf numFmtId="6" fontId="3" fillId="35" borderId="0" xfId="102" applyNumberFormat="1" applyFont="1" applyFill="1" applyBorder="1" applyAlignment="1" applyProtection="1">
      <alignment vertical="center"/>
      <protection/>
    </xf>
    <xf numFmtId="6" fontId="3" fillId="35" borderId="0" xfId="102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3" fillId="35" borderId="52" xfId="102" applyNumberFormat="1" applyFont="1" applyFill="1" applyBorder="1" applyAlignment="1" applyProtection="1">
      <alignment vertical="center"/>
      <protection/>
    </xf>
    <xf numFmtId="5" fontId="3" fillId="35" borderId="52" xfId="102" applyNumberFormat="1" applyFont="1" applyFill="1" applyBorder="1" applyAlignment="1" applyProtection="1">
      <alignment horizontal="center" vertical="center"/>
      <protection/>
    </xf>
    <xf numFmtId="182" fontId="3" fillId="35" borderId="52" xfId="102" applyNumberFormat="1" applyFont="1" applyFill="1" applyBorder="1" applyAlignment="1" applyProtection="1">
      <alignment vertical="center"/>
      <protection/>
    </xf>
    <xf numFmtId="6" fontId="3" fillId="35" borderId="52" xfId="102" applyNumberFormat="1" applyFont="1" applyFill="1" applyBorder="1" applyAlignment="1" applyProtection="1">
      <alignment vertical="center"/>
      <protection/>
    </xf>
    <xf numFmtId="6" fontId="3" fillId="35" borderId="52" xfId="102" applyNumberFormat="1" applyFont="1" applyFill="1" applyBorder="1" applyAlignment="1" applyProtection="1">
      <alignment horizontal="center" vertical="center"/>
      <protection/>
    </xf>
    <xf numFmtId="0" fontId="0" fillId="35" borderId="52" xfId="0" applyNumberFormat="1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0" fontId="0" fillId="0" borderId="53" xfId="0" applyNumberFormat="1" applyFont="1" applyFill="1" applyBorder="1" applyAlignment="1" applyProtection="1">
      <alignment vertical="center"/>
      <protection/>
    </xf>
    <xf numFmtId="5" fontId="4" fillId="36" borderId="53" xfId="102" applyNumberFormat="1" applyFont="1" applyFill="1" applyBorder="1" applyAlignment="1" applyProtection="1">
      <alignment horizontal="center"/>
      <protection/>
    </xf>
    <xf numFmtId="5" fontId="3" fillId="0" borderId="53" xfId="102" applyNumberFormat="1" applyFont="1" applyFill="1" applyBorder="1" applyAlignment="1" applyProtection="1">
      <alignment horizontal="center" vertical="center"/>
      <protection/>
    </xf>
    <xf numFmtId="0" fontId="3" fillId="0" borderId="53" xfId="102" applyNumberFormat="1" applyFont="1" applyFill="1" applyBorder="1" applyAlignment="1" applyProtection="1">
      <alignment/>
      <protection/>
    </xf>
    <xf numFmtId="5" fontId="4" fillId="36" borderId="54" xfId="102" applyNumberFormat="1" applyFont="1" applyFill="1" applyBorder="1" applyAlignment="1" applyProtection="1">
      <alignment horizontal="center"/>
      <protection/>
    </xf>
    <xf numFmtId="0" fontId="7" fillId="34" borderId="55" xfId="102" applyNumberFormat="1" applyFont="1" applyFill="1" applyBorder="1" applyAlignment="1" applyProtection="1">
      <alignment horizontal="center" vertical="center"/>
      <protection/>
    </xf>
    <xf numFmtId="5" fontId="7" fillId="35" borderId="52" xfId="102" applyNumberFormat="1" applyFont="1" applyFill="1" applyBorder="1" applyAlignment="1" applyProtection="1">
      <alignment horizontal="center" vertical="center"/>
      <protection/>
    </xf>
    <xf numFmtId="9" fontId="3" fillId="35" borderId="56" xfId="102" applyNumberFormat="1" applyFont="1" applyFill="1" applyBorder="1" applyAlignment="1" applyProtection="1">
      <alignment horizontal="center" vertical="center"/>
      <protection/>
    </xf>
    <xf numFmtId="5" fontId="4" fillId="36" borderId="57" xfId="102" applyNumberFormat="1" applyFont="1" applyFill="1" applyBorder="1" applyAlignment="1" applyProtection="1">
      <alignment horizont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0" fontId="0" fillId="0" borderId="60" xfId="0" applyNumberFormat="1" applyFont="1" applyFill="1" applyBorder="1" applyAlignment="1" applyProtection="1">
      <alignment vertical="center"/>
      <protection/>
    </xf>
    <xf numFmtId="0" fontId="3" fillId="34" borderId="31" xfId="102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104">
      <alignment vertical="center"/>
      <protection/>
    </xf>
    <xf numFmtId="0" fontId="1" fillId="0" borderId="61" xfId="104" applyBorder="1">
      <alignment vertical="center"/>
      <protection/>
    </xf>
    <xf numFmtId="0" fontId="1" fillId="0" borderId="62" xfId="104" applyBorder="1">
      <alignment vertical="center"/>
      <protection/>
    </xf>
    <xf numFmtId="0" fontId="1" fillId="0" borderId="63" xfId="104" applyBorder="1">
      <alignment vertical="center"/>
      <protection/>
    </xf>
    <xf numFmtId="0" fontId="1" fillId="0" borderId="64" xfId="104" applyBorder="1">
      <alignment vertical="center"/>
      <protection/>
    </xf>
    <xf numFmtId="0" fontId="0" fillId="37" borderId="0" xfId="0" applyFill="1" applyAlignment="1">
      <alignment vertical="center"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185" fontId="0" fillId="0" borderId="0" xfId="0" applyNumberFormat="1" applyAlignment="1">
      <alignment vertical="center"/>
    </xf>
    <xf numFmtId="185" fontId="0" fillId="33" borderId="28" xfId="0" applyNumberFormat="1" applyFont="1" applyFill="1" applyBorder="1" applyAlignment="1" applyProtection="1">
      <alignment vertical="center"/>
      <protection/>
    </xf>
    <xf numFmtId="193" fontId="0" fillId="0" borderId="0" xfId="0" applyNumberFormat="1" applyAlignment="1">
      <alignment vertical="center"/>
    </xf>
    <xf numFmtId="0" fontId="51" fillId="0" borderId="66" xfId="105" applyFont="1" applyFill="1" applyBorder="1" applyAlignment="1">
      <alignment horizontal="left" vertical="center"/>
      <protection/>
    </xf>
    <xf numFmtId="0" fontId="51" fillId="0" borderId="67" xfId="105" applyFont="1" applyFill="1" applyBorder="1" applyAlignment="1">
      <alignment horizontal="left" vertical="center"/>
      <protection/>
    </xf>
    <xf numFmtId="0" fontId="31" fillId="3" borderId="68" xfId="105" applyFont="1" applyFill="1" applyBorder="1" applyAlignment="1">
      <alignment vertical="center"/>
      <protection/>
    </xf>
    <xf numFmtId="0" fontId="31" fillId="3" borderId="69" xfId="105" applyFont="1" applyFill="1" applyBorder="1" applyAlignment="1">
      <alignment vertical="center"/>
      <protection/>
    </xf>
    <xf numFmtId="0" fontId="31" fillId="0" borderId="70" xfId="105" applyBorder="1">
      <alignment vertical="center"/>
      <protection/>
    </xf>
    <xf numFmtId="193" fontId="31" fillId="0" borderId="71" xfId="105" applyNumberFormat="1" applyBorder="1">
      <alignment vertical="center"/>
      <protection/>
    </xf>
    <xf numFmtId="194" fontId="31" fillId="0" borderId="71" xfId="105" applyNumberFormat="1" applyBorder="1">
      <alignment vertical="center"/>
      <protection/>
    </xf>
    <xf numFmtId="0" fontId="31" fillId="2" borderId="70" xfId="105" applyFill="1" applyBorder="1">
      <alignment vertical="center"/>
      <protection/>
    </xf>
    <xf numFmtId="9" fontId="31" fillId="2" borderId="71" xfId="105" applyNumberFormat="1" applyFill="1" applyBorder="1">
      <alignment vertical="center"/>
      <protection/>
    </xf>
    <xf numFmtId="0" fontId="31" fillId="0" borderId="71" xfId="105" applyBorder="1">
      <alignment vertical="center"/>
      <protection/>
    </xf>
    <xf numFmtId="195" fontId="31" fillId="2" borderId="71" xfId="105" applyNumberFormat="1" applyFill="1" applyBorder="1">
      <alignment vertical="center"/>
      <protection/>
    </xf>
    <xf numFmtId="0" fontId="31" fillId="2" borderId="72" xfId="105" applyFill="1" applyBorder="1">
      <alignment vertical="center"/>
      <protection/>
    </xf>
    <xf numFmtId="195" fontId="31" fillId="2" borderId="73" xfId="105" applyNumberFormat="1" applyFill="1" applyBorder="1">
      <alignment vertical="center"/>
      <protection/>
    </xf>
    <xf numFmtId="185" fontId="0" fillId="0" borderId="52" xfId="0" applyNumberFormat="1" applyFont="1" applyFill="1" applyBorder="1" applyAlignment="1" applyProtection="1">
      <alignment vertical="center"/>
      <protection/>
    </xf>
    <xf numFmtId="0" fontId="0" fillId="33" borderId="74" xfId="0" applyNumberFormat="1" applyFont="1" applyFill="1" applyBorder="1" applyAlignment="1" applyProtection="1">
      <alignment vertical="center"/>
      <protection/>
    </xf>
    <xf numFmtId="0" fontId="0" fillId="5" borderId="75" xfId="0" applyNumberFormat="1" applyFont="1" applyFill="1" applyBorder="1" applyAlignment="1" applyProtection="1">
      <alignment vertical="center"/>
      <protection/>
    </xf>
    <xf numFmtId="0" fontId="1" fillId="0" borderId="0" xfId="104" applyFill="1" applyBorder="1">
      <alignment vertical="center"/>
      <protection/>
    </xf>
    <xf numFmtId="56" fontId="0" fillId="0" borderId="0" xfId="0" applyNumberFormat="1" applyAlignment="1">
      <alignment vertical="center"/>
    </xf>
    <xf numFmtId="0" fontId="0" fillId="33" borderId="76" xfId="0" applyNumberFormat="1" applyFont="1" applyFill="1" applyBorder="1" applyAlignment="1" applyProtection="1">
      <alignment vertical="center"/>
      <protection/>
    </xf>
    <xf numFmtId="0" fontId="0" fillId="0" borderId="60" xfId="0" applyBorder="1" applyAlignment="1">
      <alignment vertical="center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applyProtection="1">
      <alignment vertical="center"/>
      <protection/>
    </xf>
    <xf numFmtId="194" fontId="0" fillId="0" borderId="52" xfId="0" applyNumberFormat="1" applyFont="1" applyFill="1" applyBorder="1" applyAlignment="1" applyProtection="1">
      <alignment vertical="center"/>
      <protection/>
    </xf>
    <xf numFmtId="0" fontId="0" fillId="5" borderId="16" xfId="0" applyNumberFormat="1" applyFont="1" applyFill="1" applyBorder="1" applyAlignment="1" applyProtection="1">
      <alignment vertical="center"/>
      <protection/>
    </xf>
    <xf numFmtId="0" fontId="0" fillId="5" borderId="18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horizontal="left" vertical="center"/>
      <protection/>
    </xf>
    <xf numFmtId="193" fontId="0" fillId="0" borderId="52" xfId="0" applyNumberFormat="1" applyFont="1" applyFill="1" applyBorder="1" applyAlignment="1" applyProtection="1">
      <alignment vertical="center"/>
      <protection/>
    </xf>
    <xf numFmtId="193" fontId="0" fillId="0" borderId="62" xfId="0" applyNumberFormat="1" applyBorder="1" applyAlignment="1">
      <alignment vertical="center"/>
    </xf>
    <xf numFmtId="194" fontId="0" fillId="0" borderId="62" xfId="0" applyNumberFormat="1" applyFont="1" applyFill="1" applyBorder="1" applyAlignment="1" applyProtection="1">
      <alignment vertical="center"/>
      <protection/>
    </xf>
    <xf numFmtId="185" fontId="0" fillId="0" borderId="56" xfId="0" applyNumberFormat="1" applyFont="1" applyFill="1" applyBorder="1" applyAlignment="1" applyProtection="1">
      <alignment vertical="center"/>
      <protection/>
    </xf>
    <xf numFmtId="185" fontId="0" fillId="0" borderId="65" xfId="0" applyNumberFormat="1" applyFont="1" applyFill="1" applyBorder="1" applyAlignment="1" applyProtection="1">
      <alignment vertical="center"/>
      <protection/>
    </xf>
    <xf numFmtId="199" fontId="0" fillId="0" borderId="0" xfId="0" applyNumberFormat="1" applyAlignment="1">
      <alignment vertical="center"/>
    </xf>
    <xf numFmtId="199" fontId="0" fillId="0" borderId="0" xfId="0" applyNumberFormat="1" applyFont="1" applyFill="1" applyBorder="1" applyAlignment="1" applyProtection="1">
      <alignment vertical="center"/>
      <protection/>
    </xf>
    <xf numFmtId="199" fontId="0" fillId="0" borderId="62" xfId="0" applyNumberFormat="1" applyBorder="1" applyAlignment="1">
      <alignment vertical="center"/>
    </xf>
    <xf numFmtId="199" fontId="0" fillId="33" borderId="28" xfId="0" applyNumberFormat="1" applyFont="1" applyFill="1" applyBorder="1" applyAlignment="1" applyProtection="1">
      <alignment vertical="center"/>
      <protection/>
    </xf>
    <xf numFmtId="0" fontId="0" fillId="5" borderId="52" xfId="0" applyNumberFormat="1" applyFont="1" applyFill="1" applyBorder="1" applyAlignment="1" applyProtection="1">
      <alignment horizontal="left" vertical="center"/>
      <protection/>
    </xf>
    <xf numFmtId="199" fontId="0" fillId="0" borderId="52" xfId="0" applyNumberFormat="1" applyFont="1" applyFill="1" applyBorder="1" applyAlignment="1" applyProtection="1">
      <alignment vertical="center"/>
      <protection/>
    </xf>
    <xf numFmtId="182" fontId="0" fillId="33" borderId="28" xfId="0" applyNumberFormat="1" applyFont="1" applyFill="1" applyBorder="1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52" xfId="0" applyNumberFormat="1" applyFont="1" applyFill="1" applyBorder="1" applyAlignment="1" applyProtection="1">
      <alignment vertical="center"/>
      <protection/>
    </xf>
    <xf numFmtId="200" fontId="0" fillId="0" borderId="62" xfId="0" applyNumberFormat="1" applyBorder="1" applyAlignment="1">
      <alignment vertical="center"/>
    </xf>
    <xf numFmtId="3" fontId="31" fillId="0" borderId="71" xfId="105" applyNumberFormat="1" applyBorder="1">
      <alignment vertical="center"/>
      <protection/>
    </xf>
    <xf numFmtId="6" fontId="0" fillId="0" borderId="0" xfId="0" applyNumberFormat="1" applyAlignment="1">
      <alignment vertical="center"/>
    </xf>
    <xf numFmtId="6" fontId="0" fillId="0" borderId="0" xfId="0" applyNumberFormat="1" applyFont="1" applyFill="1" applyBorder="1" applyAlignment="1" applyProtection="1">
      <alignment vertical="center"/>
      <protection/>
    </xf>
    <xf numFmtId="6" fontId="0" fillId="0" borderId="62" xfId="0" applyNumberFormat="1" applyBorder="1" applyAlignment="1">
      <alignment vertical="center"/>
    </xf>
    <xf numFmtId="6" fontId="0" fillId="0" borderId="52" xfId="0" applyNumberFormat="1" applyFont="1" applyFill="1" applyBorder="1" applyAlignment="1" applyProtection="1">
      <alignment vertical="center"/>
      <protection/>
    </xf>
    <xf numFmtId="195" fontId="0" fillId="5" borderId="16" xfId="0" applyNumberFormat="1" applyFill="1" applyBorder="1" applyAlignment="1">
      <alignment vertical="center"/>
    </xf>
    <xf numFmtId="0" fontId="0" fillId="6" borderId="0" xfId="0" applyFill="1" applyAlignment="1">
      <alignment horizontal="left" vertical="center"/>
    </xf>
    <xf numFmtId="0" fontId="0" fillId="6" borderId="60" xfId="0" applyFill="1" applyBorder="1" applyAlignment="1">
      <alignment vertical="center"/>
    </xf>
    <xf numFmtId="195" fontId="0" fillId="6" borderId="16" xfId="0" applyNumberFormat="1" applyFill="1" applyBorder="1" applyAlignment="1">
      <alignment vertical="center"/>
    </xf>
    <xf numFmtId="0" fontId="0" fillId="6" borderId="0" xfId="0" applyNumberFormat="1" applyFont="1" applyFill="1" applyBorder="1" applyAlignment="1" applyProtection="1">
      <alignment horizontal="left" vertical="center"/>
      <protection/>
    </xf>
    <xf numFmtId="0" fontId="0" fillId="6" borderId="60" xfId="0" applyNumberFormat="1" applyFont="1" applyFill="1" applyBorder="1" applyAlignment="1" applyProtection="1">
      <alignment vertical="center"/>
      <protection/>
    </xf>
    <xf numFmtId="0" fontId="0" fillId="6" borderId="18" xfId="0" applyFill="1" applyBorder="1" applyAlignment="1">
      <alignment vertical="center"/>
    </xf>
    <xf numFmtId="0" fontId="0" fillId="6" borderId="77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0" fillId="6" borderId="75" xfId="0" applyNumberFormat="1" applyFont="1" applyFill="1" applyBorder="1" applyAlignment="1" applyProtection="1">
      <alignment vertical="center"/>
      <protection/>
    </xf>
    <xf numFmtId="0" fontId="0" fillId="6" borderId="52" xfId="0" applyNumberFormat="1" applyFont="1" applyFill="1" applyBorder="1" applyAlignment="1" applyProtection="1">
      <alignment horizontal="left" vertical="center"/>
      <protection/>
    </xf>
    <xf numFmtId="0" fontId="0" fillId="6" borderId="18" xfId="0" applyNumberFormat="1" applyFont="1" applyFill="1" applyBorder="1" applyAlignment="1" applyProtection="1">
      <alignment vertical="center"/>
      <protection/>
    </xf>
    <xf numFmtId="0" fontId="0" fillId="6" borderId="16" xfId="0" applyNumberFormat="1" applyFont="1" applyFill="1" applyBorder="1" applyAlignment="1" applyProtection="1">
      <alignment vertical="center"/>
      <protection/>
    </xf>
    <xf numFmtId="0" fontId="52" fillId="37" borderId="0" xfId="0" applyFont="1" applyFill="1" applyAlignment="1">
      <alignment vertical="center"/>
    </xf>
    <xf numFmtId="195" fontId="0" fillId="5" borderId="17" xfId="0" applyNumberFormat="1" applyFill="1" applyBorder="1" applyAlignment="1">
      <alignment vertical="center"/>
    </xf>
    <xf numFmtId="0" fontId="0" fillId="5" borderId="43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43" xfId="0" applyNumberFormat="1" applyFont="1" applyFill="1" applyBorder="1" applyAlignment="1" applyProtection="1">
      <alignment vertical="center"/>
      <protection/>
    </xf>
    <xf numFmtId="0" fontId="0" fillId="5" borderId="19" xfId="0" applyNumberFormat="1" applyFont="1" applyFill="1" applyBorder="1" applyAlignment="1" applyProtection="1">
      <alignment vertical="center"/>
      <protection/>
    </xf>
    <xf numFmtId="185" fontId="0" fillId="5" borderId="0" xfId="0" applyNumberFormat="1" applyFill="1" applyBorder="1" applyAlignment="1">
      <alignment vertical="center"/>
    </xf>
    <xf numFmtId="185" fontId="0" fillId="5" borderId="52" xfId="0" applyNumberFormat="1" applyFill="1" applyBorder="1" applyAlignment="1">
      <alignment vertical="center"/>
    </xf>
    <xf numFmtId="185" fontId="0" fillId="6" borderId="0" xfId="0" applyNumberFormat="1" applyFill="1" applyBorder="1" applyAlignment="1">
      <alignment vertical="center"/>
    </xf>
    <xf numFmtId="185" fontId="0" fillId="6" borderId="52" xfId="0" applyNumberFormat="1" applyFill="1" applyBorder="1" applyAlignment="1">
      <alignment vertical="center"/>
    </xf>
    <xf numFmtId="56" fontId="0" fillId="38" borderId="0" xfId="0" applyNumberFormat="1" applyFill="1" applyAlignment="1">
      <alignment vertical="center"/>
    </xf>
    <xf numFmtId="0" fontId="52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194" fontId="0" fillId="33" borderId="28" xfId="0" applyNumberFormat="1" applyFont="1" applyFill="1" applyBorder="1" applyAlignment="1" applyProtection="1">
      <alignment vertical="center"/>
      <protection/>
    </xf>
    <xf numFmtId="194" fontId="0" fillId="0" borderId="0" xfId="0" applyNumberFormat="1" applyAlignment="1">
      <alignment vertical="center"/>
    </xf>
    <xf numFmtId="6" fontId="0" fillId="0" borderId="78" xfId="0" applyNumberFormat="1" applyFont="1" applyFill="1" applyBorder="1" applyAlignment="1" applyProtection="1">
      <alignment vertical="center"/>
      <protection/>
    </xf>
    <xf numFmtId="0" fontId="0" fillId="0" borderId="69" xfId="0" applyBorder="1" applyAlignment="1">
      <alignment vertical="center"/>
    </xf>
    <xf numFmtId="5" fontId="1" fillId="0" borderId="0" xfId="104" applyNumberFormat="1" applyBorder="1">
      <alignment vertical="center"/>
      <protection/>
    </xf>
    <xf numFmtId="5" fontId="0" fillId="0" borderId="0" xfId="0" applyNumberFormat="1" applyAlignment="1">
      <alignment vertical="center"/>
    </xf>
    <xf numFmtId="5" fontId="0" fillId="38" borderId="0" xfId="0" applyNumberFormat="1" applyFill="1" applyAlignment="1">
      <alignment vertical="center"/>
    </xf>
    <xf numFmtId="5" fontId="0" fillId="37" borderId="0" xfId="0" applyNumberFormat="1" applyFill="1" applyAlignment="1">
      <alignment vertical="center"/>
    </xf>
    <xf numFmtId="5" fontId="0" fillId="39" borderId="0" xfId="0" applyNumberFormat="1" applyFill="1" applyAlignment="1">
      <alignment vertical="center"/>
    </xf>
    <xf numFmtId="9" fontId="0" fillId="0" borderId="0" xfId="0" applyNumberFormat="1" applyAlignment="1">
      <alignment vertical="center"/>
    </xf>
    <xf numFmtId="201" fontId="0" fillId="0" borderId="0" xfId="0" applyNumberFormat="1" applyFont="1" applyFill="1" applyBorder="1" applyAlignment="1" applyProtection="1">
      <alignment vertical="center"/>
      <protection/>
    </xf>
    <xf numFmtId="201" fontId="0" fillId="0" borderId="62" xfId="0" applyNumberFormat="1" applyBorder="1" applyAlignment="1">
      <alignment vertical="center"/>
    </xf>
    <xf numFmtId="201" fontId="0" fillId="0" borderId="52" xfId="0" applyNumberFormat="1" applyFont="1" applyFill="1" applyBorder="1" applyAlignment="1" applyProtection="1">
      <alignment vertical="center"/>
      <protection/>
    </xf>
    <xf numFmtId="20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5" borderId="16" xfId="0" applyFill="1" applyBorder="1" applyAlignment="1">
      <alignment vertical="center"/>
    </xf>
    <xf numFmtId="0" fontId="0" fillId="5" borderId="75" xfId="0" applyFill="1" applyBorder="1" applyAlignment="1">
      <alignment vertical="center"/>
    </xf>
    <xf numFmtId="200" fontId="0" fillId="0" borderId="62" xfId="0" applyNumberFormat="1" applyFont="1" applyFill="1" applyBorder="1" applyAlignment="1" applyProtection="1">
      <alignment vertical="center"/>
      <protection/>
    </xf>
    <xf numFmtId="185" fontId="0" fillId="6" borderId="60" xfId="0" applyNumberFormat="1" applyFill="1" applyBorder="1" applyAlignment="1">
      <alignment vertical="center"/>
    </xf>
    <xf numFmtId="185" fontId="0" fillId="6" borderId="18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0" xfId="0" applyFill="1" applyBorder="1" applyAlignment="1">
      <alignment horizontal="left" vertical="center"/>
    </xf>
    <xf numFmtId="0" fontId="0" fillId="5" borderId="60" xfId="0" applyFill="1" applyBorder="1" applyAlignment="1">
      <alignment vertical="center"/>
    </xf>
    <xf numFmtId="199" fontId="0" fillId="0" borderId="0" xfId="0" applyNumberFormat="1" applyBorder="1" applyAlignment="1">
      <alignment vertical="center"/>
    </xf>
    <xf numFmtId="200" fontId="0" fillId="0" borderId="0" xfId="0" applyNumberFormat="1" applyBorder="1" applyAlignment="1">
      <alignment vertical="center"/>
    </xf>
    <xf numFmtId="201" fontId="0" fillId="0" borderId="0" xfId="0" applyNumberFormat="1" applyBorder="1" applyAlignment="1">
      <alignment vertical="center"/>
    </xf>
    <xf numFmtId="193" fontId="0" fillId="0" borderId="0" xfId="0" applyNumberFormat="1" applyBorder="1" applyAlignment="1">
      <alignment vertical="center"/>
    </xf>
    <xf numFmtId="185" fontId="0" fillId="5" borderId="60" xfId="0" applyNumberFormat="1" applyFill="1" applyBorder="1" applyAlignment="1">
      <alignment vertical="center"/>
    </xf>
    <xf numFmtId="185" fontId="0" fillId="5" borderId="18" xfId="0" applyNumberFormat="1" applyFill="1" applyBorder="1" applyAlignment="1">
      <alignment vertical="center"/>
    </xf>
    <xf numFmtId="0" fontId="0" fillId="5" borderId="52" xfId="0" applyFill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199" fontId="0" fillId="0" borderId="52" xfId="0" applyNumberFormat="1" applyBorder="1" applyAlignment="1">
      <alignment vertical="center"/>
    </xf>
    <xf numFmtId="200" fontId="0" fillId="0" borderId="52" xfId="0" applyNumberFormat="1" applyBorder="1" applyAlignment="1">
      <alignment vertical="center"/>
    </xf>
    <xf numFmtId="201" fontId="0" fillId="0" borderId="52" xfId="0" applyNumberFormat="1" applyBorder="1" applyAlignment="1">
      <alignment vertical="center"/>
    </xf>
    <xf numFmtId="193" fontId="0" fillId="0" borderId="52" xfId="0" applyNumberFormat="1" applyBorder="1" applyAlignment="1">
      <alignment vertical="center"/>
    </xf>
    <xf numFmtId="0" fontId="0" fillId="5" borderId="56" xfId="0" applyFill="1" applyBorder="1" applyAlignment="1">
      <alignment horizontal="left" vertical="center"/>
    </xf>
    <xf numFmtId="199" fontId="0" fillId="0" borderId="56" xfId="0" applyNumberFormat="1" applyBorder="1" applyAlignment="1">
      <alignment vertical="center"/>
    </xf>
    <xf numFmtId="200" fontId="0" fillId="0" borderId="56" xfId="0" applyNumberFormat="1" applyBorder="1" applyAlignment="1">
      <alignment vertical="center"/>
    </xf>
    <xf numFmtId="201" fontId="0" fillId="0" borderId="56" xfId="0" applyNumberFormat="1" applyBorder="1" applyAlignment="1">
      <alignment vertical="center"/>
    </xf>
    <xf numFmtId="193" fontId="0" fillId="0" borderId="56" xfId="0" applyNumberFormat="1" applyBorder="1" applyAlignment="1">
      <alignment vertical="center"/>
    </xf>
    <xf numFmtId="194" fontId="0" fillId="0" borderId="56" xfId="0" applyNumberFormat="1" applyFont="1" applyFill="1" applyBorder="1" applyAlignment="1" applyProtection="1">
      <alignment vertical="center"/>
      <protection/>
    </xf>
    <xf numFmtId="6" fontId="0" fillId="0" borderId="0" xfId="0" applyNumberFormat="1" applyBorder="1" applyAlignment="1">
      <alignment vertical="center"/>
    </xf>
    <xf numFmtId="0" fontId="0" fillId="6" borderId="56" xfId="0" applyFill="1" applyBorder="1" applyAlignment="1">
      <alignment horizontal="left" vertical="center"/>
    </xf>
    <xf numFmtId="185" fontId="0" fillId="6" borderId="56" xfId="0" applyNumberFormat="1" applyFill="1" applyBorder="1" applyAlignment="1">
      <alignment vertical="center"/>
    </xf>
    <xf numFmtId="0" fontId="0" fillId="5" borderId="60" xfId="0" applyNumberFormat="1" applyFont="1" applyFill="1" applyBorder="1" applyAlignment="1" applyProtection="1">
      <alignment vertical="center"/>
      <protection/>
    </xf>
    <xf numFmtId="185" fontId="0" fillId="5" borderId="56" xfId="0" applyNumberFormat="1" applyFill="1" applyBorder="1" applyAlignment="1">
      <alignment vertical="center"/>
    </xf>
    <xf numFmtId="6" fontId="0" fillId="0" borderId="56" xfId="0" applyNumberFormat="1" applyBorder="1" applyAlignment="1">
      <alignment vertical="center"/>
    </xf>
    <xf numFmtId="0" fontId="0" fillId="5" borderId="77" xfId="0" applyFill="1" applyBorder="1" applyAlignment="1">
      <alignment vertical="center"/>
    </xf>
    <xf numFmtId="0" fontId="0" fillId="5" borderId="0" xfId="0" applyFill="1" applyAlignment="1">
      <alignment horizontal="left" vertical="center"/>
    </xf>
    <xf numFmtId="0" fontId="0" fillId="5" borderId="51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185" fontId="0" fillId="5" borderId="26" xfId="0" applyNumberFormat="1" applyFill="1" applyBorder="1" applyAlignment="1">
      <alignment vertical="center"/>
    </xf>
    <xf numFmtId="0" fontId="52" fillId="0" borderId="0" xfId="0" applyFont="1" applyAlignment="1">
      <alignment vertical="center"/>
    </xf>
    <xf numFmtId="0" fontId="0" fillId="6" borderId="62" xfId="0" applyFill="1" applyBorder="1" applyAlignment="1">
      <alignment horizontal="left" vertical="center"/>
    </xf>
    <xf numFmtId="0" fontId="0" fillId="6" borderId="26" xfId="0" applyFill="1" applyBorder="1" applyAlignment="1">
      <alignment vertical="center"/>
    </xf>
    <xf numFmtId="185" fontId="0" fillId="6" borderId="62" xfId="0" applyNumberFormat="1" applyFill="1" applyBorder="1" applyAlignment="1">
      <alignment vertical="center"/>
    </xf>
    <xf numFmtId="0" fontId="0" fillId="6" borderId="43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43" xfId="0" applyNumberFormat="1" applyFont="1" applyFill="1" applyBorder="1" applyAlignment="1" applyProtection="1">
      <alignment vertical="center"/>
      <protection/>
    </xf>
    <xf numFmtId="0" fontId="0" fillId="6" borderId="19" xfId="0" applyNumberFormat="1" applyFont="1" applyFill="1" applyBorder="1" applyAlignment="1" applyProtection="1">
      <alignment vertical="center"/>
      <protection/>
    </xf>
    <xf numFmtId="195" fontId="0" fillId="3" borderId="16" xfId="0" applyNumberFormat="1" applyFill="1" applyBorder="1" applyAlignment="1">
      <alignment vertical="center"/>
    </xf>
    <xf numFmtId="0" fontId="0" fillId="5" borderId="62" xfId="0" applyFill="1" applyBorder="1" applyAlignment="1">
      <alignment horizontal="left" vertical="center"/>
    </xf>
    <xf numFmtId="185" fontId="0" fillId="5" borderId="62" xfId="0" applyNumberForma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95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5" fontId="4" fillId="36" borderId="19" xfId="102" applyNumberFormat="1" applyFont="1" applyFill="1" applyBorder="1" applyAlignment="1" applyProtection="1">
      <alignment horizontal="center"/>
      <protection/>
    </xf>
    <xf numFmtId="5" fontId="4" fillId="36" borderId="56" xfId="102" applyNumberFormat="1" applyFont="1" applyFill="1" applyBorder="1" applyAlignment="1" applyProtection="1">
      <alignment horizontal="center"/>
      <protection/>
    </xf>
    <xf numFmtId="5" fontId="4" fillId="36" borderId="43" xfId="102" applyNumberFormat="1" applyFont="1" applyFill="1" applyBorder="1" applyAlignment="1" applyProtection="1">
      <alignment horizontal="center"/>
      <protection/>
    </xf>
    <xf numFmtId="5" fontId="4" fillId="36" borderId="58" xfId="102" applyNumberFormat="1" applyFont="1" applyFill="1" applyBorder="1" applyAlignment="1" applyProtection="1">
      <alignment horizontal="center"/>
      <protection/>
    </xf>
    <xf numFmtId="5" fontId="4" fillId="36" borderId="79" xfId="102" applyNumberFormat="1" applyFont="1" applyFill="1" applyBorder="1" applyAlignment="1" applyProtection="1">
      <alignment horizontal="center"/>
      <protection/>
    </xf>
    <xf numFmtId="5" fontId="8" fillId="0" borderId="54" xfId="102" applyNumberFormat="1" applyFont="1" applyFill="1" applyBorder="1" applyAlignment="1" applyProtection="1">
      <alignment horizontal="center" vertical="center"/>
      <protection/>
    </xf>
    <xf numFmtId="188" fontId="3" fillId="0" borderId="80" xfId="102" applyNumberFormat="1" applyFont="1" applyFill="1" applyBorder="1" applyAlignment="1" applyProtection="1">
      <alignment horizontal="center" vertical="center"/>
      <protection/>
    </xf>
    <xf numFmtId="188" fontId="3" fillId="0" borderId="34" xfId="102" applyNumberFormat="1" applyFont="1" applyFill="1" applyBorder="1" applyAlignment="1" applyProtection="1">
      <alignment horizontal="center" vertical="center"/>
      <protection/>
    </xf>
    <xf numFmtId="5" fontId="3" fillId="0" borderId="79" xfId="102" applyNumberFormat="1" applyFont="1" applyFill="1" applyBorder="1" applyAlignment="1" applyProtection="1">
      <alignment horizontal="center" vertical="center"/>
      <protection/>
    </xf>
    <xf numFmtId="5" fontId="3" fillId="0" borderId="81" xfId="102" applyNumberFormat="1" applyFont="1" applyFill="1" applyBorder="1" applyAlignment="1" applyProtection="1">
      <alignment horizontal="center"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_気づき" xfId="104"/>
    <cellStyle name="標準_検証データ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609600</xdr:colOff>
      <xdr:row>19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4">
      <selection activeCell="F5" sqref="F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00"/>
      <c r="B1" s="265" t="s">
        <v>0</v>
      </c>
      <c r="C1" s="266"/>
      <c r="D1" s="267"/>
      <c r="E1" s="99"/>
      <c r="F1" s="268" t="s">
        <v>0</v>
      </c>
      <c r="G1" s="269"/>
      <c r="H1" s="101"/>
    </row>
    <row r="2" spans="1:9" ht="25.5" customHeight="1">
      <c r="A2" s="102" t="s">
        <v>1</v>
      </c>
      <c r="B2" s="270">
        <v>500000</v>
      </c>
      <c r="C2" s="270"/>
      <c r="D2" s="270"/>
      <c r="E2" s="43" t="s">
        <v>2</v>
      </c>
      <c r="F2" s="271">
        <v>42190</v>
      </c>
      <c r="G2" s="272"/>
      <c r="H2" s="25"/>
      <c r="I2" s="25"/>
    </row>
    <row r="3" spans="1:11" ht="27" customHeight="1">
      <c r="A3" s="26" t="s">
        <v>3</v>
      </c>
      <c r="B3" s="273">
        <f>SUM(B2+D17)</f>
        <v>500000</v>
      </c>
      <c r="C3" s="273"/>
      <c r="D3" s="274"/>
      <c r="E3" s="27" t="s">
        <v>4</v>
      </c>
      <c r="F3" s="28">
        <v>0.04</v>
      </c>
      <c r="G3" s="29">
        <f>(B2-D17)*F3</f>
        <v>20000</v>
      </c>
      <c r="H3" s="31" t="s">
        <v>5</v>
      </c>
      <c r="I3" s="32">
        <f>(B3-B2)</f>
        <v>0</v>
      </c>
      <c r="K3" s="103"/>
    </row>
    <row r="4" spans="1:9" s="82" customFormat="1" ht="17.25" customHeight="1">
      <c r="A4" s="77"/>
      <c r="B4" s="78"/>
      <c r="C4" s="78"/>
      <c r="D4" s="78"/>
      <c r="E4" s="79"/>
      <c r="F4" s="98" t="s">
        <v>0</v>
      </c>
      <c r="G4" s="78"/>
      <c r="H4" s="80"/>
      <c r="I4" s="81"/>
    </row>
    <row r="5" spans="1:12" ht="39" customHeight="1">
      <c r="A5" s="83"/>
      <c r="B5" s="84"/>
      <c r="C5" s="84"/>
      <c r="D5" s="96"/>
      <c r="E5" s="85"/>
      <c r="F5" s="97"/>
      <c r="G5" s="84"/>
      <c r="H5" s="86"/>
      <c r="I5" s="87"/>
      <c r="J5" s="88"/>
      <c r="K5" s="89"/>
      <c r="L5" s="89"/>
    </row>
    <row r="6" spans="1:12" ht="21" customHeight="1">
      <c r="A6" s="93" t="s">
        <v>6</v>
      </c>
      <c r="B6" s="91" t="s">
        <v>0</v>
      </c>
      <c r="C6" s="91" t="s">
        <v>0</v>
      </c>
      <c r="D6" s="92"/>
      <c r="E6" s="91" t="s">
        <v>0</v>
      </c>
      <c r="F6" s="94" t="s">
        <v>0</v>
      </c>
      <c r="G6" s="30"/>
      <c r="H6" s="25"/>
      <c r="I6" s="25"/>
      <c r="L6" s="90"/>
    </row>
    <row r="7" spans="1:12" ht="28.5">
      <c r="A7" s="95" t="s">
        <v>7</v>
      </c>
      <c r="B7" s="37" t="s">
        <v>8</v>
      </c>
      <c r="C7" s="38" t="s">
        <v>9</v>
      </c>
      <c r="D7" s="39" t="s">
        <v>10</v>
      </c>
      <c r="E7" s="40" t="s">
        <v>11</v>
      </c>
      <c r="F7" s="38" t="s">
        <v>12</v>
      </c>
      <c r="G7" s="40" t="s">
        <v>13</v>
      </c>
      <c r="H7" s="39" t="s">
        <v>14</v>
      </c>
      <c r="I7" s="41" t="s">
        <v>15</v>
      </c>
      <c r="J7" s="44" t="s">
        <v>16</v>
      </c>
      <c r="K7" s="38" t="s">
        <v>17</v>
      </c>
      <c r="L7" s="42" t="s">
        <v>18</v>
      </c>
    </row>
    <row r="8" spans="1:12" ht="24.75" customHeight="1">
      <c r="A8" s="34">
        <v>42095</v>
      </c>
      <c r="B8" s="45"/>
      <c r="C8" s="46"/>
      <c r="D8" s="64">
        <f aca="true" t="shared" si="0" ref="D8:D16">SUM(B8-C8)</f>
        <v>0</v>
      </c>
      <c r="E8" s="47"/>
      <c r="F8" s="48"/>
      <c r="G8" s="47">
        <f aca="true" t="shared" si="1" ref="G8:G16">SUM(E8+F8)</f>
        <v>0</v>
      </c>
      <c r="H8" s="49" t="e">
        <f aca="true" t="shared" si="2" ref="H8:H16">E8/G8</f>
        <v>#DIV/0!</v>
      </c>
      <c r="I8" s="50" t="e">
        <f aca="true" t="shared" si="3" ref="I8:I16">B8/E8</f>
        <v>#DIV/0!</v>
      </c>
      <c r="J8" s="50" t="e">
        <f aca="true" t="shared" si="4" ref="J8:J16">C8/F8</f>
        <v>#DIV/0!</v>
      </c>
      <c r="K8" s="51" t="e">
        <f aca="true" t="shared" si="5" ref="K8:K16">I8/J8</f>
        <v>#DIV/0!</v>
      </c>
      <c r="L8" s="52" t="e">
        <f aca="true" t="shared" si="6" ref="L8:L16">B8/C8</f>
        <v>#DIV/0!</v>
      </c>
    </row>
    <row r="9" spans="1:12" ht="24.75" customHeight="1">
      <c r="A9" s="35">
        <v>42125</v>
      </c>
      <c r="B9" s="53"/>
      <c r="C9" s="54"/>
      <c r="D9" s="64">
        <f t="shared" si="0"/>
        <v>0</v>
      </c>
      <c r="E9" s="55"/>
      <c r="F9" s="55"/>
      <c r="G9" s="47">
        <f t="shared" si="1"/>
        <v>0</v>
      </c>
      <c r="H9" s="49" t="e">
        <f t="shared" si="2"/>
        <v>#DIV/0!</v>
      </c>
      <c r="I9" s="50" t="e">
        <f t="shared" si="3"/>
        <v>#DIV/0!</v>
      </c>
      <c r="J9" s="50" t="e">
        <f t="shared" si="4"/>
        <v>#DIV/0!</v>
      </c>
      <c r="K9" s="51" t="e">
        <f t="shared" si="5"/>
        <v>#DIV/0!</v>
      </c>
      <c r="L9" s="52" t="e">
        <f t="shared" si="6"/>
        <v>#DIV/0!</v>
      </c>
    </row>
    <row r="10" spans="1:12" ht="24.75" customHeight="1">
      <c r="A10" s="34">
        <v>42156</v>
      </c>
      <c r="B10" s="53"/>
      <c r="C10" s="54"/>
      <c r="D10" s="64">
        <f t="shared" si="0"/>
        <v>0</v>
      </c>
      <c r="E10" s="55"/>
      <c r="F10" s="55"/>
      <c r="G10" s="47">
        <f t="shared" si="1"/>
        <v>0</v>
      </c>
      <c r="H10" s="49" t="e">
        <f t="shared" si="2"/>
        <v>#DIV/0!</v>
      </c>
      <c r="I10" s="50" t="e">
        <f t="shared" si="3"/>
        <v>#DIV/0!</v>
      </c>
      <c r="J10" s="50" t="e">
        <f t="shared" si="4"/>
        <v>#DIV/0!</v>
      </c>
      <c r="K10" s="51" t="e">
        <f t="shared" si="5"/>
        <v>#DIV/0!</v>
      </c>
      <c r="L10" s="52" t="e">
        <f t="shared" si="6"/>
        <v>#DIV/0!</v>
      </c>
    </row>
    <row r="11" spans="1:12" ht="24.75" customHeight="1">
      <c r="A11" s="35">
        <v>42186</v>
      </c>
      <c r="B11" s="53"/>
      <c r="C11" s="54"/>
      <c r="D11" s="64">
        <f t="shared" si="0"/>
        <v>0</v>
      </c>
      <c r="E11" s="55"/>
      <c r="F11" s="55"/>
      <c r="G11" s="47">
        <f t="shared" si="1"/>
        <v>0</v>
      </c>
      <c r="H11" s="49" t="e">
        <f t="shared" si="2"/>
        <v>#DIV/0!</v>
      </c>
      <c r="I11" s="50" t="e">
        <f t="shared" si="3"/>
        <v>#DIV/0!</v>
      </c>
      <c r="J11" s="50" t="e">
        <f t="shared" si="4"/>
        <v>#DIV/0!</v>
      </c>
      <c r="K11" s="51" t="e">
        <f t="shared" si="5"/>
        <v>#DIV/0!</v>
      </c>
      <c r="L11" s="52" t="e">
        <f t="shared" si="6"/>
        <v>#DIV/0!</v>
      </c>
    </row>
    <row r="12" spans="1:12" ht="24.75" customHeight="1">
      <c r="A12" s="34">
        <v>42217</v>
      </c>
      <c r="B12" s="53"/>
      <c r="C12" s="46"/>
      <c r="D12" s="64">
        <f t="shared" si="0"/>
        <v>0</v>
      </c>
      <c r="E12" s="55"/>
      <c r="F12" s="55"/>
      <c r="G12" s="47">
        <f t="shared" si="1"/>
        <v>0</v>
      </c>
      <c r="H12" s="49" t="e">
        <f t="shared" si="2"/>
        <v>#DIV/0!</v>
      </c>
      <c r="I12" s="50" t="e">
        <f t="shared" si="3"/>
        <v>#DIV/0!</v>
      </c>
      <c r="J12" s="50" t="e">
        <f t="shared" si="4"/>
        <v>#DIV/0!</v>
      </c>
      <c r="K12" s="51" t="e">
        <f t="shared" si="5"/>
        <v>#DIV/0!</v>
      </c>
      <c r="L12" s="52" t="e">
        <f t="shared" si="6"/>
        <v>#DIV/0!</v>
      </c>
    </row>
    <row r="13" spans="1:12" ht="24.75" customHeight="1">
      <c r="A13" s="35">
        <v>42248</v>
      </c>
      <c r="B13" s="53"/>
      <c r="C13" s="54"/>
      <c r="D13" s="64">
        <f t="shared" si="0"/>
        <v>0</v>
      </c>
      <c r="E13" s="55"/>
      <c r="F13" s="55"/>
      <c r="G13" s="47">
        <f t="shared" si="1"/>
        <v>0</v>
      </c>
      <c r="H13" s="49" t="e">
        <f t="shared" si="2"/>
        <v>#DIV/0!</v>
      </c>
      <c r="I13" s="50" t="e">
        <f t="shared" si="3"/>
        <v>#DIV/0!</v>
      </c>
      <c r="J13" s="50" t="e">
        <f t="shared" si="4"/>
        <v>#DIV/0!</v>
      </c>
      <c r="K13" s="51" t="e">
        <f t="shared" si="5"/>
        <v>#DIV/0!</v>
      </c>
      <c r="L13" s="52" t="e">
        <f t="shared" si="6"/>
        <v>#DIV/0!</v>
      </c>
    </row>
    <row r="14" spans="1:12" ht="24.75" customHeight="1">
      <c r="A14" s="34">
        <v>42278</v>
      </c>
      <c r="B14" s="53"/>
      <c r="C14" s="46"/>
      <c r="D14" s="64">
        <f t="shared" si="0"/>
        <v>0</v>
      </c>
      <c r="E14" s="55"/>
      <c r="F14" s="55"/>
      <c r="G14" s="47">
        <f t="shared" si="1"/>
        <v>0</v>
      </c>
      <c r="H14" s="49" t="e">
        <f t="shared" si="2"/>
        <v>#DIV/0!</v>
      </c>
      <c r="I14" s="50" t="e">
        <f t="shared" si="3"/>
        <v>#DIV/0!</v>
      </c>
      <c r="J14" s="50" t="e">
        <f t="shared" si="4"/>
        <v>#DIV/0!</v>
      </c>
      <c r="K14" s="51" t="e">
        <f t="shared" si="5"/>
        <v>#DIV/0!</v>
      </c>
      <c r="L14" s="52" t="e">
        <f t="shared" si="6"/>
        <v>#DIV/0!</v>
      </c>
    </row>
    <row r="15" spans="1:12" ht="24.75" customHeight="1">
      <c r="A15" s="35">
        <v>42309</v>
      </c>
      <c r="B15" s="53"/>
      <c r="C15" s="46"/>
      <c r="D15" s="64">
        <f t="shared" si="0"/>
        <v>0</v>
      </c>
      <c r="E15" s="55"/>
      <c r="F15" s="55"/>
      <c r="G15" s="47">
        <f t="shared" si="1"/>
        <v>0</v>
      </c>
      <c r="H15" s="49" t="e">
        <f t="shared" si="2"/>
        <v>#DIV/0!</v>
      </c>
      <c r="I15" s="50" t="e">
        <f t="shared" si="3"/>
        <v>#DIV/0!</v>
      </c>
      <c r="J15" s="50" t="e">
        <f t="shared" si="4"/>
        <v>#DIV/0!</v>
      </c>
      <c r="K15" s="51" t="e">
        <f t="shared" si="5"/>
        <v>#DIV/0!</v>
      </c>
      <c r="L15" s="52" t="e">
        <f t="shared" si="6"/>
        <v>#DIV/0!</v>
      </c>
    </row>
    <row r="16" spans="1:12" ht="24.75" customHeight="1">
      <c r="A16" s="36">
        <v>42339</v>
      </c>
      <c r="B16" s="56"/>
      <c r="C16" s="57"/>
      <c r="D16" s="65">
        <f t="shared" si="0"/>
        <v>0</v>
      </c>
      <c r="E16" s="58"/>
      <c r="F16" s="58"/>
      <c r="G16" s="59">
        <f t="shared" si="1"/>
        <v>0</v>
      </c>
      <c r="H16" s="60" t="e">
        <f t="shared" si="2"/>
        <v>#DIV/0!</v>
      </c>
      <c r="I16" s="61" t="e">
        <f t="shared" si="3"/>
        <v>#DIV/0!</v>
      </c>
      <c r="J16" s="61" t="e">
        <f t="shared" si="4"/>
        <v>#DIV/0!</v>
      </c>
      <c r="K16" s="62" t="e">
        <f t="shared" si="5"/>
        <v>#DIV/0!</v>
      </c>
      <c r="L16" s="63" t="e">
        <f t="shared" si="6"/>
        <v>#DIV/0!</v>
      </c>
    </row>
    <row r="17" spans="1:12" ht="24.75" customHeight="1">
      <c r="A17" s="66" t="s">
        <v>19</v>
      </c>
      <c r="B17" s="67">
        <f aca="true" t="shared" si="7" ref="B17:G17">SUM(B8:B16)</f>
        <v>0</v>
      </c>
      <c r="C17" s="68">
        <f t="shared" si="7"/>
        <v>0</v>
      </c>
      <c r="D17" s="69">
        <f t="shared" si="7"/>
        <v>0</v>
      </c>
      <c r="E17" s="70">
        <f t="shared" si="7"/>
        <v>0</v>
      </c>
      <c r="F17" s="71">
        <f t="shared" si="7"/>
        <v>0</v>
      </c>
      <c r="G17" s="70">
        <f t="shared" si="7"/>
        <v>0</v>
      </c>
      <c r="H17" s="72" t="e">
        <f>AVERAGE(H8:H16)</f>
        <v>#DIV/0!</v>
      </c>
      <c r="I17" s="68" t="e">
        <f>AVERAGE(I8:I16)</f>
        <v>#DIV/0!</v>
      </c>
      <c r="J17" s="68" t="e">
        <f>AVERAGE(J8:J16)</f>
        <v>#DIV/0!</v>
      </c>
      <c r="K17" s="73" t="e">
        <f>AVERAGE(K8:K16)</f>
        <v>#DIV/0!</v>
      </c>
      <c r="L17" s="74" t="e">
        <f>AVERAGE(L8:L16)</f>
        <v>#DIV/0!</v>
      </c>
    </row>
    <row r="18" spans="1:12" ht="13.5">
      <c r="A18" s="33"/>
      <c r="J18" s="75"/>
      <c r="K18" s="76" t="s">
        <v>20</v>
      </c>
      <c r="L18" s="76" t="s">
        <v>21</v>
      </c>
    </row>
    <row r="19" ht="13.5">
      <c r="A19" s="33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31"/>
  <sheetViews>
    <sheetView tabSelected="1" zoomScale="80" zoomScaleNormal="80" zoomScaleSheetLayoutView="100" zoomScalePageLayoutView="0" workbookViewId="0" topLeftCell="C1">
      <pane ySplit="2" topLeftCell="A3" activePane="bottomLeft" state="frozen"/>
      <selection pane="topLeft" activeCell="J1" sqref="J1"/>
      <selection pane="bottomLeft" activeCell="O11" sqref="O11"/>
    </sheetView>
  </sheetViews>
  <sheetFormatPr defaultColWidth="10.00390625" defaultRowHeight="13.5" customHeight="1"/>
  <cols>
    <col min="1" max="1" width="9.625" style="0" customWidth="1"/>
    <col min="2" max="2" width="9.625" style="134" customWidth="1"/>
    <col min="3" max="3" width="8.375" style="154" customWidth="1"/>
    <col min="4" max="4" width="5.75390625" style="154" customWidth="1"/>
    <col min="5" max="5" width="8.50390625" style="147" customWidth="1"/>
    <col min="6" max="6" width="11.50390625" style="194" customWidth="1"/>
    <col min="7" max="7" width="8.25390625" style="0" customWidth="1"/>
    <col min="8" max="8" width="6.625" style="0" customWidth="1"/>
    <col min="9" max="9" width="8.875" style="0" customWidth="1"/>
    <col min="10" max="10" width="7.875" style="0" customWidth="1"/>
    <col min="11" max="11" width="8.875" style="0" customWidth="1"/>
    <col min="12" max="12" width="10.875" style="0" customWidth="1"/>
    <col min="13" max="13" width="8.00390625" style="0" customWidth="1"/>
    <col min="14" max="14" width="4.50390625" style="0" customWidth="1"/>
    <col min="15" max="15" width="15.875" style="0" customWidth="1"/>
    <col min="16" max="16" width="13.125" style="0" customWidth="1"/>
    <col min="17" max="17" width="11.25390625" style="0" customWidth="1"/>
    <col min="18" max="18" width="13.625" style="0" customWidth="1"/>
    <col min="19" max="19" width="8.875" style="0" customWidth="1"/>
    <col min="20" max="20" width="9.375" style="0" customWidth="1"/>
    <col min="21" max="21" width="7.625" style="0" customWidth="1"/>
    <col min="22" max="22" width="11.625" style="112" customWidth="1"/>
    <col min="23" max="23" width="15.875" style="0" customWidth="1"/>
    <col min="24" max="24" width="9.625" style="0" customWidth="1"/>
    <col min="25" max="25" width="27.625" style="0" customWidth="1"/>
    <col min="26" max="26" width="11.25390625" style="0" customWidth="1"/>
  </cols>
  <sheetData>
    <row r="1" spans="1:26" ht="18.75" thickBot="1" thickTop="1">
      <c r="A1" s="133" t="s">
        <v>22</v>
      </c>
      <c r="B1" s="23" t="s">
        <v>23</v>
      </c>
      <c r="C1" s="153" t="s">
        <v>89</v>
      </c>
      <c r="D1" t="s">
        <v>101</v>
      </c>
      <c r="E1" s="150" t="s">
        <v>103</v>
      </c>
      <c r="F1" s="193" t="s">
        <v>80</v>
      </c>
      <c r="G1" s="23" t="s">
        <v>82</v>
      </c>
      <c r="H1" s="23" t="s">
        <v>91</v>
      </c>
      <c r="I1" s="23" t="s">
        <v>92</v>
      </c>
      <c r="J1" s="23" t="s">
        <v>81</v>
      </c>
      <c r="K1" s="23" t="s">
        <v>84</v>
      </c>
      <c r="L1" s="23" t="s">
        <v>79</v>
      </c>
      <c r="M1" s="23" t="s">
        <v>24</v>
      </c>
      <c r="N1" s="23" t="s">
        <v>94</v>
      </c>
      <c r="O1" s="23" t="s">
        <v>25</v>
      </c>
      <c r="P1" s="129" t="s">
        <v>26</v>
      </c>
      <c r="Q1" s="129" t="s">
        <v>27</v>
      </c>
      <c r="R1" s="129" t="s">
        <v>28</v>
      </c>
      <c r="S1" s="129" t="s">
        <v>29</v>
      </c>
      <c r="T1" s="23" t="s">
        <v>30</v>
      </c>
      <c r="U1" s="23" t="s">
        <v>31</v>
      </c>
      <c r="V1" s="113" t="s">
        <v>85</v>
      </c>
      <c r="W1" s="24" t="s">
        <v>32</v>
      </c>
      <c r="X1" s="136" t="s">
        <v>87</v>
      </c>
      <c r="Y1" s="115" t="s">
        <v>61</v>
      </c>
      <c r="Z1" s="116"/>
    </row>
    <row r="2" spans="1:42" ht="13.5" customHeight="1">
      <c r="A2" s="260"/>
      <c r="B2" s="261"/>
      <c r="C2" s="262"/>
      <c r="D2" s="263"/>
      <c r="E2" s="148"/>
      <c r="F2" s="156">
        <v>500000</v>
      </c>
      <c r="G2" s="156"/>
      <c r="H2" s="203"/>
      <c r="I2" s="156"/>
      <c r="J2" s="135"/>
      <c r="K2" s="135"/>
      <c r="L2" s="261"/>
      <c r="M2" s="264"/>
      <c r="N2" s="264"/>
      <c r="O2" s="261"/>
      <c r="P2" s="264"/>
      <c r="Q2" s="264"/>
      <c r="R2" s="261"/>
      <c r="S2" s="261"/>
      <c r="T2" s="261"/>
      <c r="U2" s="261"/>
      <c r="V2" s="137"/>
      <c r="W2" s="161"/>
      <c r="X2" s="160"/>
      <c r="Y2" s="117" t="s">
        <v>62</v>
      </c>
      <c r="Z2" s="118" t="s">
        <v>63</v>
      </c>
      <c r="AB2" s="5" t="s">
        <v>33</v>
      </c>
      <c r="AC2" s="128"/>
      <c r="AD2" s="89"/>
      <c r="AE2" s="6"/>
      <c r="AG2" s="5"/>
      <c r="AH2" s="9"/>
      <c r="AI2" s="13"/>
      <c r="AJ2" s="15"/>
      <c r="AL2" s="5" t="s">
        <v>45</v>
      </c>
      <c r="AM2" s="9">
        <v>0</v>
      </c>
      <c r="AN2" s="13">
        <v>0</v>
      </c>
      <c r="AO2" s="16">
        <v>0</v>
      </c>
      <c r="AP2" s="17">
        <v>0</v>
      </c>
    </row>
    <row r="3" spans="1:42" ht="14.25" thickBot="1">
      <c r="A3" s="165" t="s">
        <v>138</v>
      </c>
      <c r="B3" s="166" t="s">
        <v>86</v>
      </c>
      <c r="C3" s="167">
        <f>E3*10</f>
        <v>1.718213058419244</v>
      </c>
      <c r="D3" s="187">
        <v>100</v>
      </c>
      <c r="E3" s="147">
        <f>I3/(D3*J3)</f>
        <v>0.1718213058419244</v>
      </c>
      <c r="F3" s="211">
        <f>F2+(W2)</f>
        <v>500000</v>
      </c>
      <c r="G3" s="155">
        <f>I3/J3</f>
        <v>17.18213058419244</v>
      </c>
      <c r="H3" s="206">
        <v>4</v>
      </c>
      <c r="I3" s="155">
        <f>F3*(H3/D3)</f>
        <v>20000</v>
      </c>
      <c r="J3" s="114">
        <f>(P3-L3)*-1</f>
        <v>1164</v>
      </c>
      <c r="K3" s="114">
        <f>(L3-P3)*-1</f>
        <v>-1164</v>
      </c>
      <c r="L3" s="171">
        <v>101007</v>
      </c>
      <c r="M3" s="172" t="s">
        <v>106</v>
      </c>
      <c r="N3" s="254" t="s">
        <v>139</v>
      </c>
      <c r="O3" s="170" t="s">
        <v>140</v>
      </c>
      <c r="P3" s="254">
        <v>99843</v>
      </c>
      <c r="Q3" s="254" t="s">
        <v>139</v>
      </c>
      <c r="R3" s="173"/>
      <c r="S3" s="173"/>
      <c r="T3" s="173"/>
      <c r="U3" s="173"/>
      <c r="V3" s="137"/>
      <c r="W3" s="160">
        <f>G3*V3</f>
        <v>0</v>
      </c>
      <c r="X3" s="161"/>
      <c r="Y3" s="119" t="s">
        <v>64</v>
      </c>
      <c r="Z3" s="120">
        <f>COUNT(V3:V6)</f>
        <v>1</v>
      </c>
      <c r="AB3" s="2" t="s">
        <v>34</v>
      </c>
      <c r="AC3" s="145"/>
      <c r="AD3" s="110"/>
      <c r="AE3" s="1"/>
      <c r="AG3" s="2"/>
      <c r="AH3" s="11"/>
      <c r="AI3" s="14"/>
      <c r="AJ3" s="12"/>
      <c r="AL3" s="2" t="s">
        <v>46</v>
      </c>
      <c r="AM3" s="11">
        <v>0</v>
      </c>
      <c r="AN3" s="11">
        <v>0</v>
      </c>
      <c r="AO3" s="14">
        <v>0</v>
      </c>
      <c r="AP3" s="18">
        <v>0</v>
      </c>
    </row>
    <row r="4" spans="1:42" ht="13.5" customHeight="1">
      <c r="A4" s="168"/>
      <c r="B4" s="174"/>
      <c r="C4" s="167">
        <f>E4*10</f>
        <v>1.718213058419244</v>
      </c>
      <c r="D4" s="212">
        <v>100</v>
      </c>
      <c r="E4" s="148">
        <v>0.1718213058419244</v>
      </c>
      <c r="F4" s="156">
        <f>F2+(W2)</f>
        <v>500000</v>
      </c>
      <c r="G4" s="156">
        <v>17.18213058419244</v>
      </c>
      <c r="H4" s="203">
        <v>4</v>
      </c>
      <c r="I4" s="156">
        <f>F4*(H4/D4)</f>
        <v>20000</v>
      </c>
      <c r="J4" s="135">
        <f>(P4-L4)*-1</f>
        <v>-2268</v>
      </c>
      <c r="K4" s="135">
        <f>(L4-P4)*-1</f>
        <v>2268</v>
      </c>
      <c r="L4" s="255">
        <v>97575</v>
      </c>
      <c r="M4" s="252" t="s">
        <v>106</v>
      </c>
      <c r="N4" s="254" t="s">
        <v>139</v>
      </c>
      <c r="O4" s="256" t="s">
        <v>141</v>
      </c>
      <c r="P4" s="254">
        <v>99843</v>
      </c>
      <c r="Q4" s="254" t="s">
        <v>139</v>
      </c>
      <c r="R4" s="174"/>
      <c r="S4" s="174"/>
      <c r="T4" s="174"/>
      <c r="U4" s="174"/>
      <c r="V4" s="137"/>
      <c r="W4" s="161">
        <f>G4*V4</f>
        <v>0</v>
      </c>
      <c r="X4" s="161"/>
      <c r="Y4" s="119" t="s">
        <v>65</v>
      </c>
      <c r="Z4" s="121">
        <f>COUNTIF($V$2:$V$25,"&gt;0")</f>
        <v>1</v>
      </c>
      <c r="AB4" s="2" t="s">
        <v>35</v>
      </c>
      <c r="AC4" s="145"/>
      <c r="AD4" s="110"/>
      <c r="AE4" s="1"/>
      <c r="AG4" s="5"/>
      <c r="AH4" s="9"/>
      <c r="AI4" s="13"/>
      <c r="AJ4" s="15"/>
      <c r="AL4" s="5" t="s">
        <v>45</v>
      </c>
      <c r="AM4" s="9">
        <v>0</v>
      </c>
      <c r="AN4" s="13">
        <v>0</v>
      </c>
      <c r="AO4" s="16">
        <v>0</v>
      </c>
      <c r="AP4" s="17">
        <v>0</v>
      </c>
    </row>
    <row r="5" spans="1:42" ht="13.5">
      <c r="A5" s="168"/>
      <c r="B5" s="174"/>
      <c r="C5" s="167">
        <f>E5*10</f>
        <v>1.718213058419244</v>
      </c>
      <c r="D5" s="212">
        <v>100</v>
      </c>
      <c r="E5" s="148">
        <v>0.1718213058419244</v>
      </c>
      <c r="F5" s="156">
        <f>F3+(W3)</f>
        <v>500000</v>
      </c>
      <c r="G5" s="156">
        <v>17.18213058419244</v>
      </c>
      <c r="H5" s="203">
        <v>4</v>
      </c>
      <c r="I5" s="156">
        <f>F5*(H5/D5)</f>
        <v>20000</v>
      </c>
      <c r="J5" s="135">
        <f>(P5-L5)*-1</f>
        <v>-3065</v>
      </c>
      <c r="K5" s="135">
        <f>(L5-P5)*-1</f>
        <v>3065</v>
      </c>
      <c r="L5" s="255">
        <v>96778</v>
      </c>
      <c r="M5" s="252" t="s">
        <v>106</v>
      </c>
      <c r="N5" s="254" t="s">
        <v>139</v>
      </c>
      <c r="O5" s="256" t="s">
        <v>146</v>
      </c>
      <c r="P5" s="254">
        <v>99843</v>
      </c>
      <c r="Q5" s="254" t="s">
        <v>139</v>
      </c>
      <c r="R5" s="174"/>
      <c r="S5" s="174"/>
      <c r="T5" s="174"/>
      <c r="U5" s="174"/>
      <c r="V5" s="137"/>
      <c r="W5" s="161">
        <f>G5*V5</f>
        <v>0</v>
      </c>
      <c r="X5" s="161"/>
      <c r="Y5" s="119" t="s">
        <v>66</v>
      </c>
      <c r="Z5" s="121">
        <f>COUNTIF($V$2:$V$25,"&lt;0")</f>
        <v>0</v>
      </c>
      <c r="AB5" s="2" t="s">
        <v>36</v>
      </c>
      <c r="AC5" s="145"/>
      <c r="AD5" s="110"/>
      <c r="AE5" s="1"/>
      <c r="AG5" s="2"/>
      <c r="AH5" s="11"/>
      <c r="AI5" s="14"/>
      <c r="AJ5" s="12"/>
      <c r="AL5" s="2" t="s">
        <v>46</v>
      </c>
      <c r="AM5" s="11">
        <v>0</v>
      </c>
      <c r="AN5" s="11">
        <v>0</v>
      </c>
      <c r="AO5" s="14">
        <v>0</v>
      </c>
      <c r="AP5" s="18">
        <v>0</v>
      </c>
    </row>
    <row r="6" spans="1:42" ht="13.5">
      <c r="A6" s="175"/>
      <c r="B6" s="176"/>
      <c r="C6" s="167">
        <f>E6*10</f>
        <v>1.718213058419244</v>
      </c>
      <c r="D6" s="188">
        <v>100</v>
      </c>
      <c r="E6" s="152">
        <v>0.1718213058419244</v>
      </c>
      <c r="F6" s="157">
        <f>F5+(W5)</f>
        <v>500000</v>
      </c>
      <c r="G6" s="157">
        <v>17.18213058419244</v>
      </c>
      <c r="H6" s="205">
        <v>4</v>
      </c>
      <c r="I6" s="157">
        <f>F6*(H6/D6)</f>
        <v>20000</v>
      </c>
      <c r="J6" s="142">
        <f>(P6-L6)*-1</f>
        <v>-7907</v>
      </c>
      <c r="K6" s="142">
        <f>(L6-P6)*-1</f>
        <v>7907</v>
      </c>
      <c r="L6" s="255">
        <v>91936</v>
      </c>
      <c r="M6" s="252" t="s">
        <v>106</v>
      </c>
      <c r="N6" s="252" t="s">
        <v>139</v>
      </c>
      <c r="O6" s="256" t="s">
        <v>142</v>
      </c>
      <c r="P6" s="252">
        <v>99843</v>
      </c>
      <c r="Q6" s="252" t="s">
        <v>139</v>
      </c>
      <c r="R6" s="177" t="s">
        <v>143</v>
      </c>
      <c r="S6" s="177">
        <f>L6</f>
        <v>91936</v>
      </c>
      <c r="T6" s="177" t="s">
        <v>118</v>
      </c>
      <c r="U6" s="177" t="s">
        <v>88</v>
      </c>
      <c r="V6" s="138">
        <f>(L6-P6)*-1</f>
        <v>7907</v>
      </c>
      <c r="W6" s="163">
        <f>G6*V6</f>
        <v>135859.10652920962</v>
      </c>
      <c r="X6" s="195"/>
      <c r="Y6" s="119" t="s">
        <v>39</v>
      </c>
      <c r="Z6" s="121">
        <f>COUNTIF(V7:V7,0)</f>
        <v>0</v>
      </c>
      <c r="AB6" s="2" t="s">
        <v>37</v>
      </c>
      <c r="AC6" s="145"/>
      <c r="AD6" s="110"/>
      <c r="AE6" s="1"/>
      <c r="AG6" s="2"/>
      <c r="AH6" s="11"/>
      <c r="AI6" s="14"/>
      <c r="AJ6" s="12"/>
      <c r="AL6" s="2" t="s">
        <v>47</v>
      </c>
      <c r="AM6" s="11">
        <v>0</v>
      </c>
      <c r="AN6" s="11">
        <v>0</v>
      </c>
      <c r="AO6" s="14">
        <v>0</v>
      </c>
      <c r="AP6" s="18">
        <v>0</v>
      </c>
    </row>
    <row r="7" spans="1:42" ht="13.5">
      <c r="A7" s="260"/>
      <c r="B7" s="261"/>
      <c r="C7" s="262"/>
      <c r="D7" s="263"/>
      <c r="E7" s="148"/>
      <c r="F7" s="156">
        <f>F6+(W6)</f>
        <v>635859.1065292096</v>
      </c>
      <c r="G7" s="156"/>
      <c r="H7" s="203"/>
      <c r="I7" s="156"/>
      <c r="J7" s="135"/>
      <c r="K7" s="135"/>
      <c r="L7" s="261"/>
      <c r="M7" s="264"/>
      <c r="N7" s="264"/>
      <c r="O7" s="261"/>
      <c r="P7" s="264"/>
      <c r="Q7" s="264"/>
      <c r="R7" s="261"/>
      <c r="S7" s="261"/>
      <c r="T7" s="261"/>
      <c r="U7" s="261"/>
      <c r="V7" s="137"/>
      <c r="W7" s="161"/>
      <c r="X7" s="161"/>
      <c r="Y7" s="122" t="s">
        <v>67</v>
      </c>
      <c r="Z7" s="123">
        <f>+Z4/Z3</f>
        <v>1</v>
      </c>
      <c r="AB7" s="2" t="s">
        <v>38</v>
      </c>
      <c r="AC7" s="145"/>
      <c r="AD7" s="110"/>
      <c r="AE7" s="4"/>
      <c r="AG7" s="2"/>
      <c r="AH7" s="11"/>
      <c r="AI7" s="14"/>
      <c r="AJ7" s="12"/>
      <c r="AL7" s="2" t="s">
        <v>48</v>
      </c>
      <c r="AM7" s="11">
        <v>0</v>
      </c>
      <c r="AN7" s="11">
        <v>0</v>
      </c>
      <c r="AO7" s="14">
        <v>0</v>
      </c>
      <c r="AP7" s="18">
        <v>0</v>
      </c>
    </row>
    <row r="8" spans="24:42" ht="13.5">
      <c r="X8" s="161"/>
      <c r="Y8" s="119" t="s">
        <v>68</v>
      </c>
      <c r="Z8" s="124">
        <f>SUMIF($V$2:$V$25,"&gt;0")</f>
        <v>7907</v>
      </c>
      <c r="AB8" s="2" t="s">
        <v>39</v>
      </c>
      <c r="AC8" s="145"/>
      <c r="AD8" s="110"/>
      <c r="AE8" s="1"/>
      <c r="AG8" s="2"/>
      <c r="AH8" s="11"/>
      <c r="AI8" s="14"/>
      <c r="AJ8" s="12"/>
      <c r="AL8" s="19" t="s">
        <v>49</v>
      </c>
      <c r="AM8" s="20">
        <v>0</v>
      </c>
      <c r="AN8" s="20">
        <v>0</v>
      </c>
      <c r="AO8" s="21">
        <v>0</v>
      </c>
      <c r="AP8" s="22">
        <v>0</v>
      </c>
    </row>
    <row r="9" spans="25:36" ht="13.5">
      <c r="Y9" s="119" t="s">
        <v>69</v>
      </c>
      <c r="Z9" s="124">
        <f>SUMIF($V$2:$V$25,"&lt;0")</f>
        <v>0</v>
      </c>
      <c r="AB9" s="2" t="s">
        <v>40</v>
      </c>
      <c r="AC9" s="145"/>
      <c r="AD9" s="110"/>
      <c r="AE9" s="1"/>
      <c r="AG9" s="2"/>
      <c r="AH9" s="11"/>
      <c r="AI9" s="14"/>
      <c r="AJ9" s="12"/>
    </row>
    <row r="10" spans="25:36" ht="13.5">
      <c r="Y10" s="122" t="s">
        <v>70</v>
      </c>
      <c r="Z10" s="125">
        <f>Z7/ABS(+Z8)</f>
        <v>0.0001264702162640698</v>
      </c>
      <c r="AB10" s="2" t="s">
        <v>41</v>
      </c>
      <c r="AC10" s="145"/>
      <c r="AD10" s="110"/>
      <c r="AE10" s="4"/>
      <c r="AG10" s="2"/>
      <c r="AH10" s="11"/>
      <c r="AI10" s="14"/>
      <c r="AJ10" s="12"/>
    </row>
    <row r="11" spans="24:36" ht="13.5">
      <c r="X11" s="196"/>
      <c r="Y11" s="119" t="s">
        <v>71</v>
      </c>
      <c r="Z11" s="120">
        <f>+Z8/Z4</f>
        <v>7907</v>
      </c>
      <c r="AB11" s="2" t="s">
        <v>42</v>
      </c>
      <c r="AC11" s="145"/>
      <c r="AD11" s="110"/>
      <c r="AE11" s="1"/>
      <c r="AG11" s="2"/>
      <c r="AH11" s="11"/>
      <c r="AI11" s="14"/>
      <c r="AJ11" s="12"/>
    </row>
    <row r="12" spans="25:36" ht="13.5">
      <c r="Y12" s="119" t="s">
        <v>72</v>
      </c>
      <c r="Z12" s="120" t="e">
        <f>+Z9/Z5</f>
        <v>#DIV/0!</v>
      </c>
      <c r="AB12" s="2" t="s">
        <v>16</v>
      </c>
      <c r="AC12" s="145"/>
      <c r="AD12" s="110"/>
      <c r="AE12" s="8"/>
      <c r="AG12" s="5"/>
      <c r="AH12" s="9"/>
      <c r="AI12" s="13"/>
      <c r="AJ12" s="10"/>
    </row>
    <row r="13" spans="25:36" ht="13.5">
      <c r="Y13" s="119" t="s">
        <v>73</v>
      </c>
      <c r="Z13" s="159">
        <f>SUMIF($W$2:$W$25,"&gt;0")</f>
        <v>135859.10652920962</v>
      </c>
      <c r="AB13" s="2" t="s">
        <v>43</v>
      </c>
      <c r="AC13" s="145"/>
      <c r="AD13" s="110"/>
      <c r="AE13" s="1"/>
      <c r="AG13" s="2"/>
      <c r="AH13" s="11"/>
      <c r="AI13" s="14"/>
      <c r="AJ13" s="12"/>
    </row>
    <row r="14" spans="25:36" ht="13.5">
      <c r="Y14" s="119" t="s">
        <v>74</v>
      </c>
      <c r="Z14" s="159">
        <f>SUMIF($W$2:$W$25,"&lt;0")</f>
        <v>0</v>
      </c>
      <c r="AB14" s="2" t="s">
        <v>44</v>
      </c>
      <c r="AC14" s="145"/>
      <c r="AD14" s="110"/>
      <c r="AE14" s="1"/>
      <c r="AG14" s="2"/>
      <c r="AH14" s="11"/>
      <c r="AI14" s="14"/>
      <c r="AJ14" s="12"/>
    </row>
    <row r="15" spans="25:36" ht="13.5">
      <c r="Y15" s="119" t="s">
        <v>75</v>
      </c>
      <c r="Z15" s="159">
        <f>+Z13+Z14</f>
        <v>135859.10652920962</v>
      </c>
      <c r="AB15" s="2" t="s">
        <v>44</v>
      </c>
      <c r="AC15" s="145"/>
      <c r="AD15" s="110"/>
      <c r="AE15" s="1"/>
      <c r="AG15" s="2"/>
      <c r="AH15" s="11"/>
      <c r="AI15" s="14"/>
      <c r="AJ15" s="12"/>
    </row>
    <row r="16" spans="25:36" ht="14.25" thickBot="1">
      <c r="Y16" s="119" t="s">
        <v>76</v>
      </c>
      <c r="Z16" s="120">
        <f>+Z13/Z4</f>
        <v>135859.10652920962</v>
      </c>
      <c r="AB16" s="3" t="s">
        <v>14</v>
      </c>
      <c r="AC16" s="146"/>
      <c r="AD16" s="111"/>
      <c r="AE16" s="7"/>
      <c r="AG16" s="2"/>
      <c r="AH16" s="11"/>
      <c r="AI16" s="14"/>
      <c r="AJ16" s="12"/>
    </row>
    <row r="17" spans="25:36" ht="13.5">
      <c r="Y17" s="119" t="s">
        <v>77</v>
      </c>
      <c r="Z17" s="120" t="e">
        <f>+Z14/Z5</f>
        <v>#DIV/0!</v>
      </c>
      <c r="AG17" s="2"/>
      <c r="AH17" s="11"/>
      <c r="AI17" s="14"/>
      <c r="AJ17" s="12"/>
    </row>
    <row r="18" spans="25:36" ht="14.25" thickBot="1">
      <c r="Y18" s="126" t="s">
        <v>78</v>
      </c>
      <c r="Z18" s="127" t="e">
        <f>+Z16/ABS(+Z17)</f>
        <v>#DIV/0!</v>
      </c>
      <c r="AG18" s="2"/>
      <c r="AH18" s="11"/>
      <c r="AI18" s="14"/>
      <c r="AJ18" s="12"/>
    </row>
    <row r="19" ht="13.5" customHeight="1" thickTop="1"/>
    <row r="21" spans="33:36" ht="13.5">
      <c r="AG21" s="2"/>
      <c r="AH21" s="11"/>
      <c r="AI21" s="14"/>
      <c r="AJ21" s="12"/>
    </row>
    <row r="25" spans="33:36" ht="13.5">
      <c r="AG25" s="2"/>
      <c r="AH25" s="11"/>
      <c r="AI25" s="14"/>
      <c r="AJ25" s="12"/>
    </row>
    <row r="28" spans="33:36" ht="13.5">
      <c r="AG28" s="2"/>
      <c r="AH28" s="11"/>
      <c r="AI28" s="14"/>
      <c r="AJ28" s="12"/>
    </row>
    <row r="31" spans="33:36" ht="13.5">
      <c r="AG31" s="2"/>
      <c r="AH31" s="11"/>
      <c r="AI31" s="14"/>
      <c r="AJ31" s="12"/>
    </row>
    <row r="33" spans="33:36" ht="13.5">
      <c r="AG33" s="2"/>
      <c r="AH33" s="11"/>
      <c r="AI33" s="14"/>
      <c r="AJ33" s="12"/>
    </row>
    <row r="34" spans="33:36" ht="13.5">
      <c r="AG34" s="2"/>
      <c r="AH34" s="11"/>
      <c r="AI34" s="14"/>
      <c r="AJ34" s="12"/>
    </row>
    <row r="37" spans="33:36" ht="13.5">
      <c r="AG37" s="2"/>
      <c r="AH37" s="11"/>
      <c r="AI37" s="14"/>
      <c r="AJ37" s="12"/>
    </row>
    <row r="38" spans="33:36" ht="13.5">
      <c r="AG38" s="2"/>
      <c r="AH38" s="11"/>
      <c r="AI38" s="14"/>
      <c r="AJ38" s="12"/>
    </row>
    <row r="41" spans="33:36" ht="13.5">
      <c r="AG41" s="2"/>
      <c r="AH41" s="11"/>
      <c r="AI41" s="14"/>
      <c r="AJ41" s="12"/>
    </row>
    <row r="42" spans="33:36" ht="13.5">
      <c r="AG42" s="2"/>
      <c r="AH42" s="11"/>
      <c r="AI42" s="14"/>
      <c r="AJ42" s="12"/>
    </row>
    <row r="43" ht="15.75" customHeight="1"/>
    <row r="45" spans="33:36" ht="13.5">
      <c r="AG45" s="2"/>
      <c r="AH45" s="11"/>
      <c r="AI45" s="14"/>
      <c r="AJ45" s="12"/>
    </row>
    <row r="48" spans="33:36" ht="13.5">
      <c r="AG48" s="2"/>
      <c r="AH48" s="11"/>
      <c r="AI48" s="14"/>
      <c r="AJ48" s="12"/>
    </row>
    <row r="53" spans="33:36" ht="13.5">
      <c r="AG53" s="2"/>
      <c r="AH53" s="11"/>
      <c r="AI53" s="14"/>
      <c r="AJ53" s="12"/>
    </row>
    <row r="60" ht="13.5" customHeight="1">
      <c r="X60" s="214"/>
    </row>
    <row r="63" ht="15.75" customHeight="1"/>
    <row r="64" ht="15.75" customHeight="1"/>
    <row r="65" spans="33:36" ht="13.5">
      <c r="AG65" s="2"/>
      <c r="AH65" s="11"/>
      <c r="AI65" s="14"/>
      <c r="AJ65" s="12"/>
    </row>
    <row r="67" ht="15.75" customHeight="1"/>
    <row r="70" ht="15.75" customHeight="1"/>
    <row r="72" ht="13.5" customHeight="1">
      <c r="X72" s="214"/>
    </row>
    <row r="73" ht="13.5" customHeight="1">
      <c r="X73" s="214"/>
    </row>
    <row r="74" spans="33:36" ht="13.5">
      <c r="AG74" s="2"/>
      <c r="AH74" s="11"/>
      <c r="AI74" s="14"/>
      <c r="AJ74" s="12"/>
    </row>
    <row r="77" ht="13.5" customHeight="1">
      <c r="X77" s="214"/>
    </row>
    <row r="78" ht="13.5" customHeight="1">
      <c r="X78" s="214"/>
    </row>
    <row r="85" ht="13.5" customHeight="1">
      <c r="X85" s="214"/>
    </row>
    <row r="86" ht="15.75" customHeight="1"/>
    <row r="87" ht="13.5" customHeight="1">
      <c r="X87" s="214"/>
    </row>
    <row r="88" ht="13.5" customHeight="1">
      <c r="X88" s="214"/>
    </row>
    <row r="91" ht="13.5" customHeight="1">
      <c r="X91" s="214"/>
    </row>
    <row r="92" ht="15.75" customHeight="1"/>
    <row r="93" ht="13.5" customHeight="1">
      <c r="X93" s="214"/>
    </row>
    <row r="94" ht="13.5" customHeight="1">
      <c r="X94" s="214"/>
    </row>
    <row r="95" ht="13.5" customHeight="1">
      <c r="X95" s="214"/>
    </row>
    <row r="96" ht="13.5" customHeight="1">
      <c r="X96" s="214"/>
    </row>
    <row r="97" ht="13.5" customHeight="1">
      <c r="X97" s="214"/>
    </row>
    <row r="98" ht="13.5" customHeight="1">
      <c r="X98" s="214"/>
    </row>
    <row r="99" ht="13.5" customHeight="1">
      <c r="X99" s="214"/>
    </row>
    <row r="101" ht="15.75" customHeight="1"/>
    <row r="102" ht="13.5" customHeight="1">
      <c r="X102" s="214"/>
    </row>
    <row r="104" ht="15.75" customHeight="1"/>
    <row r="105" ht="13.5" customHeight="1">
      <c r="X105" s="214"/>
    </row>
    <row r="106" ht="13.5" customHeight="1">
      <c r="X106" s="214"/>
    </row>
    <row r="107" ht="13.5" customHeight="1">
      <c r="X107" s="214"/>
    </row>
    <row r="109" ht="15.75" customHeight="1"/>
    <row r="110" ht="13.5" customHeight="1">
      <c r="X110" s="214"/>
    </row>
    <row r="112" ht="15.75" customHeight="1"/>
    <row r="113" ht="13.5" customHeight="1">
      <c r="X113" s="214"/>
    </row>
    <row r="114" ht="13.5" customHeight="1">
      <c r="X114" s="214"/>
    </row>
    <row r="115" ht="13.5" customHeight="1">
      <c r="X115" s="214"/>
    </row>
    <row r="117" ht="15.75" customHeight="1"/>
    <row r="118" ht="13.5" customHeight="1">
      <c r="X118" s="214"/>
    </row>
    <row r="119" ht="13.5" customHeight="1">
      <c r="X119" s="214"/>
    </row>
    <row r="120" ht="13.5" customHeight="1">
      <c r="X120" s="214"/>
    </row>
    <row r="121" ht="13.5" customHeight="1">
      <c r="X121" s="214"/>
    </row>
    <row r="123" ht="13.5" customHeight="1">
      <c r="X123" s="214"/>
    </row>
    <row r="124" ht="15.75" customHeight="1"/>
    <row r="128" ht="13.5" customHeight="1">
      <c r="X128" s="214"/>
    </row>
    <row r="129" ht="13.5" customHeight="1">
      <c r="X129" s="214"/>
    </row>
    <row r="130" ht="13.5" customHeight="1">
      <c r="X130" s="214"/>
    </row>
    <row r="131" ht="15.75" customHeight="1"/>
    <row r="132" ht="15.75" customHeight="1"/>
    <row r="133" ht="15.75" customHeight="1"/>
    <row r="134" ht="15.75" customHeight="1"/>
    <row r="136" ht="15.75" customHeight="1"/>
    <row r="137" ht="15.75" customHeight="1"/>
    <row r="138" ht="15.75" customHeight="1"/>
    <row r="140" ht="13.5" customHeight="1">
      <c r="X140" s="214"/>
    </row>
    <row r="141" ht="15.75" customHeight="1"/>
    <row r="142" spans="33:36" ht="13.5">
      <c r="AG142" s="2"/>
      <c r="AH142" s="11"/>
      <c r="AI142" s="14"/>
      <c r="AJ142" s="12"/>
    </row>
    <row r="143" ht="13.5" customHeight="1">
      <c r="X143" s="214"/>
    </row>
    <row r="144" ht="13.5" customHeight="1">
      <c r="X144" s="214"/>
    </row>
    <row r="145" spans="33:36" ht="13.5">
      <c r="AG145" s="2"/>
      <c r="AH145" s="11"/>
      <c r="AI145" s="14"/>
      <c r="AJ145" s="12"/>
    </row>
    <row r="147" ht="13.5" customHeight="1">
      <c r="X147" s="214"/>
    </row>
    <row r="148" ht="13.5" customHeight="1">
      <c r="X148" s="214"/>
    </row>
    <row r="149" ht="15.75" customHeight="1"/>
    <row r="150" ht="15.75" customHeight="1"/>
    <row r="151" spans="33:36" ht="13.5">
      <c r="AG151" s="2"/>
      <c r="AH151" s="11"/>
      <c r="AI151" s="14"/>
      <c r="AJ151" s="12"/>
    </row>
    <row r="154" ht="13.5" customHeight="1">
      <c r="X154" s="214"/>
    </row>
    <row r="155" ht="15.75" customHeight="1"/>
    <row r="158" ht="13.5" customHeight="1">
      <c r="X158" s="214"/>
    </row>
    <row r="159" ht="15.75" customHeight="1"/>
    <row r="163" ht="13.5" customHeight="1">
      <c r="X163" s="214"/>
    </row>
    <row r="164" ht="13.5" customHeight="1">
      <c r="X164" s="214"/>
    </row>
    <row r="165" ht="13.5" customHeight="1">
      <c r="X165" s="214"/>
    </row>
    <row r="166" ht="15.75" customHeight="1"/>
    <row r="167" ht="15.75" customHeight="1"/>
    <row r="168" ht="15.75" customHeight="1"/>
    <row r="170" ht="15.75" customHeight="1"/>
    <row r="171" ht="15.75" customHeight="1"/>
    <row r="172" ht="13.5" customHeight="1">
      <c r="X172" s="214"/>
    </row>
    <row r="173" ht="13.5" customHeight="1">
      <c r="X173" s="214"/>
    </row>
    <row r="175" ht="13.5" customHeight="1">
      <c r="X175" s="214"/>
    </row>
    <row r="176" ht="15.75" customHeight="1"/>
    <row r="177" ht="13.5" customHeight="1">
      <c r="X177" s="214"/>
    </row>
    <row r="178" ht="13.5" customHeight="1">
      <c r="X178" s="214"/>
    </row>
    <row r="182" ht="13.5" customHeight="1">
      <c r="X182" s="214"/>
    </row>
    <row r="183" ht="18" customHeight="1"/>
    <row r="184" ht="17.25" customHeight="1"/>
    <row r="185" ht="15.75" customHeight="1"/>
    <row r="186" ht="15.75" customHeight="1"/>
    <row r="187" ht="15.75" customHeight="1"/>
    <row r="189" ht="13.5" customHeight="1">
      <c r="X189" s="214"/>
    </row>
    <row r="190" ht="15.75" customHeight="1"/>
    <row r="191" ht="13.5" customHeight="1">
      <c r="X191" s="214"/>
    </row>
    <row r="192" ht="13.5" customHeight="1">
      <c r="X192" s="214"/>
    </row>
    <row r="193" ht="15.75" customHeight="1"/>
    <row r="194" ht="15.75" customHeight="1"/>
    <row r="195" ht="15.75" customHeight="1"/>
    <row r="197" ht="15.75" customHeight="1"/>
    <row r="198" ht="15.75" customHeight="1"/>
    <row r="199" ht="15.75" customHeight="1"/>
    <row r="200" ht="13.5" customHeight="1">
      <c r="X200" s="214"/>
    </row>
    <row r="201" ht="13.5" customHeight="1">
      <c r="X201" s="214"/>
    </row>
    <row r="203" ht="13.5" customHeight="1">
      <c r="X203" s="214"/>
    </row>
    <row r="204" ht="13.5" customHeight="1">
      <c r="X204" s="214"/>
    </row>
    <row r="206" ht="13.5" customHeight="1">
      <c r="X206" s="214"/>
    </row>
    <row r="207" ht="15.75" customHeight="1"/>
    <row r="208" ht="13.5" customHeight="1">
      <c r="X208" s="214"/>
    </row>
    <row r="209" ht="13.5" customHeight="1">
      <c r="X209" s="214"/>
    </row>
    <row r="211" ht="13.5" customHeight="1">
      <c r="X211" s="214"/>
    </row>
    <row r="212" ht="15.75" customHeight="1"/>
    <row r="214" ht="15.75" customHeight="1"/>
    <row r="215" ht="15.75" customHeight="1"/>
    <row r="216" ht="16.5" customHeight="1"/>
    <row r="218" ht="15" customHeight="1"/>
    <row r="219" spans="33:36" ht="13.5">
      <c r="AG219" s="2"/>
      <c r="AH219" s="11"/>
      <c r="AI219" s="14"/>
      <c r="AJ219" s="12"/>
    </row>
    <row r="220" ht="13.5" customHeight="1">
      <c r="X220" s="214"/>
    </row>
    <row r="221" ht="13.5" customHeight="1">
      <c r="X221" s="214"/>
    </row>
    <row r="222" ht="13.5" customHeight="1">
      <c r="X222" s="214"/>
    </row>
    <row r="223" ht="13.5" customHeight="1">
      <c r="X223" s="214"/>
    </row>
    <row r="224" ht="15.75" customHeight="1"/>
    <row r="227" spans="33:36" ht="13.5">
      <c r="AG227" s="2"/>
      <c r="AH227" s="11"/>
      <c r="AI227" s="14"/>
      <c r="AJ227" s="12"/>
    </row>
    <row r="228" spans="33:36" ht="13.5">
      <c r="AG228" s="2"/>
      <c r="AH228" s="11"/>
      <c r="AI228" s="14"/>
      <c r="AJ228" s="12"/>
    </row>
    <row r="229" spans="33:36" ht="13.5">
      <c r="AG229" s="2"/>
      <c r="AH229" s="11"/>
      <c r="AI229" s="14"/>
      <c r="AJ229" s="12"/>
    </row>
    <row r="230" ht="16.5" customHeight="1"/>
    <row r="231" ht="13.5" customHeight="1">
      <c r="X231" s="214"/>
    </row>
    <row r="233" ht="15.75" customHeight="1"/>
    <row r="237" ht="13.5" customHeight="1">
      <c r="X237" s="214"/>
    </row>
    <row r="238" ht="13.5" customHeight="1">
      <c r="X238" s="214"/>
    </row>
    <row r="239" ht="13.5" customHeight="1">
      <c r="X239" s="214"/>
    </row>
    <row r="240" ht="13.5" customHeight="1">
      <c r="X240" s="214"/>
    </row>
    <row r="241" ht="13.5" customHeight="1">
      <c r="X241" s="214"/>
    </row>
    <row r="242" ht="13.5" customHeight="1">
      <c r="X242" s="214"/>
    </row>
    <row r="243" ht="13.5" customHeight="1">
      <c r="X243" s="214"/>
    </row>
    <row r="244" ht="13.5" customHeight="1">
      <c r="X244" s="214"/>
    </row>
    <row r="245" ht="13.5" customHeight="1">
      <c r="X245" s="214"/>
    </row>
    <row r="246" ht="15.75" customHeight="1"/>
    <row r="247" ht="15.75" customHeight="1"/>
    <row r="248" spans="33:36" ht="13.5">
      <c r="AG248" s="2"/>
      <c r="AH248" s="11"/>
      <c r="AI248" s="14"/>
      <c r="AJ248" s="12"/>
    </row>
    <row r="250" ht="13.5" customHeight="1">
      <c r="X250" s="214"/>
    </row>
    <row r="251" ht="13.5" customHeight="1">
      <c r="X251" s="214"/>
    </row>
    <row r="252" ht="13.5" customHeight="1">
      <c r="X252" s="214"/>
    </row>
    <row r="254" ht="15.75" customHeight="1"/>
    <row r="255" ht="13.5" customHeight="1">
      <c r="X255" s="214"/>
    </row>
    <row r="256" ht="13.5" customHeight="1">
      <c r="X256" s="214"/>
    </row>
    <row r="257" ht="13.5" customHeight="1">
      <c r="X257" s="214"/>
    </row>
    <row r="258" ht="13.5" customHeight="1">
      <c r="X258" s="214"/>
    </row>
    <row r="260" ht="13.5" customHeight="1">
      <c r="X260" s="214"/>
    </row>
    <row r="261" ht="13.5" customHeight="1">
      <c r="X261" s="214"/>
    </row>
    <row r="263" ht="13.5" customHeight="1">
      <c r="X263" s="214"/>
    </row>
    <row r="264" ht="15.75" customHeight="1"/>
    <row r="268" ht="13.5" customHeight="1">
      <c r="X268" s="214"/>
    </row>
    <row r="269" ht="13.5" customHeight="1">
      <c r="X269" s="214"/>
    </row>
    <row r="270" ht="13.5" customHeight="1">
      <c r="X270" s="214"/>
    </row>
    <row r="271" ht="13.5" customHeight="1">
      <c r="X271" s="214"/>
    </row>
    <row r="272" ht="13.5" customHeight="1">
      <c r="X272" s="214"/>
    </row>
    <row r="273" spans="1:26" s="264" customFormat="1" ht="13.5" customHeight="1">
      <c r="A273"/>
      <c r="B273" s="134"/>
      <c r="C273" s="154"/>
      <c r="D273" s="154"/>
      <c r="E273" s="147"/>
      <c r="F273" s="194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112"/>
      <c r="W273"/>
      <c r="Y273"/>
      <c r="Z273"/>
    </row>
    <row r="274" spans="1:23" s="264" customFormat="1" ht="13.5" customHeight="1">
      <c r="A274"/>
      <c r="B274" s="134"/>
      <c r="C274" s="154"/>
      <c r="D274" s="154"/>
      <c r="E274" s="147"/>
      <c r="F274" s="19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112"/>
      <c r="W274"/>
    </row>
    <row r="275" spans="1:23" s="264" customFormat="1" ht="13.5" customHeight="1">
      <c r="A275"/>
      <c r="B275" s="134"/>
      <c r="C275" s="154"/>
      <c r="D275" s="154"/>
      <c r="E275" s="147"/>
      <c r="F275" s="194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112"/>
      <c r="W275"/>
    </row>
    <row r="276" spans="1:23" s="264" customFormat="1" ht="13.5" customHeight="1">
      <c r="A276"/>
      <c r="B276" s="134"/>
      <c r="C276" s="154"/>
      <c r="D276" s="154"/>
      <c r="E276" s="147"/>
      <c r="F276" s="194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112"/>
      <c r="W276"/>
    </row>
    <row r="277" spans="24:26" ht="13.5" customHeight="1">
      <c r="X277" s="214"/>
      <c r="Y277" s="264"/>
      <c r="Z277" s="264"/>
    </row>
    <row r="278" ht="13.5" customHeight="1">
      <c r="X278" s="214"/>
    </row>
    <row r="279" ht="13.5" customHeight="1">
      <c r="X279" s="214"/>
    </row>
    <row r="280" ht="13.5" customHeight="1">
      <c r="X280" s="214"/>
    </row>
    <row r="282" ht="13.5" customHeight="1">
      <c r="X282" s="214"/>
    </row>
    <row r="283" ht="15.75" customHeight="1"/>
    <row r="284" ht="13.5" customHeight="1">
      <c r="X284" s="214"/>
    </row>
    <row r="286" ht="15.75" customHeight="1"/>
    <row r="287" ht="15.75" customHeight="1"/>
    <row r="288" ht="15.75" customHeight="1"/>
    <row r="289" spans="33:36" ht="13.5">
      <c r="AG289" s="2"/>
      <c r="AH289" s="11"/>
      <c r="AI289" s="14"/>
      <c r="AJ289" s="12"/>
    </row>
    <row r="294" ht="13.5" customHeight="1">
      <c r="X294" s="214"/>
    </row>
    <row r="295" ht="18" customHeight="1"/>
    <row r="296" ht="17.25" customHeight="1"/>
    <row r="297" ht="15.75" customHeight="1"/>
    <row r="298" ht="15.75" customHeight="1"/>
    <row r="299" ht="15.75" customHeight="1"/>
    <row r="300" ht="15.75" customHeight="1"/>
    <row r="301" ht="15.75" customHeight="1"/>
    <row r="302" ht="16.5" customHeight="1"/>
    <row r="304" ht="15" customHeight="1"/>
    <row r="305" ht="15.75" customHeight="1"/>
    <row r="308" spans="33:36" ht="13.5">
      <c r="AG308" s="2"/>
      <c r="AH308" s="11"/>
      <c r="AI308" s="14"/>
      <c r="AJ308" s="12"/>
    </row>
    <row r="309" spans="33:36" ht="13.5">
      <c r="AG309" s="2"/>
      <c r="AH309" s="11"/>
      <c r="AI309" s="14"/>
      <c r="AJ309" s="12"/>
    </row>
    <row r="310" ht="16.5" customHeight="1"/>
    <row r="311" ht="15.75" customHeight="1"/>
    <row r="312" ht="15.75" customHeight="1"/>
    <row r="313" ht="15.75" customHeight="1"/>
    <row r="315" ht="15.75" customHeight="1"/>
    <row r="316" ht="15.75" customHeight="1"/>
    <row r="317" ht="15.75" customHeight="1"/>
    <row r="320" spans="33:36" ht="13.5">
      <c r="AG320" s="2"/>
      <c r="AH320" s="11"/>
      <c r="AI320" s="14"/>
      <c r="AJ320" s="12"/>
    </row>
    <row r="321" spans="33:36" ht="13.5">
      <c r="AG321" s="2"/>
      <c r="AH321" s="11"/>
      <c r="AI321" s="14"/>
      <c r="AJ321" s="12"/>
    </row>
    <row r="322" spans="33:36" ht="13.5">
      <c r="AG322" s="2"/>
      <c r="AH322" s="11"/>
      <c r="AI322" s="14"/>
      <c r="AJ322" s="12"/>
    </row>
    <row r="323" ht="16.5" customHeight="1"/>
    <row r="324" ht="15.75" customHeight="1"/>
    <row r="325" ht="15.75" customHeight="1"/>
    <row r="326" ht="15.75" customHeight="1"/>
    <row r="328" ht="15.75" customHeight="1"/>
    <row r="329" ht="15.75" customHeight="1"/>
    <row r="330" ht="15.75" customHeight="1"/>
    <row r="331" spans="33:36" ht="13.5">
      <c r="AG331" s="2"/>
      <c r="AH331" s="11"/>
      <c r="AI331" s="14"/>
      <c r="AJ331" s="12"/>
    </row>
  </sheetData>
  <sheetProtection/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:E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SheetLayoutView="100" zoomScalePageLayoutView="0" workbookViewId="0" topLeftCell="A1">
      <selection activeCell="H13" sqref="H13"/>
    </sheetView>
  </sheetViews>
  <sheetFormatPr defaultColWidth="8.875" defaultRowHeight="13.5"/>
  <cols>
    <col min="1" max="6" width="8.875" style="0" customWidth="1"/>
    <col min="7" max="7" width="3.25390625" style="0" customWidth="1"/>
    <col min="8" max="8" width="21.50390625" style="0" customWidth="1"/>
    <col min="9" max="9" width="16.375" style="198" customWidth="1"/>
    <col min="10" max="10" width="7.25390625" style="0" customWidth="1"/>
    <col min="11" max="11" width="4.875" style="202" customWidth="1"/>
  </cols>
  <sheetData>
    <row r="1" spans="1:9" ht="13.5">
      <c r="A1" s="105"/>
      <c r="B1" s="106"/>
      <c r="C1" s="106"/>
      <c r="D1" s="106"/>
      <c r="E1" s="106"/>
      <c r="F1" s="106"/>
      <c r="G1" s="106"/>
      <c r="H1" s="106"/>
      <c r="I1" s="197"/>
    </row>
    <row r="2" spans="1:9" ht="13.5">
      <c r="A2" s="107" t="s">
        <v>144</v>
      </c>
      <c r="B2" s="108"/>
      <c r="C2" s="108"/>
      <c r="D2" s="108"/>
      <c r="E2" s="108"/>
      <c r="F2" s="108"/>
      <c r="G2" s="108"/>
      <c r="H2" s="108"/>
      <c r="I2" s="197"/>
    </row>
    <row r="3" spans="1:4" ht="13.5">
      <c r="A3" s="104"/>
      <c r="D3" s="104"/>
    </row>
    <row r="4" spans="1:2" ht="13.5">
      <c r="A4" s="132">
        <v>42236</v>
      </c>
      <c r="B4" t="s">
        <v>145</v>
      </c>
    </row>
    <row r="5" ht="13.5">
      <c r="A5" s="131"/>
    </row>
    <row r="6" ht="13.5">
      <c r="A6" s="131"/>
    </row>
    <row r="7" ht="13.5">
      <c r="A7" s="131"/>
    </row>
    <row r="8" ht="13.5">
      <c r="A8" s="131"/>
    </row>
    <row r="9" ht="13.5">
      <c r="A9" s="131"/>
    </row>
    <row r="10" ht="13.5">
      <c r="A10" s="131"/>
    </row>
    <row r="12" ht="13.5">
      <c r="A12" s="132"/>
    </row>
    <row r="15" ht="13.5">
      <c r="A15" s="132"/>
    </row>
    <row r="19" ht="13.5">
      <c r="A19" s="132"/>
    </row>
    <row r="22" ht="13.5">
      <c r="A22" s="132"/>
    </row>
    <row r="23" ht="13.5">
      <c r="A23" s="132"/>
    </row>
    <row r="27" ht="13.5">
      <c r="A27" s="132"/>
    </row>
    <row r="28" ht="13.5">
      <c r="A28" s="132"/>
    </row>
    <row r="30" spans="1:10" ht="14.25">
      <c r="A30" s="189"/>
      <c r="B30" s="190"/>
      <c r="C30" s="191"/>
      <c r="D30" s="191"/>
      <c r="E30" s="191"/>
      <c r="F30" s="191"/>
      <c r="G30" s="191"/>
      <c r="H30" s="191"/>
      <c r="I30" s="199"/>
      <c r="J30" s="191"/>
    </row>
    <row r="31" spans="1:10" ht="14.25">
      <c r="A31" s="191"/>
      <c r="B31" s="190"/>
      <c r="C31" s="191"/>
      <c r="D31" s="191"/>
      <c r="E31" s="191"/>
      <c r="F31" s="191"/>
      <c r="G31" s="191"/>
      <c r="H31" s="191"/>
      <c r="I31" s="199"/>
      <c r="J31" s="191"/>
    </row>
    <row r="32" spans="1:10" ht="14.25">
      <c r="A32" s="191"/>
      <c r="B32" s="190"/>
      <c r="C32" s="191"/>
      <c r="D32" s="191"/>
      <c r="E32" s="191"/>
      <c r="F32" s="191"/>
      <c r="G32" s="191"/>
      <c r="H32" s="191"/>
      <c r="I32" s="199"/>
      <c r="J32" s="191"/>
    </row>
    <row r="33" spans="1:10" ht="14.25">
      <c r="A33" s="191"/>
      <c r="B33" s="190"/>
      <c r="C33" s="191"/>
      <c r="D33" s="191"/>
      <c r="E33" s="191"/>
      <c r="F33" s="191"/>
      <c r="G33" s="191"/>
      <c r="H33" s="191"/>
      <c r="I33" s="199"/>
      <c r="J33" s="191"/>
    </row>
    <row r="34" spans="2:7" ht="14.25">
      <c r="B34" s="178"/>
      <c r="C34" s="192"/>
      <c r="D34" s="192"/>
      <c r="E34" s="192"/>
      <c r="F34" s="192"/>
      <c r="G34" s="192"/>
    </row>
    <row r="35" spans="1:10" ht="13.5">
      <c r="A35" s="132"/>
      <c r="B35" s="109"/>
      <c r="C35" s="109"/>
      <c r="D35" s="109"/>
      <c r="E35" s="109"/>
      <c r="F35" s="109"/>
      <c r="G35" s="109"/>
      <c r="H35" s="109"/>
      <c r="I35" s="200"/>
      <c r="J35" s="109"/>
    </row>
    <row r="36" spans="2:10" ht="14.25">
      <c r="B36" s="178"/>
      <c r="C36" s="109"/>
      <c r="D36" s="109"/>
      <c r="E36" s="109"/>
      <c r="F36" s="109"/>
      <c r="G36" s="109"/>
      <c r="H36" s="109"/>
      <c r="I36" s="200"/>
      <c r="J36" s="109"/>
    </row>
    <row r="37" spans="2:10" ht="14.25">
      <c r="B37" s="178"/>
      <c r="C37" s="109"/>
      <c r="D37" s="109"/>
      <c r="E37" s="109"/>
      <c r="F37" s="109"/>
      <c r="G37" s="109"/>
      <c r="H37" s="109"/>
      <c r="I37" s="200"/>
      <c r="J37" s="109"/>
    </row>
    <row r="38" spans="2:10" ht="14.25">
      <c r="B38" s="178"/>
      <c r="C38" s="109"/>
      <c r="D38" s="109"/>
      <c r="E38" s="109"/>
      <c r="F38" s="109"/>
      <c r="G38" s="109"/>
      <c r="H38" s="109"/>
      <c r="I38" s="200"/>
      <c r="J38" s="109"/>
    </row>
    <row r="39" spans="2:10" ht="13.5">
      <c r="B39" s="192"/>
      <c r="C39" s="192"/>
      <c r="D39" s="192"/>
      <c r="E39" s="192"/>
      <c r="F39" s="192"/>
      <c r="G39" s="192"/>
      <c r="H39" s="192"/>
      <c r="I39" s="201"/>
      <c r="J39" s="192"/>
    </row>
    <row r="40" spans="1:2" ht="14.25">
      <c r="A40" s="132"/>
      <c r="B40" s="178"/>
    </row>
    <row r="42" ht="14.25">
      <c r="B42" s="178"/>
    </row>
    <row r="43" ht="14.25">
      <c r="B43" s="178"/>
    </row>
    <row r="44" spans="1:2" ht="14.25">
      <c r="A44" s="132"/>
      <c r="B44" s="178"/>
    </row>
    <row r="45" spans="1:2" ht="14.25">
      <c r="A45" s="132"/>
      <c r="B45" s="178"/>
    </row>
    <row r="46" ht="14.25">
      <c r="B46" s="178"/>
    </row>
    <row r="48" spans="1:2" ht="14.25">
      <c r="A48" s="132"/>
      <c r="B48" s="178"/>
    </row>
    <row r="49" ht="14.25">
      <c r="B49" s="178"/>
    </row>
    <row r="51" spans="1:2" ht="14.25">
      <c r="A51" s="132"/>
      <c r="B51" s="178"/>
    </row>
    <row r="52" ht="14.25">
      <c r="B52" s="178"/>
    </row>
    <row r="53" ht="14.25">
      <c r="B53" s="178"/>
    </row>
    <row r="55" spans="1:2" ht="14.25">
      <c r="A55" s="132"/>
      <c r="B55" s="178"/>
    </row>
    <row r="57" spans="1:2" ht="14.25">
      <c r="A57" s="132"/>
      <c r="B57" s="178"/>
    </row>
    <row r="58" ht="13.5">
      <c r="A58" s="132"/>
    </row>
    <row r="59" spans="1:2" ht="14.25">
      <c r="A59" s="132"/>
      <c r="B59" s="178"/>
    </row>
    <row r="60" ht="14.25">
      <c r="B60" s="178"/>
    </row>
    <row r="63" ht="13.5">
      <c r="A63" s="132"/>
    </row>
    <row r="65" ht="13.5">
      <c r="A65" s="132"/>
    </row>
    <row r="68" spans="1:2" ht="14.25">
      <c r="A68" s="132"/>
      <c r="B68" s="247"/>
    </row>
    <row r="69" ht="14.25">
      <c r="B69" s="247"/>
    </row>
    <row r="70" ht="14.25">
      <c r="B70" s="247"/>
    </row>
    <row r="71" ht="14.25">
      <c r="B71" s="247"/>
    </row>
    <row r="73" spans="1:2" ht="14.25">
      <c r="A73" s="132"/>
      <c r="B73" s="247"/>
    </row>
    <row r="74" ht="14.25">
      <c r="B74" s="247"/>
    </row>
    <row r="75" ht="14.25">
      <c r="B75" s="247"/>
    </row>
    <row r="78" ht="14.25">
      <c r="B78" s="247"/>
    </row>
    <row r="80" ht="14.25">
      <c r="B80" s="247"/>
    </row>
    <row r="81" ht="14.25">
      <c r="B81" s="247"/>
    </row>
    <row r="82" ht="14.25">
      <c r="B82" s="247"/>
    </row>
    <row r="83" ht="14.25">
      <c r="B83" s="247"/>
    </row>
    <row r="84" ht="14.25">
      <c r="B84" s="247"/>
    </row>
    <row r="85" ht="14.25">
      <c r="B85" s="247"/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4"/>
  <sheetViews>
    <sheetView zoomScaleSheetLayoutView="100" zoomScalePageLayoutView="0" workbookViewId="0" topLeftCell="A1">
      <selection activeCell="C5" sqref="C5"/>
    </sheetView>
  </sheetViews>
  <sheetFormatPr defaultColWidth="8.875" defaultRowHeight="13.5"/>
  <sheetData>
    <row r="3" spans="2:4" ht="13.5">
      <c r="B3" s="109" t="s">
        <v>50</v>
      </c>
      <c r="C3" s="109" t="s">
        <v>59</v>
      </c>
      <c r="D3" s="109" t="s">
        <v>60</v>
      </c>
    </row>
    <row r="4" spans="2:6" ht="13.5">
      <c r="B4" t="s">
        <v>50</v>
      </c>
      <c r="C4" s="109" t="s">
        <v>51</v>
      </c>
      <c r="D4" s="109" t="s">
        <v>52</v>
      </c>
      <c r="E4" s="109" t="s">
        <v>53</v>
      </c>
      <c r="F4" s="109" t="s">
        <v>90</v>
      </c>
    </row>
    <row r="5" spans="3:8" ht="13.5">
      <c r="C5" t="s">
        <v>111</v>
      </c>
      <c r="D5" t="s">
        <v>52</v>
      </c>
      <c r="E5" t="s">
        <v>53</v>
      </c>
      <c r="H5" t="s">
        <v>95</v>
      </c>
    </row>
    <row r="6" ht="13.5">
      <c r="H6" s="208" t="s">
        <v>96</v>
      </c>
    </row>
    <row r="7" ht="13.5">
      <c r="H7" s="207"/>
    </row>
    <row r="8" ht="13.5">
      <c r="H8" s="208" t="s">
        <v>97</v>
      </c>
    </row>
    <row r="9" spans="2:8" ht="13.5">
      <c r="B9" t="s">
        <v>54</v>
      </c>
      <c r="D9" t="s">
        <v>51</v>
      </c>
      <c r="E9" t="s">
        <v>55</v>
      </c>
      <c r="H9" s="207"/>
    </row>
    <row r="10" spans="4:8" ht="13.5">
      <c r="D10" t="s">
        <v>56</v>
      </c>
      <c r="E10" t="s">
        <v>55</v>
      </c>
      <c r="H10" s="208" t="s">
        <v>98</v>
      </c>
    </row>
    <row r="12" ht="13.5">
      <c r="H12" t="s">
        <v>99</v>
      </c>
    </row>
    <row r="13" spans="2:5" ht="13.5">
      <c r="B13" t="s">
        <v>57</v>
      </c>
      <c r="E13" t="s">
        <v>51</v>
      </c>
    </row>
    <row r="14" ht="13.5">
      <c r="E14" t="s">
        <v>58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31"/>
  <sheetViews>
    <sheetView zoomScale="80" zoomScaleNormal="80" zoomScaleSheetLayoutView="100" zoomScalePageLayoutView="0" workbookViewId="0" topLeftCell="A1">
      <pane ySplit="2" topLeftCell="A6" activePane="bottomLeft" state="frozen"/>
      <selection pane="topLeft" activeCell="J1" sqref="J1"/>
      <selection pane="bottomLeft" activeCell="W19" sqref="A19:W19"/>
    </sheetView>
  </sheetViews>
  <sheetFormatPr defaultColWidth="10.00390625" defaultRowHeight="13.5" customHeight="1"/>
  <cols>
    <col min="1" max="1" width="9.625" style="0" customWidth="1"/>
    <col min="2" max="2" width="9.625" style="134" customWidth="1"/>
    <col min="3" max="3" width="8.375" style="154" customWidth="1"/>
    <col min="4" max="4" width="5.75390625" style="154" customWidth="1"/>
    <col min="5" max="5" width="8.50390625" style="147" customWidth="1"/>
    <col min="6" max="6" width="11.50390625" style="194" customWidth="1"/>
    <col min="7" max="7" width="8.25390625" style="0" customWidth="1"/>
    <col min="8" max="8" width="6.625" style="0" customWidth="1"/>
    <col min="9" max="9" width="8.875" style="0" customWidth="1"/>
    <col min="10" max="10" width="7.875" style="0" customWidth="1"/>
    <col min="11" max="11" width="8.875" style="0" customWidth="1"/>
    <col min="12" max="12" width="10.875" style="0" customWidth="1"/>
    <col min="13" max="13" width="8.00390625" style="0" customWidth="1"/>
    <col min="14" max="14" width="4.50390625" style="0" customWidth="1"/>
    <col min="15" max="15" width="15.875" style="0" customWidth="1"/>
    <col min="16" max="16" width="13.125" style="0" customWidth="1"/>
    <col min="17" max="17" width="11.25390625" style="0" customWidth="1"/>
    <col min="18" max="18" width="13.625" style="0" customWidth="1"/>
    <col min="19" max="19" width="8.875" style="0" customWidth="1"/>
    <col min="20" max="20" width="9.375" style="0" customWidth="1"/>
    <col min="21" max="21" width="7.625" style="0" customWidth="1"/>
    <col min="22" max="22" width="11.625" style="112" customWidth="1"/>
    <col min="23" max="23" width="15.875" style="0" customWidth="1"/>
    <col min="24" max="24" width="9.625" style="0" customWidth="1"/>
    <col min="25" max="25" width="27.625" style="0" customWidth="1"/>
    <col min="26" max="26" width="11.25390625" style="0" customWidth="1"/>
  </cols>
  <sheetData>
    <row r="1" spans="1:26" ht="18.75" thickBot="1" thickTop="1">
      <c r="A1" s="133" t="s">
        <v>22</v>
      </c>
      <c r="B1" s="23" t="s">
        <v>23</v>
      </c>
      <c r="C1" s="153" t="s">
        <v>89</v>
      </c>
      <c r="D1" t="s">
        <v>101</v>
      </c>
      <c r="E1" s="150" t="s">
        <v>103</v>
      </c>
      <c r="F1" s="193" t="s">
        <v>80</v>
      </c>
      <c r="G1" s="23" t="s">
        <v>82</v>
      </c>
      <c r="H1" s="23" t="s">
        <v>91</v>
      </c>
      <c r="I1" s="23" t="s">
        <v>92</v>
      </c>
      <c r="J1" s="23" t="s">
        <v>81</v>
      </c>
      <c r="K1" s="23" t="s">
        <v>84</v>
      </c>
      <c r="L1" s="23" t="s">
        <v>79</v>
      </c>
      <c r="M1" s="23" t="s">
        <v>24</v>
      </c>
      <c r="N1" s="23" t="s">
        <v>94</v>
      </c>
      <c r="O1" s="23" t="s">
        <v>25</v>
      </c>
      <c r="P1" s="129" t="s">
        <v>26</v>
      </c>
      <c r="Q1" s="129" t="s">
        <v>27</v>
      </c>
      <c r="R1" s="129" t="s">
        <v>28</v>
      </c>
      <c r="S1" s="129" t="s">
        <v>29</v>
      </c>
      <c r="T1" s="23" t="s">
        <v>30</v>
      </c>
      <c r="U1" s="23" t="s">
        <v>31</v>
      </c>
      <c r="V1" s="113" t="s">
        <v>85</v>
      </c>
      <c r="W1" s="24" t="s">
        <v>32</v>
      </c>
      <c r="X1" s="136" t="s">
        <v>87</v>
      </c>
      <c r="Y1" s="115" t="s">
        <v>61</v>
      </c>
      <c r="Z1" s="116"/>
    </row>
    <row r="2" spans="1:42" ht="13.5" customHeight="1">
      <c r="A2" s="260"/>
      <c r="B2" s="261"/>
      <c r="C2" s="262"/>
      <c r="D2" s="263"/>
      <c r="E2" s="148"/>
      <c r="F2" s="156">
        <v>500000</v>
      </c>
      <c r="G2" s="156"/>
      <c r="H2" s="203"/>
      <c r="I2" s="156"/>
      <c r="J2" s="135"/>
      <c r="K2" s="135"/>
      <c r="L2" s="261"/>
      <c r="M2" s="264"/>
      <c r="N2" s="264"/>
      <c r="O2" s="261"/>
      <c r="P2" s="264"/>
      <c r="Q2" s="264"/>
      <c r="R2" s="261"/>
      <c r="S2" s="261"/>
      <c r="T2" s="261"/>
      <c r="U2" s="261"/>
      <c r="V2" s="137"/>
      <c r="W2" s="161"/>
      <c r="X2" s="160"/>
      <c r="Y2" s="117" t="s">
        <v>62</v>
      </c>
      <c r="Z2" s="118" t="s">
        <v>63</v>
      </c>
      <c r="AB2" s="5" t="s">
        <v>33</v>
      </c>
      <c r="AC2" s="128"/>
      <c r="AD2" s="89"/>
      <c r="AE2" s="6"/>
      <c r="AG2" s="5"/>
      <c r="AH2" s="9"/>
      <c r="AI2" s="13"/>
      <c r="AJ2" s="15"/>
      <c r="AL2" s="5" t="s">
        <v>45</v>
      </c>
      <c r="AM2" s="9">
        <v>0</v>
      </c>
      <c r="AN2" s="13">
        <v>0</v>
      </c>
      <c r="AO2" s="16">
        <v>0</v>
      </c>
      <c r="AP2" s="17">
        <v>0</v>
      </c>
    </row>
    <row r="3" spans="1:42" ht="14.25" thickBot="1">
      <c r="A3" s="165" t="s">
        <v>113</v>
      </c>
      <c r="B3" s="166" t="s">
        <v>86</v>
      </c>
      <c r="C3" s="167">
        <f aca="true" t="shared" si="0" ref="C3:C17">E3*10</f>
        <v>21.27659574468085</v>
      </c>
      <c r="D3" s="187">
        <v>100</v>
      </c>
      <c r="E3" s="147">
        <f>I3/(D3*J3)</f>
        <v>2.127659574468085</v>
      </c>
      <c r="F3" s="211">
        <f aca="true" t="shared" si="1" ref="F3:F16">F2+(W2)</f>
        <v>500000</v>
      </c>
      <c r="G3" s="155">
        <f>I3/J3</f>
        <v>212.7659574468085</v>
      </c>
      <c r="H3" s="206">
        <v>4</v>
      </c>
      <c r="I3" s="155">
        <f aca="true" t="shared" si="2" ref="I3:I17">F3*(H3/100)</f>
        <v>20000</v>
      </c>
      <c r="J3" s="114">
        <f aca="true" t="shared" si="3" ref="J3:J17">(P3-L3)*-1</f>
        <v>94</v>
      </c>
      <c r="K3" s="114">
        <f aca="true" t="shared" si="4" ref="K3:K17">(L3-P3)*-1</f>
        <v>-94</v>
      </c>
      <c r="L3" s="171">
        <v>125280</v>
      </c>
      <c r="M3" s="172" t="s">
        <v>106</v>
      </c>
      <c r="N3" s="252" t="s">
        <v>112</v>
      </c>
      <c r="O3" s="170" t="s">
        <v>114</v>
      </c>
      <c r="P3" s="254">
        <v>125186</v>
      </c>
      <c r="Q3" s="254" t="s">
        <v>112</v>
      </c>
      <c r="R3" s="173"/>
      <c r="S3" s="173"/>
      <c r="T3" s="173"/>
      <c r="U3" s="173"/>
      <c r="V3" s="137"/>
      <c r="W3" s="160">
        <f aca="true" t="shared" si="5" ref="W3:W17">G3*V3</f>
        <v>0</v>
      </c>
      <c r="X3" s="161"/>
      <c r="Y3" s="119" t="s">
        <v>64</v>
      </c>
      <c r="Z3" s="120">
        <f>COUNT(#REF!)</f>
        <v>0</v>
      </c>
      <c r="AB3" s="2" t="s">
        <v>34</v>
      </c>
      <c r="AC3" s="145"/>
      <c r="AD3" s="110"/>
      <c r="AE3" s="1"/>
      <c r="AG3" s="2"/>
      <c r="AH3" s="11"/>
      <c r="AI3" s="14"/>
      <c r="AJ3" s="12"/>
      <c r="AL3" s="2" t="s">
        <v>46</v>
      </c>
      <c r="AM3" s="11">
        <v>0</v>
      </c>
      <c r="AN3" s="11">
        <v>0</v>
      </c>
      <c r="AO3" s="14">
        <v>0</v>
      </c>
      <c r="AP3" s="18">
        <v>0</v>
      </c>
    </row>
    <row r="4" spans="1:42" ht="13.5" customHeight="1">
      <c r="A4" s="168"/>
      <c r="B4" s="174"/>
      <c r="C4" s="167">
        <f t="shared" si="0"/>
        <v>21.27659574468085</v>
      </c>
      <c r="D4" s="212">
        <v>100</v>
      </c>
      <c r="E4" s="148">
        <v>2.127659574468085</v>
      </c>
      <c r="F4" s="156">
        <f t="shared" si="1"/>
        <v>500000</v>
      </c>
      <c r="G4" s="156">
        <v>212.7659574468085</v>
      </c>
      <c r="H4" s="203">
        <v>4</v>
      </c>
      <c r="I4" s="156">
        <f t="shared" si="2"/>
        <v>20000</v>
      </c>
      <c r="J4" s="135">
        <f t="shared" si="3"/>
        <v>-502</v>
      </c>
      <c r="K4" s="135">
        <f t="shared" si="4"/>
        <v>502</v>
      </c>
      <c r="L4" s="255">
        <v>124684</v>
      </c>
      <c r="M4" s="252" t="s">
        <v>106</v>
      </c>
      <c r="N4" s="252" t="s">
        <v>112</v>
      </c>
      <c r="O4" s="256" t="s">
        <v>115</v>
      </c>
      <c r="P4" s="254">
        <v>125186</v>
      </c>
      <c r="Q4" s="252" t="s">
        <v>112</v>
      </c>
      <c r="R4" s="174"/>
      <c r="S4" s="174"/>
      <c r="T4" s="174"/>
      <c r="U4" s="174"/>
      <c r="V4" s="137"/>
      <c r="W4" s="161">
        <f t="shared" si="5"/>
        <v>0</v>
      </c>
      <c r="X4" s="161"/>
      <c r="Y4" s="119" t="s">
        <v>65</v>
      </c>
      <c r="Z4" s="121">
        <f>COUNTIF($V$2:$V$94,"&gt;0")</f>
        <v>3</v>
      </c>
      <c r="AB4" s="2" t="s">
        <v>35</v>
      </c>
      <c r="AC4" s="145"/>
      <c r="AD4" s="110"/>
      <c r="AE4" s="1"/>
      <c r="AG4" s="5"/>
      <c r="AH4" s="9"/>
      <c r="AI4" s="13"/>
      <c r="AJ4" s="15"/>
      <c r="AL4" s="5" t="s">
        <v>45</v>
      </c>
      <c r="AM4" s="9">
        <v>0</v>
      </c>
      <c r="AN4" s="13">
        <v>0</v>
      </c>
      <c r="AO4" s="16">
        <v>0</v>
      </c>
      <c r="AP4" s="17">
        <v>0</v>
      </c>
    </row>
    <row r="5" spans="1:42" ht="13.5">
      <c r="A5" s="175"/>
      <c r="B5" s="176"/>
      <c r="C5" s="167">
        <f t="shared" si="0"/>
        <v>21.27659574468085</v>
      </c>
      <c r="D5" s="188">
        <v>100</v>
      </c>
      <c r="E5" s="152">
        <v>2.127659574468085</v>
      </c>
      <c r="F5" s="157">
        <f t="shared" si="1"/>
        <v>500000</v>
      </c>
      <c r="G5" s="157">
        <v>212.7659574468085</v>
      </c>
      <c r="H5" s="205">
        <v>4</v>
      </c>
      <c r="I5" s="157">
        <f t="shared" si="2"/>
        <v>20000</v>
      </c>
      <c r="J5" s="142">
        <f t="shared" si="3"/>
        <v>-1262</v>
      </c>
      <c r="K5" s="142">
        <f t="shared" si="4"/>
        <v>1262</v>
      </c>
      <c r="L5" s="255">
        <v>123924</v>
      </c>
      <c r="M5" s="252" t="s">
        <v>110</v>
      </c>
      <c r="N5" s="252" t="s">
        <v>112</v>
      </c>
      <c r="O5" s="256" t="s">
        <v>116</v>
      </c>
      <c r="P5" s="254">
        <v>125186</v>
      </c>
      <c r="Q5" s="252" t="s">
        <v>112</v>
      </c>
      <c r="R5" s="177" t="s">
        <v>117</v>
      </c>
      <c r="S5" s="177">
        <f>L5</f>
        <v>123924</v>
      </c>
      <c r="T5" s="177" t="s">
        <v>118</v>
      </c>
      <c r="U5" s="177" t="s">
        <v>88</v>
      </c>
      <c r="V5" s="138">
        <f>(L5-P5)*-1</f>
        <v>1262</v>
      </c>
      <c r="W5" s="163">
        <f t="shared" si="5"/>
        <v>268510.6382978723</v>
      </c>
      <c r="X5" s="161"/>
      <c r="Y5" s="119" t="s">
        <v>66</v>
      </c>
      <c r="Z5" s="121">
        <f>COUNTIF($V$2:$V$94,"&lt;0")</f>
        <v>1</v>
      </c>
      <c r="AB5" s="2" t="s">
        <v>36</v>
      </c>
      <c r="AC5" s="145"/>
      <c r="AD5" s="110"/>
      <c r="AE5" s="1"/>
      <c r="AG5" s="2"/>
      <c r="AH5" s="11"/>
      <c r="AI5" s="14"/>
      <c r="AJ5" s="12"/>
      <c r="AL5" s="2" t="s">
        <v>46</v>
      </c>
      <c r="AM5" s="11">
        <v>0</v>
      </c>
      <c r="AN5" s="11">
        <v>0</v>
      </c>
      <c r="AO5" s="14">
        <v>0</v>
      </c>
      <c r="AP5" s="18">
        <v>0</v>
      </c>
    </row>
    <row r="6" spans="1:42" ht="13.5">
      <c r="A6" s="248" t="s">
        <v>120</v>
      </c>
      <c r="B6" s="249" t="s">
        <v>86</v>
      </c>
      <c r="C6" s="167">
        <f t="shared" si="0"/>
        <v>1.840744043827239</v>
      </c>
      <c r="D6" s="250">
        <v>100</v>
      </c>
      <c r="E6" s="149">
        <f>I6/(D6*J6)</f>
        <v>0.1840744043827239</v>
      </c>
      <c r="F6" s="211">
        <f t="shared" si="1"/>
        <v>768510.6382978724</v>
      </c>
      <c r="G6" s="158">
        <f>I6/J6</f>
        <v>18.407440438272392</v>
      </c>
      <c r="H6" s="204">
        <v>2</v>
      </c>
      <c r="I6" s="158">
        <f t="shared" si="2"/>
        <v>15370.212765957447</v>
      </c>
      <c r="J6" s="143">
        <f t="shared" si="3"/>
        <v>835</v>
      </c>
      <c r="K6" s="143">
        <f t="shared" si="4"/>
        <v>-835</v>
      </c>
      <c r="L6" s="251">
        <v>195873</v>
      </c>
      <c r="M6" s="252" t="s">
        <v>106</v>
      </c>
      <c r="N6" s="252" t="s">
        <v>122</v>
      </c>
      <c r="O6" s="253" t="s">
        <v>123</v>
      </c>
      <c r="P6" s="254">
        <v>195038</v>
      </c>
      <c r="Q6" s="254" t="s">
        <v>112</v>
      </c>
      <c r="R6" s="254"/>
      <c r="S6" s="254"/>
      <c r="T6" s="254"/>
      <c r="U6" s="254"/>
      <c r="V6" s="144"/>
      <c r="W6" s="162">
        <f t="shared" si="5"/>
        <v>0</v>
      </c>
      <c r="X6" s="195"/>
      <c r="Y6" s="119" t="s">
        <v>39</v>
      </c>
      <c r="Z6" s="121">
        <f>COUNTIF(V18:V74,0)</f>
        <v>14</v>
      </c>
      <c r="AB6" s="2" t="s">
        <v>37</v>
      </c>
      <c r="AC6" s="145"/>
      <c r="AD6" s="110"/>
      <c r="AE6" s="1"/>
      <c r="AG6" s="2"/>
      <c r="AH6" s="11"/>
      <c r="AI6" s="14"/>
      <c r="AJ6" s="12"/>
      <c r="AL6" s="2" t="s">
        <v>47</v>
      </c>
      <c r="AM6" s="11">
        <v>0</v>
      </c>
      <c r="AN6" s="11">
        <v>0</v>
      </c>
      <c r="AO6" s="14">
        <v>0</v>
      </c>
      <c r="AP6" s="18">
        <v>0</v>
      </c>
    </row>
    <row r="7" spans="1:42" ht="13.5">
      <c r="A7" s="168"/>
      <c r="B7" s="169"/>
      <c r="C7" s="167">
        <f t="shared" si="0"/>
        <v>1.840744043827239</v>
      </c>
      <c r="D7" s="187">
        <v>100</v>
      </c>
      <c r="E7" s="148">
        <v>0.1840744043827239</v>
      </c>
      <c r="F7" s="156">
        <f t="shared" si="1"/>
        <v>768510.6382978724</v>
      </c>
      <c r="G7" s="156">
        <v>18.407440438272392</v>
      </c>
      <c r="H7" s="203">
        <v>2</v>
      </c>
      <c r="I7" s="156">
        <f t="shared" si="2"/>
        <v>15370.212765957447</v>
      </c>
      <c r="J7" s="135">
        <f t="shared" si="3"/>
        <v>-1616</v>
      </c>
      <c r="K7" s="135">
        <f t="shared" si="4"/>
        <v>1616</v>
      </c>
      <c r="L7" s="255">
        <v>193422</v>
      </c>
      <c r="M7" s="252" t="s">
        <v>106</v>
      </c>
      <c r="N7" s="252" t="s">
        <v>121</v>
      </c>
      <c r="O7" s="256" t="s">
        <v>124</v>
      </c>
      <c r="P7" s="254">
        <v>195038</v>
      </c>
      <c r="Q7" s="252" t="s">
        <v>112</v>
      </c>
      <c r="R7" s="174"/>
      <c r="S7" s="174"/>
      <c r="T7" s="174"/>
      <c r="U7" s="174"/>
      <c r="V7" s="137"/>
      <c r="W7" s="161">
        <f t="shared" si="5"/>
        <v>0</v>
      </c>
      <c r="X7" s="161"/>
      <c r="Y7" s="122" t="s">
        <v>67</v>
      </c>
      <c r="Z7" s="123" t="e">
        <f>+Z4/Z3</f>
        <v>#DIV/0!</v>
      </c>
      <c r="AB7" s="2" t="s">
        <v>38</v>
      </c>
      <c r="AC7" s="145"/>
      <c r="AD7" s="110"/>
      <c r="AE7" s="4"/>
      <c r="AG7" s="2"/>
      <c r="AH7" s="11"/>
      <c r="AI7" s="14"/>
      <c r="AJ7" s="12"/>
      <c r="AL7" s="2" t="s">
        <v>48</v>
      </c>
      <c r="AM7" s="11">
        <v>0</v>
      </c>
      <c r="AN7" s="11">
        <v>0</v>
      </c>
      <c r="AO7" s="14">
        <v>0</v>
      </c>
      <c r="AP7" s="18">
        <v>0</v>
      </c>
    </row>
    <row r="8" spans="1:42" ht="13.5">
      <c r="A8" s="168"/>
      <c r="B8" s="169"/>
      <c r="C8" s="167">
        <f t="shared" si="0"/>
        <v>1.840744043827239</v>
      </c>
      <c r="D8" s="187">
        <v>100</v>
      </c>
      <c r="E8" s="148">
        <v>0.1840744043827239</v>
      </c>
      <c r="F8" s="156">
        <f t="shared" si="1"/>
        <v>768510.6382978724</v>
      </c>
      <c r="G8" s="156">
        <v>18.407440438272392</v>
      </c>
      <c r="H8" s="203">
        <v>2</v>
      </c>
      <c r="I8" s="156">
        <f t="shared" si="2"/>
        <v>15370.212765957447</v>
      </c>
      <c r="J8" s="135">
        <f t="shared" si="3"/>
        <v>-2424</v>
      </c>
      <c r="K8" s="135">
        <f t="shared" si="4"/>
        <v>2424</v>
      </c>
      <c r="L8" s="255">
        <v>192614</v>
      </c>
      <c r="M8" s="252" t="s">
        <v>106</v>
      </c>
      <c r="N8" s="252" t="s">
        <v>121</v>
      </c>
      <c r="O8" s="256" t="s">
        <v>126</v>
      </c>
      <c r="P8" s="254">
        <v>195038</v>
      </c>
      <c r="Q8" s="252" t="s">
        <v>112</v>
      </c>
      <c r="R8" s="174"/>
      <c r="S8" s="174"/>
      <c r="T8" s="174"/>
      <c r="U8" s="174"/>
      <c r="V8" s="137"/>
      <c r="W8" s="161">
        <f t="shared" si="5"/>
        <v>0</v>
      </c>
      <c r="X8" s="161"/>
      <c r="Y8" s="119" t="s">
        <v>68</v>
      </c>
      <c r="Z8" s="124">
        <f>SUMIF($V$2:$V$94,"&gt;0")</f>
        <v>14426</v>
      </c>
      <c r="AB8" s="2" t="s">
        <v>39</v>
      </c>
      <c r="AC8" s="145"/>
      <c r="AD8" s="110"/>
      <c r="AE8" s="1"/>
      <c r="AG8" s="2"/>
      <c r="AH8" s="11"/>
      <c r="AI8" s="14"/>
      <c r="AJ8" s="12"/>
      <c r="AL8" s="19" t="s">
        <v>49</v>
      </c>
      <c r="AM8" s="20">
        <v>0</v>
      </c>
      <c r="AN8" s="20">
        <v>0</v>
      </c>
      <c r="AO8" s="21">
        <v>0</v>
      </c>
      <c r="AP8" s="22">
        <v>0</v>
      </c>
    </row>
    <row r="9" spans="1:36" ht="13.5">
      <c r="A9" s="168"/>
      <c r="B9" s="169"/>
      <c r="C9" s="167">
        <f t="shared" si="0"/>
        <v>1.840744043827239</v>
      </c>
      <c r="D9" s="187">
        <v>100</v>
      </c>
      <c r="E9" s="148">
        <v>0.1840744043827239</v>
      </c>
      <c r="F9" s="156">
        <f t="shared" si="1"/>
        <v>768510.6382978724</v>
      </c>
      <c r="G9" s="156">
        <v>18.407440438272392</v>
      </c>
      <c r="H9" s="203">
        <v>2</v>
      </c>
      <c r="I9" s="156">
        <f t="shared" si="2"/>
        <v>15370.212765957447</v>
      </c>
      <c r="J9" s="135">
        <f t="shared" si="3"/>
        <v>-2919</v>
      </c>
      <c r="K9" s="135">
        <f t="shared" si="4"/>
        <v>2919</v>
      </c>
      <c r="L9" s="255">
        <v>192119</v>
      </c>
      <c r="M9" s="252" t="s">
        <v>106</v>
      </c>
      <c r="N9" s="252" t="s">
        <v>121</v>
      </c>
      <c r="O9" s="256" t="s">
        <v>128</v>
      </c>
      <c r="P9" s="254">
        <v>195038</v>
      </c>
      <c r="Q9" s="252" t="s">
        <v>112</v>
      </c>
      <c r="R9" s="174"/>
      <c r="S9" s="174"/>
      <c r="T9" s="174"/>
      <c r="U9" s="174"/>
      <c r="V9" s="137"/>
      <c r="W9" s="161">
        <f t="shared" si="5"/>
        <v>0</v>
      </c>
      <c r="Y9" s="119" t="s">
        <v>69</v>
      </c>
      <c r="Z9" s="124">
        <f>SUMIF($V$2:$V$94,"&lt;0")</f>
        <v>-417</v>
      </c>
      <c r="AB9" s="2" t="s">
        <v>40</v>
      </c>
      <c r="AC9" s="145"/>
      <c r="AD9" s="110"/>
      <c r="AE9" s="1"/>
      <c r="AG9" s="2"/>
      <c r="AH9" s="11"/>
      <c r="AI9" s="14"/>
      <c r="AJ9" s="12"/>
    </row>
    <row r="10" spans="1:36" ht="13.5">
      <c r="A10" s="168"/>
      <c r="B10" s="169"/>
      <c r="C10" s="167">
        <f t="shared" si="0"/>
        <v>1.840744043827239</v>
      </c>
      <c r="D10" s="187">
        <v>100</v>
      </c>
      <c r="E10" s="148">
        <v>0.1840744043827239</v>
      </c>
      <c r="F10" s="156">
        <f>F8+(W8)</f>
        <v>768510.6382978724</v>
      </c>
      <c r="G10" s="156">
        <v>18.407440438272392</v>
      </c>
      <c r="H10" s="203">
        <v>2</v>
      </c>
      <c r="I10" s="156">
        <f t="shared" si="2"/>
        <v>15370.212765957447</v>
      </c>
      <c r="J10" s="135">
        <f t="shared" si="3"/>
        <v>-5682</v>
      </c>
      <c r="K10" s="135">
        <f t="shared" si="4"/>
        <v>5682</v>
      </c>
      <c r="L10" s="255">
        <v>189356</v>
      </c>
      <c r="M10" s="252" t="s">
        <v>106</v>
      </c>
      <c r="N10" s="252" t="s">
        <v>121</v>
      </c>
      <c r="O10" s="256" t="s">
        <v>130</v>
      </c>
      <c r="P10" s="254">
        <v>195038</v>
      </c>
      <c r="Q10" s="252" t="s">
        <v>112</v>
      </c>
      <c r="R10" s="174"/>
      <c r="S10" s="174"/>
      <c r="T10" s="174"/>
      <c r="U10" s="174"/>
      <c r="V10" s="137"/>
      <c r="W10" s="161">
        <f t="shared" si="5"/>
        <v>0</v>
      </c>
      <c r="Y10" s="122" t="s">
        <v>70</v>
      </c>
      <c r="Z10" s="125" t="e">
        <f>Z7/ABS(+Z8)</f>
        <v>#DIV/0!</v>
      </c>
      <c r="AB10" s="2" t="s">
        <v>41</v>
      </c>
      <c r="AC10" s="145"/>
      <c r="AD10" s="110"/>
      <c r="AE10" s="4"/>
      <c r="AG10" s="2"/>
      <c r="AH10" s="11"/>
      <c r="AI10" s="14"/>
      <c r="AJ10" s="12"/>
    </row>
    <row r="11" spans="1:36" ht="13.5">
      <c r="A11" s="175"/>
      <c r="B11" s="176"/>
      <c r="C11" s="167">
        <f t="shared" si="0"/>
        <v>1.840744043827239</v>
      </c>
      <c r="D11" s="188">
        <v>100</v>
      </c>
      <c r="E11" s="152">
        <v>0.1840744043827239</v>
      </c>
      <c r="F11" s="157">
        <f t="shared" si="1"/>
        <v>768510.6382978724</v>
      </c>
      <c r="G11" s="157">
        <v>18.407440438272392</v>
      </c>
      <c r="H11" s="205">
        <v>2</v>
      </c>
      <c r="I11" s="157">
        <f t="shared" si="2"/>
        <v>15370.212765957447</v>
      </c>
      <c r="J11" s="142">
        <f t="shared" si="3"/>
        <v>-7846</v>
      </c>
      <c r="K11" s="142">
        <f t="shared" si="4"/>
        <v>7846</v>
      </c>
      <c r="L11" s="255">
        <v>187192</v>
      </c>
      <c r="M11" s="252" t="s">
        <v>106</v>
      </c>
      <c r="N11" s="252" t="s">
        <v>121</v>
      </c>
      <c r="O11" s="256" t="s">
        <v>132</v>
      </c>
      <c r="P11" s="252">
        <v>195038</v>
      </c>
      <c r="Q11" s="252" t="s">
        <v>112</v>
      </c>
      <c r="R11" s="177" t="s">
        <v>134</v>
      </c>
      <c r="S11" s="177">
        <f>L11</f>
        <v>187192</v>
      </c>
      <c r="T11" s="177" t="s">
        <v>107</v>
      </c>
      <c r="U11" s="177" t="s">
        <v>108</v>
      </c>
      <c r="V11" s="138">
        <f>(L11-P11)*-1</f>
        <v>7846</v>
      </c>
      <c r="W11" s="163">
        <f t="shared" si="5"/>
        <v>144424.77767868518</v>
      </c>
      <c r="X11" s="196"/>
      <c r="Y11" s="119" t="s">
        <v>71</v>
      </c>
      <c r="Z11" s="120">
        <f>+Z8/Z4</f>
        <v>4808.666666666667</v>
      </c>
      <c r="AB11" s="2" t="s">
        <v>42</v>
      </c>
      <c r="AC11" s="145"/>
      <c r="AD11" s="110"/>
      <c r="AE11" s="1"/>
      <c r="AG11" s="2"/>
      <c r="AH11" s="11"/>
      <c r="AI11" s="14"/>
      <c r="AJ11" s="12"/>
    </row>
    <row r="12" spans="1:36" ht="13.5">
      <c r="A12" s="165" t="s">
        <v>119</v>
      </c>
      <c r="B12" s="166" t="s">
        <v>86</v>
      </c>
      <c r="C12" s="167">
        <f t="shared" si="0"/>
        <v>2.002051350825784</v>
      </c>
      <c r="D12" s="187">
        <v>100</v>
      </c>
      <c r="E12" s="147">
        <f>I12/(D12*J12)</f>
        <v>0.2002051350825784</v>
      </c>
      <c r="F12" s="211">
        <f t="shared" si="1"/>
        <v>912935.4159765575</v>
      </c>
      <c r="G12" s="155">
        <f>I12/J12</f>
        <v>20.02051350825784</v>
      </c>
      <c r="H12" s="206">
        <v>2</v>
      </c>
      <c r="I12" s="155">
        <f t="shared" si="2"/>
        <v>18258.70831953115</v>
      </c>
      <c r="J12" s="114">
        <f t="shared" si="3"/>
        <v>912</v>
      </c>
      <c r="K12" s="114">
        <f t="shared" si="4"/>
        <v>-912</v>
      </c>
      <c r="L12" s="171">
        <v>193422</v>
      </c>
      <c r="M12" s="172" t="s">
        <v>106</v>
      </c>
      <c r="N12" s="252" t="s">
        <v>121</v>
      </c>
      <c r="O12" s="170" t="s">
        <v>135</v>
      </c>
      <c r="P12" s="254">
        <v>192510</v>
      </c>
      <c r="Q12" s="254" t="s">
        <v>112</v>
      </c>
      <c r="R12" s="173"/>
      <c r="S12" s="173"/>
      <c r="T12" s="173"/>
      <c r="U12" s="173"/>
      <c r="V12" s="137"/>
      <c r="W12" s="160">
        <f t="shared" si="5"/>
        <v>0</v>
      </c>
      <c r="Y12" s="119" t="s">
        <v>72</v>
      </c>
      <c r="Z12" s="120">
        <f>+Z9/Z5</f>
        <v>-417</v>
      </c>
      <c r="AB12" s="2" t="s">
        <v>16</v>
      </c>
      <c r="AC12" s="145"/>
      <c r="AD12" s="110"/>
      <c r="AE12" s="8"/>
      <c r="AG12" s="5"/>
      <c r="AH12" s="9"/>
      <c r="AI12" s="13"/>
      <c r="AJ12" s="10"/>
    </row>
    <row r="13" spans="1:36" ht="13.5">
      <c r="A13" s="168"/>
      <c r="B13" s="169"/>
      <c r="C13" s="167">
        <f t="shared" si="0"/>
        <v>2.002051350825784</v>
      </c>
      <c r="D13" s="212">
        <v>100</v>
      </c>
      <c r="E13" s="148">
        <v>0.2002051350825784</v>
      </c>
      <c r="F13" s="156">
        <f t="shared" si="1"/>
        <v>912935.4159765575</v>
      </c>
      <c r="G13" s="156">
        <v>20.02051350825784</v>
      </c>
      <c r="H13" s="203">
        <v>2</v>
      </c>
      <c r="I13" s="156">
        <f t="shared" si="2"/>
        <v>18258.70831953115</v>
      </c>
      <c r="J13" s="135">
        <f t="shared" si="3"/>
        <v>104</v>
      </c>
      <c r="K13" s="135">
        <f t="shared" si="4"/>
        <v>-104</v>
      </c>
      <c r="L13" s="255">
        <v>192614</v>
      </c>
      <c r="M13" s="252" t="s">
        <v>106</v>
      </c>
      <c r="N13" s="252" t="s">
        <v>121</v>
      </c>
      <c r="O13" s="256" t="s">
        <v>125</v>
      </c>
      <c r="P13" s="254">
        <v>192510</v>
      </c>
      <c r="Q13" s="252" t="s">
        <v>112</v>
      </c>
      <c r="R13" s="174"/>
      <c r="S13" s="174"/>
      <c r="T13" s="174"/>
      <c r="U13" s="174"/>
      <c r="V13" s="137"/>
      <c r="W13" s="161">
        <f t="shared" si="5"/>
        <v>0</v>
      </c>
      <c r="Y13" s="119" t="s">
        <v>73</v>
      </c>
      <c r="Z13" s="159">
        <f>SUMIF($W$2:$W$94,"&gt;0")</f>
        <v>519404.5068134727</v>
      </c>
      <c r="AB13" s="2" t="s">
        <v>43</v>
      </c>
      <c r="AC13" s="145"/>
      <c r="AD13" s="110"/>
      <c r="AE13" s="1"/>
      <c r="AG13" s="2"/>
      <c r="AH13" s="11"/>
      <c r="AI13" s="14"/>
      <c r="AJ13" s="12"/>
    </row>
    <row r="14" spans="1:36" ht="13.5">
      <c r="A14" s="168"/>
      <c r="B14" s="169"/>
      <c r="C14" s="167">
        <f t="shared" si="0"/>
        <v>2.002051350825784</v>
      </c>
      <c r="D14" s="187">
        <v>100</v>
      </c>
      <c r="E14" s="148">
        <v>0.2002051350825784</v>
      </c>
      <c r="F14" s="156">
        <f t="shared" si="1"/>
        <v>912935.4159765575</v>
      </c>
      <c r="G14" s="156">
        <v>20.02051350825784</v>
      </c>
      <c r="H14" s="203">
        <v>2</v>
      </c>
      <c r="I14" s="156">
        <f t="shared" si="2"/>
        <v>18258.70831953115</v>
      </c>
      <c r="J14" s="135">
        <f t="shared" si="3"/>
        <v>-391</v>
      </c>
      <c r="K14" s="135">
        <f t="shared" si="4"/>
        <v>391</v>
      </c>
      <c r="L14" s="255">
        <v>192119</v>
      </c>
      <c r="M14" s="252" t="s">
        <v>106</v>
      </c>
      <c r="N14" s="252" t="s">
        <v>121</v>
      </c>
      <c r="O14" s="256" t="s">
        <v>127</v>
      </c>
      <c r="P14" s="254">
        <v>192510</v>
      </c>
      <c r="Q14" s="252" t="s">
        <v>112</v>
      </c>
      <c r="R14" s="174"/>
      <c r="S14" s="174"/>
      <c r="T14" s="174"/>
      <c r="U14" s="174"/>
      <c r="V14" s="137"/>
      <c r="W14" s="161">
        <f t="shared" si="5"/>
        <v>0</v>
      </c>
      <c r="Y14" s="119" t="s">
        <v>74</v>
      </c>
      <c r="Z14" s="159">
        <f>SUMIF($W$2:$W$94,"&lt;0")</f>
        <v>-20388.090136269453</v>
      </c>
      <c r="AB14" s="2" t="s">
        <v>44</v>
      </c>
      <c r="AC14" s="145"/>
      <c r="AD14" s="110"/>
      <c r="AE14" s="1"/>
      <c r="AG14" s="2"/>
      <c r="AH14" s="11"/>
      <c r="AI14" s="14"/>
      <c r="AJ14" s="12"/>
    </row>
    <row r="15" spans="1:36" ht="13.5">
      <c r="A15" s="168"/>
      <c r="B15" s="174"/>
      <c r="C15" s="167">
        <f t="shared" si="0"/>
        <v>2.002051350825784</v>
      </c>
      <c r="D15" s="212">
        <v>100</v>
      </c>
      <c r="E15" s="148">
        <v>0.2002051350825784</v>
      </c>
      <c r="F15" s="156">
        <f>F13+(W13)</f>
        <v>912935.4159765575</v>
      </c>
      <c r="G15" s="156">
        <v>20.02051350825784</v>
      </c>
      <c r="H15" s="203">
        <v>2</v>
      </c>
      <c r="I15" s="156">
        <f t="shared" si="2"/>
        <v>18258.70831953115</v>
      </c>
      <c r="J15" s="135">
        <f t="shared" si="3"/>
        <v>-3154</v>
      </c>
      <c r="K15" s="135">
        <f t="shared" si="4"/>
        <v>3154</v>
      </c>
      <c r="L15" s="255">
        <v>189356</v>
      </c>
      <c r="M15" s="252" t="s">
        <v>106</v>
      </c>
      <c r="N15" s="252" t="s">
        <v>121</v>
      </c>
      <c r="O15" s="256" t="s">
        <v>129</v>
      </c>
      <c r="P15" s="254">
        <v>192510</v>
      </c>
      <c r="Q15" s="252" t="s">
        <v>112</v>
      </c>
      <c r="R15" s="174"/>
      <c r="S15" s="174"/>
      <c r="T15" s="174"/>
      <c r="U15" s="174"/>
      <c r="V15" s="137"/>
      <c r="W15" s="161">
        <f t="shared" si="5"/>
        <v>0</v>
      </c>
      <c r="Y15" s="119" t="s">
        <v>75</v>
      </c>
      <c r="Z15" s="159">
        <f>+Z13+Z14</f>
        <v>499016.41667720326</v>
      </c>
      <c r="AB15" s="2" t="s">
        <v>44</v>
      </c>
      <c r="AC15" s="145"/>
      <c r="AD15" s="110"/>
      <c r="AE15" s="1"/>
      <c r="AG15" s="2"/>
      <c r="AH15" s="11"/>
      <c r="AI15" s="14"/>
      <c r="AJ15" s="12"/>
    </row>
    <row r="16" spans="1:36" ht="14.25" thickBot="1">
      <c r="A16" s="175"/>
      <c r="B16" s="176"/>
      <c r="C16" s="167">
        <f t="shared" si="0"/>
        <v>2.002051350825784</v>
      </c>
      <c r="D16" s="188">
        <v>100</v>
      </c>
      <c r="E16" s="152">
        <v>0.2002051350825784</v>
      </c>
      <c r="F16" s="157">
        <f t="shared" si="1"/>
        <v>912935.4159765575</v>
      </c>
      <c r="G16" s="157">
        <v>20.02051350825784</v>
      </c>
      <c r="H16" s="205">
        <v>2</v>
      </c>
      <c r="I16" s="157">
        <f t="shared" si="2"/>
        <v>18258.70831953115</v>
      </c>
      <c r="J16" s="142">
        <f t="shared" si="3"/>
        <v>-5318</v>
      </c>
      <c r="K16" s="142">
        <f t="shared" si="4"/>
        <v>5318</v>
      </c>
      <c r="L16" s="255">
        <v>187192</v>
      </c>
      <c r="M16" s="252" t="s">
        <v>106</v>
      </c>
      <c r="N16" s="252" t="s">
        <v>121</v>
      </c>
      <c r="O16" s="256" t="s">
        <v>131</v>
      </c>
      <c r="P16" s="254">
        <v>192510</v>
      </c>
      <c r="Q16" s="252" t="s">
        <v>112</v>
      </c>
      <c r="R16" s="177" t="s">
        <v>133</v>
      </c>
      <c r="S16" s="177">
        <f>L16</f>
        <v>187192</v>
      </c>
      <c r="T16" s="177" t="s">
        <v>102</v>
      </c>
      <c r="U16" s="177" t="s">
        <v>88</v>
      </c>
      <c r="V16" s="138">
        <f>(L16-P16)*-1</f>
        <v>5318</v>
      </c>
      <c r="W16" s="163">
        <f t="shared" si="5"/>
        <v>106469.09083691519</v>
      </c>
      <c r="Y16" s="119" t="s">
        <v>76</v>
      </c>
      <c r="Z16" s="120">
        <f>+Z13/Z4</f>
        <v>173134.83560449092</v>
      </c>
      <c r="AB16" s="3" t="s">
        <v>14</v>
      </c>
      <c r="AC16" s="146"/>
      <c r="AD16" s="111"/>
      <c r="AE16" s="7"/>
      <c r="AG16" s="2"/>
      <c r="AH16" s="11"/>
      <c r="AI16" s="14"/>
      <c r="AJ16" s="12"/>
    </row>
    <row r="17" spans="1:36" ht="13.5">
      <c r="A17" s="236" t="s">
        <v>119</v>
      </c>
      <c r="B17" s="253" t="s">
        <v>86</v>
      </c>
      <c r="C17" s="167">
        <f t="shared" si="0"/>
        <v>4.889230248505864</v>
      </c>
      <c r="D17" s="237">
        <v>100</v>
      </c>
      <c r="E17" s="230">
        <f>I17/(D17*J17)</f>
        <v>0.4889230248505864</v>
      </c>
      <c r="F17" s="157">
        <f>F16+(W16)</f>
        <v>1019404.5068134727</v>
      </c>
      <c r="G17" s="231">
        <f>I17/J17</f>
        <v>48.89230248505864</v>
      </c>
      <c r="H17" s="232">
        <v>2</v>
      </c>
      <c r="I17" s="231">
        <f t="shared" si="2"/>
        <v>20388.090136269453</v>
      </c>
      <c r="J17" s="233">
        <f t="shared" si="3"/>
        <v>417</v>
      </c>
      <c r="K17" s="233">
        <f t="shared" si="4"/>
        <v>-417</v>
      </c>
      <c r="L17" s="251">
        <v>194621</v>
      </c>
      <c r="M17" s="252" t="s">
        <v>106</v>
      </c>
      <c r="N17" s="252" t="s">
        <v>121</v>
      </c>
      <c r="O17" s="253" t="s">
        <v>136</v>
      </c>
      <c r="P17" s="252">
        <v>194204</v>
      </c>
      <c r="Q17" s="252" t="s">
        <v>112</v>
      </c>
      <c r="R17" s="252" t="s">
        <v>137</v>
      </c>
      <c r="S17" s="252">
        <f>L17</f>
        <v>194621</v>
      </c>
      <c r="T17" s="252" t="s">
        <v>104</v>
      </c>
      <c r="U17" s="252" t="s">
        <v>93</v>
      </c>
      <c r="V17" s="234">
        <f>(L17-P17)*-1</f>
        <v>-417</v>
      </c>
      <c r="W17" s="240">
        <f t="shared" si="5"/>
        <v>-20388.090136269453</v>
      </c>
      <c r="Y17" s="119" t="s">
        <v>77</v>
      </c>
      <c r="Z17" s="120">
        <f>+Z14/Z5</f>
        <v>-20388.090136269453</v>
      </c>
      <c r="AG17" s="2"/>
      <c r="AH17" s="11"/>
      <c r="AI17" s="14"/>
      <c r="AJ17" s="12"/>
    </row>
    <row r="18" spans="1:36" ht="14.25" thickBot="1">
      <c r="A18" s="260"/>
      <c r="B18" s="261"/>
      <c r="C18" s="262"/>
      <c r="D18" s="263"/>
      <c r="E18" s="148"/>
      <c r="F18" s="156">
        <f>F17+(W17)</f>
        <v>999016.4166772033</v>
      </c>
      <c r="G18" s="156"/>
      <c r="H18" s="203"/>
      <c r="I18" s="156"/>
      <c r="J18" s="135"/>
      <c r="K18" s="135"/>
      <c r="L18" s="261"/>
      <c r="M18" s="264"/>
      <c r="N18" s="264"/>
      <c r="O18" s="261"/>
      <c r="P18" s="264"/>
      <c r="Q18" s="264"/>
      <c r="R18" s="261"/>
      <c r="S18" s="261"/>
      <c r="T18" s="261"/>
      <c r="U18" s="261"/>
      <c r="V18" s="137"/>
      <c r="W18" s="161"/>
      <c r="Y18" s="126" t="s">
        <v>78</v>
      </c>
      <c r="Z18" s="127">
        <f>+Z16/ABS(+Z17)</f>
        <v>8.49195949435657</v>
      </c>
      <c r="AG18" s="2"/>
      <c r="AH18" s="11"/>
      <c r="AI18" s="14"/>
      <c r="AJ18" s="12"/>
    </row>
    <row r="19" spans="1:23" ht="13.5" customHeight="1" thickTop="1">
      <c r="A19" s="258"/>
      <c r="B19" s="245" t="s">
        <v>83</v>
      </c>
      <c r="C19" s="179" t="e">
        <f aca="true" t="shared" si="6" ref="C19:C74">E19*10</f>
        <v>#REF!</v>
      </c>
      <c r="D19" s="259"/>
      <c r="E19" s="149" t="e">
        <f>I19/(D19*J19)</f>
        <v>#REF!</v>
      </c>
      <c r="F19" s="211" t="e">
        <f>#REF!+(#REF!)</f>
        <v>#REF!</v>
      </c>
      <c r="G19" s="158" t="e">
        <f>I19/J19</f>
        <v>#REF!</v>
      </c>
      <c r="H19" s="204">
        <v>4</v>
      </c>
      <c r="I19" s="158" t="e">
        <f aca="true" t="shared" si="7" ref="I19:I74">F19*(H19/100)</f>
        <v>#REF!</v>
      </c>
      <c r="J19" s="143">
        <f>P19-L19</f>
        <v>0</v>
      </c>
      <c r="K19" s="143">
        <f>L19-P19</f>
        <v>0</v>
      </c>
      <c r="L19" s="180"/>
      <c r="M19" s="181" t="s">
        <v>106</v>
      </c>
      <c r="N19" s="181" t="s">
        <v>112</v>
      </c>
      <c r="O19" s="182"/>
      <c r="P19" s="245"/>
      <c r="Q19" s="245" t="s">
        <v>112</v>
      </c>
      <c r="R19" s="245"/>
      <c r="S19" s="245"/>
      <c r="T19" s="245"/>
      <c r="U19" s="245"/>
      <c r="V19" s="144"/>
      <c r="W19" s="162" t="e">
        <f aca="true" t="shared" si="8" ref="W19:W74">G19*V19</f>
        <v>#REF!</v>
      </c>
    </row>
    <row r="20" spans="1:23" ht="13.5" customHeight="1">
      <c r="A20" s="151"/>
      <c r="B20" s="140"/>
      <c r="C20" s="164">
        <f t="shared" si="6"/>
        <v>0.6885452178321152</v>
      </c>
      <c r="D20" s="186"/>
      <c r="E20" s="152">
        <v>0.06885452178321153</v>
      </c>
      <c r="F20" s="157" t="e">
        <f aca="true" t="shared" si="9" ref="F20:F52">F19+(W19)</f>
        <v>#REF!</v>
      </c>
      <c r="G20" s="157">
        <v>7.22972478723721</v>
      </c>
      <c r="H20" s="205">
        <v>4</v>
      </c>
      <c r="I20" s="157" t="e">
        <f t="shared" si="7"/>
        <v>#REF!</v>
      </c>
      <c r="J20" s="142">
        <f>P20-L20</f>
        <v>0</v>
      </c>
      <c r="K20" s="142">
        <f>L20-P20</f>
        <v>0</v>
      </c>
      <c r="L20" s="183"/>
      <c r="M20" s="181" t="s">
        <v>106</v>
      </c>
      <c r="N20" s="181" t="s">
        <v>112</v>
      </c>
      <c r="O20" s="184"/>
      <c r="P20" s="245"/>
      <c r="Q20" s="181" t="s">
        <v>112</v>
      </c>
      <c r="R20" s="139"/>
      <c r="S20" s="139">
        <f>L20</f>
        <v>0</v>
      </c>
      <c r="T20" s="139" t="s">
        <v>100</v>
      </c>
      <c r="U20" s="139" t="s">
        <v>93</v>
      </c>
      <c r="V20" s="138">
        <f>L20-P20</f>
        <v>0</v>
      </c>
      <c r="W20" s="163">
        <f t="shared" si="8"/>
        <v>0</v>
      </c>
    </row>
    <row r="21" spans="1:36" ht="13.5">
      <c r="A21" s="165"/>
      <c r="B21" s="166" t="s">
        <v>86</v>
      </c>
      <c r="C21" s="167" t="e">
        <f t="shared" si="6"/>
        <v>#REF!</v>
      </c>
      <c r="D21" s="187"/>
      <c r="E21" s="147" t="e">
        <f>I21/(D21*J21)</f>
        <v>#REF!</v>
      </c>
      <c r="F21" s="211" t="e">
        <f t="shared" si="9"/>
        <v>#REF!</v>
      </c>
      <c r="G21" s="155" t="e">
        <f>I21/J21</f>
        <v>#REF!</v>
      </c>
      <c r="H21" s="206">
        <v>4</v>
      </c>
      <c r="I21" s="155" t="e">
        <f t="shared" si="7"/>
        <v>#REF!</v>
      </c>
      <c r="J21" s="114">
        <f>(P21-L21)*-1</f>
        <v>0</v>
      </c>
      <c r="K21" s="114">
        <f>(L21-P21)*-1</f>
        <v>0</v>
      </c>
      <c r="L21" s="171"/>
      <c r="M21" s="172" t="s">
        <v>106</v>
      </c>
      <c r="N21" s="252" t="s">
        <v>112</v>
      </c>
      <c r="O21" s="170"/>
      <c r="P21" s="254"/>
      <c r="Q21" s="254" t="s">
        <v>112</v>
      </c>
      <c r="R21" s="173"/>
      <c r="S21" s="173"/>
      <c r="T21" s="173"/>
      <c r="U21" s="173"/>
      <c r="V21" s="137"/>
      <c r="W21" s="160" t="e">
        <f t="shared" si="8"/>
        <v>#REF!</v>
      </c>
      <c r="AG21" s="2"/>
      <c r="AH21" s="11"/>
      <c r="AI21" s="14"/>
      <c r="AJ21" s="12"/>
    </row>
    <row r="22" spans="1:23" ht="13.5" customHeight="1">
      <c r="A22" s="175"/>
      <c r="B22" s="176"/>
      <c r="C22" s="167">
        <f t="shared" si="6"/>
        <v>0.6540223234648125</v>
      </c>
      <c r="D22" s="188"/>
      <c r="E22" s="152">
        <v>0.06540223234648125</v>
      </c>
      <c r="F22" s="157" t="e">
        <f t="shared" si="9"/>
        <v>#REF!</v>
      </c>
      <c r="G22" s="157">
        <v>6.867234396380532</v>
      </c>
      <c r="H22" s="205">
        <v>4</v>
      </c>
      <c r="I22" s="157" t="e">
        <f t="shared" si="7"/>
        <v>#REF!</v>
      </c>
      <c r="J22" s="142">
        <f>(P22-L22)*-1</f>
        <v>0</v>
      </c>
      <c r="K22" s="142">
        <f>(L22-P22)*-1</f>
        <v>0</v>
      </c>
      <c r="L22" s="255"/>
      <c r="M22" s="252" t="s">
        <v>106</v>
      </c>
      <c r="N22" s="252" t="s">
        <v>112</v>
      </c>
      <c r="O22" s="256"/>
      <c r="P22" s="254"/>
      <c r="Q22" s="252" t="s">
        <v>112</v>
      </c>
      <c r="R22" s="177"/>
      <c r="S22" s="177">
        <f>L22</f>
        <v>0</v>
      </c>
      <c r="T22" s="177" t="s">
        <v>102</v>
      </c>
      <c r="U22" s="177" t="s">
        <v>88</v>
      </c>
      <c r="V22" s="138">
        <f>(L22-P22)*-1</f>
        <v>0</v>
      </c>
      <c r="W22" s="163">
        <f t="shared" si="8"/>
        <v>0</v>
      </c>
    </row>
    <row r="23" spans="1:23" ht="13.5" customHeight="1">
      <c r="A23" s="242"/>
      <c r="B23" s="216" t="s">
        <v>83</v>
      </c>
      <c r="C23" s="257" t="e">
        <f t="shared" si="6"/>
        <v>#REF!</v>
      </c>
      <c r="D23" s="185"/>
      <c r="E23" s="149" t="e">
        <f>I23/(D23*J23)</f>
        <v>#REF!</v>
      </c>
      <c r="F23" s="211" t="e">
        <f t="shared" si="9"/>
        <v>#REF!</v>
      </c>
      <c r="G23" s="158" t="e">
        <f>I23/J23</f>
        <v>#REF!</v>
      </c>
      <c r="H23" s="204">
        <v>4</v>
      </c>
      <c r="I23" s="158" t="e">
        <f t="shared" si="7"/>
        <v>#REF!</v>
      </c>
      <c r="J23" s="143">
        <f>P23-L23</f>
        <v>0</v>
      </c>
      <c r="K23" s="143">
        <f>L23-P23</f>
        <v>0</v>
      </c>
      <c r="L23" s="241"/>
      <c r="M23" s="209" t="s">
        <v>106</v>
      </c>
      <c r="N23" s="209" t="s">
        <v>112</v>
      </c>
      <c r="O23" s="224"/>
      <c r="P23" s="181"/>
      <c r="Q23" s="210" t="s">
        <v>112</v>
      </c>
      <c r="R23" s="210"/>
      <c r="S23" s="210"/>
      <c r="T23" s="210"/>
      <c r="U23" s="210"/>
      <c r="V23" s="137"/>
      <c r="W23" s="160" t="e">
        <f t="shared" si="8"/>
        <v>#REF!</v>
      </c>
    </row>
    <row r="24" spans="1:23" ht="13.5" customHeight="1">
      <c r="A24" s="141"/>
      <c r="B24" s="238"/>
      <c r="C24" s="257">
        <f t="shared" si="6"/>
        <v>2.262820223263717</v>
      </c>
      <c r="D24" s="185"/>
      <c r="E24" s="148">
        <v>0.22628202232637168</v>
      </c>
      <c r="F24" s="156" t="e">
        <f t="shared" si="9"/>
        <v>#REF!</v>
      </c>
      <c r="G24" s="156">
        <v>23.533330321942653</v>
      </c>
      <c r="H24" s="203">
        <v>4</v>
      </c>
      <c r="I24" s="156" t="e">
        <f t="shared" si="7"/>
        <v>#REF!</v>
      </c>
      <c r="J24" s="135">
        <f>P24-L24</f>
        <v>0</v>
      </c>
      <c r="K24" s="135">
        <f>L24-P24</f>
        <v>0</v>
      </c>
      <c r="L24" s="183"/>
      <c r="M24" s="181" t="s">
        <v>106</v>
      </c>
      <c r="N24" s="181" t="s">
        <v>112</v>
      </c>
      <c r="O24" s="184"/>
      <c r="P24" s="181"/>
      <c r="Q24" s="181" t="s">
        <v>112</v>
      </c>
      <c r="R24" s="130"/>
      <c r="S24" s="130"/>
      <c r="T24" s="130"/>
      <c r="U24" s="130"/>
      <c r="V24" s="137"/>
      <c r="W24" s="161">
        <f t="shared" si="8"/>
        <v>0</v>
      </c>
    </row>
    <row r="25" spans="1:36" ht="13.5">
      <c r="A25" s="151"/>
      <c r="B25" s="139"/>
      <c r="C25" s="257">
        <f t="shared" si="6"/>
        <v>2.262820223263717</v>
      </c>
      <c r="D25" s="222"/>
      <c r="E25" s="152">
        <v>0.22628202232637168</v>
      </c>
      <c r="F25" s="157" t="e">
        <f t="shared" si="9"/>
        <v>#REF!</v>
      </c>
      <c r="G25" s="157">
        <v>23.533330321942653</v>
      </c>
      <c r="H25" s="205">
        <v>4</v>
      </c>
      <c r="I25" s="157" t="e">
        <f t="shared" si="7"/>
        <v>#REF!</v>
      </c>
      <c r="J25" s="142">
        <f>P25-L25</f>
        <v>0</v>
      </c>
      <c r="K25" s="142">
        <f>L25-P25</f>
        <v>0</v>
      </c>
      <c r="L25" s="183"/>
      <c r="M25" s="181" t="s">
        <v>106</v>
      </c>
      <c r="N25" s="181" t="s">
        <v>112</v>
      </c>
      <c r="O25" s="184"/>
      <c r="P25" s="181"/>
      <c r="Q25" s="181" t="s">
        <v>112</v>
      </c>
      <c r="R25" s="139"/>
      <c r="S25" s="139">
        <f>L25</f>
        <v>0</v>
      </c>
      <c r="T25" s="139" t="s">
        <v>109</v>
      </c>
      <c r="U25" s="139" t="s">
        <v>88</v>
      </c>
      <c r="V25" s="138">
        <f>L25-P25</f>
        <v>0</v>
      </c>
      <c r="W25" s="163">
        <f t="shared" si="8"/>
        <v>0</v>
      </c>
      <c r="AG25" s="2"/>
      <c r="AH25" s="11"/>
      <c r="AI25" s="14"/>
      <c r="AJ25" s="12"/>
    </row>
    <row r="26" spans="1:23" ht="13.5" customHeight="1">
      <c r="A26" s="165"/>
      <c r="B26" s="166" t="s">
        <v>86</v>
      </c>
      <c r="C26" s="167" t="e">
        <f t="shared" si="6"/>
        <v>#REF!</v>
      </c>
      <c r="D26" s="187"/>
      <c r="E26" s="147" t="e">
        <f>I26/(D26*J26)</f>
        <v>#REF!</v>
      </c>
      <c r="F26" s="211" t="e">
        <f t="shared" si="9"/>
        <v>#REF!</v>
      </c>
      <c r="G26" s="155" t="e">
        <f>I26/J26</f>
        <v>#REF!</v>
      </c>
      <c r="H26" s="206">
        <v>4</v>
      </c>
      <c r="I26" s="155" t="e">
        <f t="shared" si="7"/>
        <v>#REF!</v>
      </c>
      <c r="J26" s="114">
        <f>(P26-L26)*-1</f>
        <v>0</v>
      </c>
      <c r="K26" s="114">
        <f>(L26-P26)*-1</f>
        <v>0</v>
      </c>
      <c r="L26" s="171"/>
      <c r="M26" s="172" t="s">
        <v>106</v>
      </c>
      <c r="N26" s="252" t="s">
        <v>112</v>
      </c>
      <c r="O26" s="170"/>
      <c r="P26" s="254"/>
      <c r="Q26" s="254" t="s">
        <v>112</v>
      </c>
      <c r="R26" s="173"/>
      <c r="S26" s="173"/>
      <c r="T26" s="173"/>
      <c r="U26" s="173"/>
      <c r="V26" s="137"/>
      <c r="W26" s="160" t="e">
        <f t="shared" si="8"/>
        <v>#REF!</v>
      </c>
    </row>
    <row r="27" spans="1:23" ht="13.5" customHeight="1">
      <c r="A27" s="168"/>
      <c r="B27" s="174"/>
      <c r="C27" s="167">
        <f t="shared" si="6"/>
        <v>1.8053745033014923</v>
      </c>
      <c r="D27" s="212"/>
      <c r="E27" s="148">
        <v>0.18053745033014923</v>
      </c>
      <c r="F27" s="156" t="e">
        <f t="shared" si="9"/>
        <v>#REF!</v>
      </c>
      <c r="G27" s="156">
        <v>18.95643228466567</v>
      </c>
      <c r="H27" s="203">
        <v>4</v>
      </c>
      <c r="I27" s="156" t="e">
        <f t="shared" si="7"/>
        <v>#REF!</v>
      </c>
      <c r="J27" s="135">
        <f>(P27-L27)*-1</f>
        <v>0</v>
      </c>
      <c r="K27" s="135">
        <f>(L27-P27)*-1</f>
        <v>0</v>
      </c>
      <c r="L27" s="255"/>
      <c r="M27" s="252" t="s">
        <v>106</v>
      </c>
      <c r="N27" s="252" t="s">
        <v>112</v>
      </c>
      <c r="O27" s="256"/>
      <c r="P27" s="254"/>
      <c r="Q27" s="252" t="s">
        <v>112</v>
      </c>
      <c r="R27" s="174"/>
      <c r="S27" s="174"/>
      <c r="T27" s="174"/>
      <c r="U27" s="174"/>
      <c r="V27" s="137"/>
      <c r="W27" s="161">
        <f t="shared" si="8"/>
        <v>0</v>
      </c>
    </row>
    <row r="28" spans="1:36" ht="13.5">
      <c r="A28" s="175"/>
      <c r="B28" s="176"/>
      <c r="C28" s="167">
        <f t="shared" si="6"/>
        <v>1.8053745033014923</v>
      </c>
      <c r="D28" s="188"/>
      <c r="E28" s="152">
        <v>0.18053745033014923</v>
      </c>
      <c r="F28" s="157" t="e">
        <f t="shared" si="9"/>
        <v>#REF!</v>
      </c>
      <c r="G28" s="157">
        <v>18.95643228466567</v>
      </c>
      <c r="H28" s="205">
        <v>4</v>
      </c>
      <c r="I28" s="157" t="e">
        <f t="shared" si="7"/>
        <v>#REF!</v>
      </c>
      <c r="J28" s="142">
        <f>(P28-L28)*-1</f>
        <v>0</v>
      </c>
      <c r="K28" s="142">
        <f>(L28-P28)*-1</f>
        <v>0</v>
      </c>
      <c r="L28" s="255"/>
      <c r="M28" s="252" t="s">
        <v>106</v>
      </c>
      <c r="N28" s="252" t="s">
        <v>112</v>
      </c>
      <c r="O28" s="256"/>
      <c r="P28" s="254"/>
      <c r="Q28" s="252" t="s">
        <v>112</v>
      </c>
      <c r="R28" s="177"/>
      <c r="S28" s="177">
        <f>L28</f>
        <v>0</v>
      </c>
      <c r="T28" s="177" t="s">
        <v>102</v>
      </c>
      <c r="U28" s="177" t="s">
        <v>88</v>
      </c>
      <c r="V28" s="138">
        <f>(L28-P28)*-1</f>
        <v>0</v>
      </c>
      <c r="W28" s="163">
        <f t="shared" si="8"/>
        <v>0</v>
      </c>
      <c r="AG28" s="2"/>
      <c r="AH28" s="11"/>
      <c r="AI28" s="14"/>
      <c r="AJ28" s="12"/>
    </row>
    <row r="29" spans="1:23" ht="13.5" customHeight="1">
      <c r="A29" s="258"/>
      <c r="B29" s="245" t="s">
        <v>83</v>
      </c>
      <c r="C29" s="164" t="e">
        <f t="shared" si="6"/>
        <v>#REF!</v>
      </c>
      <c r="D29" s="246"/>
      <c r="E29" s="149" t="e">
        <f>I29/(D29*J29)</f>
        <v>#REF!</v>
      </c>
      <c r="F29" s="211" t="e">
        <f t="shared" si="9"/>
        <v>#REF!</v>
      </c>
      <c r="G29" s="158" t="e">
        <f>I29/J29</f>
        <v>#REF!</v>
      </c>
      <c r="H29" s="204">
        <v>4</v>
      </c>
      <c r="I29" s="158" t="e">
        <f t="shared" si="7"/>
        <v>#REF!</v>
      </c>
      <c r="J29" s="143">
        <f>P29-L29</f>
        <v>0</v>
      </c>
      <c r="K29" s="143">
        <f>L29-P29</f>
        <v>0</v>
      </c>
      <c r="L29" s="180"/>
      <c r="M29" s="181" t="s">
        <v>106</v>
      </c>
      <c r="N29" s="181" t="s">
        <v>112</v>
      </c>
      <c r="O29" s="182"/>
      <c r="P29" s="181"/>
      <c r="Q29" s="245" t="s">
        <v>112</v>
      </c>
      <c r="R29" s="245"/>
      <c r="S29" s="245"/>
      <c r="T29" s="245"/>
      <c r="U29" s="245"/>
      <c r="V29" s="144"/>
      <c r="W29" s="162" t="e">
        <f t="shared" si="8"/>
        <v>#REF!</v>
      </c>
    </row>
    <row r="30" spans="1:23" ht="13.5" customHeight="1">
      <c r="A30" s="215"/>
      <c r="B30" s="216"/>
      <c r="C30" s="164">
        <f t="shared" si="6"/>
        <v>1.8977813337234797</v>
      </c>
      <c r="D30" s="221"/>
      <c r="E30" s="217">
        <v>0.18977813337234797</v>
      </c>
      <c r="F30" s="156" t="e">
        <f t="shared" si="9"/>
        <v>#REF!</v>
      </c>
      <c r="G30" s="218">
        <v>25.95456643306962</v>
      </c>
      <c r="H30" s="219">
        <v>4</v>
      </c>
      <c r="I30" s="218" t="e">
        <f t="shared" si="7"/>
        <v>#REF!</v>
      </c>
      <c r="J30" s="220">
        <f>P30-L30</f>
        <v>0</v>
      </c>
      <c r="K30" s="220">
        <f>L30-P30</f>
        <v>0</v>
      </c>
      <c r="L30" s="180"/>
      <c r="M30" s="181" t="s">
        <v>106</v>
      </c>
      <c r="N30" s="181" t="s">
        <v>112</v>
      </c>
      <c r="O30" s="182"/>
      <c r="P30" s="181"/>
      <c r="Q30" s="245" t="s">
        <v>112</v>
      </c>
      <c r="R30" s="210"/>
      <c r="S30" s="210"/>
      <c r="T30" s="210"/>
      <c r="U30" s="210"/>
      <c r="V30" s="137"/>
      <c r="W30" s="162">
        <f t="shared" si="8"/>
        <v>0</v>
      </c>
    </row>
    <row r="31" spans="1:36" ht="13.5">
      <c r="A31" s="215"/>
      <c r="B31" s="216"/>
      <c r="C31" s="164">
        <f t="shared" si="6"/>
        <v>1.8977813337234797</v>
      </c>
      <c r="D31" s="221"/>
      <c r="E31" s="217">
        <v>0.18977813337234797</v>
      </c>
      <c r="F31" s="156" t="e">
        <f t="shared" si="9"/>
        <v>#REF!</v>
      </c>
      <c r="G31" s="218">
        <v>25.95456643306962</v>
      </c>
      <c r="H31" s="219">
        <v>4</v>
      </c>
      <c r="I31" s="218" t="e">
        <f t="shared" si="7"/>
        <v>#REF!</v>
      </c>
      <c r="J31" s="220">
        <f>P31-L31</f>
        <v>0</v>
      </c>
      <c r="K31" s="220">
        <f>L31-P31</f>
        <v>0</v>
      </c>
      <c r="L31" s="180"/>
      <c r="M31" s="181" t="s">
        <v>106</v>
      </c>
      <c r="N31" s="181" t="s">
        <v>112</v>
      </c>
      <c r="O31" s="182"/>
      <c r="P31" s="181"/>
      <c r="Q31" s="245" t="s">
        <v>112</v>
      </c>
      <c r="R31" s="210"/>
      <c r="S31" s="210"/>
      <c r="T31" s="210"/>
      <c r="U31" s="210"/>
      <c r="V31" s="137"/>
      <c r="W31" s="162">
        <f t="shared" si="8"/>
        <v>0</v>
      </c>
      <c r="AG31" s="2"/>
      <c r="AH31" s="11"/>
      <c r="AI31" s="14"/>
      <c r="AJ31" s="12"/>
    </row>
    <row r="32" spans="1:23" ht="13.5" customHeight="1">
      <c r="A32" s="223"/>
      <c r="B32" s="224"/>
      <c r="C32" s="164">
        <f t="shared" si="6"/>
        <v>1.8977813337234797</v>
      </c>
      <c r="D32" s="222"/>
      <c r="E32" s="225">
        <v>0.18977813337234797</v>
      </c>
      <c r="F32" s="157" t="e">
        <f t="shared" si="9"/>
        <v>#REF!</v>
      </c>
      <c r="G32" s="226">
        <v>25.95456643306962</v>
      </c>
      <c r="H32" s="227">
        <v>4</v>
      </c>
      <c r="I32" s="226" t="e">
        <f t="shared" si="7"/>
        <v>#REF!</v>
      </c>
      <c r="J32" s="228">
        <f>P32-L32</f>
        <v>0</v>
      </c>
      <c r="K32" s="228">
        <f>L32-P32</f>
        <v>0</v>
      </c>
      <c r="L32" s="180"/>
      <c r="M32" s="181" t="s">
        <v>106</v>
      </c>
      <c r="N32" s="181" t="s">
        <v>112</v>
      </c>
      <c r="O32" s="182"/>
      <c r="P32" s="181"/>
      <c r="Q32" s="181" t="s">
        <v>112</v>
      </c>
      <c r="R32" s="209"/>
      <c r="S32" s="209">
        <f>L32</f>
        <v>0</v>
      </c>
      <c r="T32" s="139" t="s">
        <v>105</v>
      </c>
      <c r="U32" s="139" t="s">
        <v>88</v>
      </c>
      <c r="V32" s="138">
        <f>L32-P32</f>
        <v>0</v>
      </c>
      <c r="W32" s="163">
        <f t="shared" si="8"/>
        <v>0</v>
      </c>
    </row>
    <row r="33" spans="1:36" ht="13.5">
      <c r="A33" s="165"/>
      <c r="B33" s="166" t="s">
        <v>86</v>
      </c>
      <c r="C33" s="167" t="e">
        <f t="shared" si="6"/>
        <v>#REF!</v>
      </c>
      <c r="D33" s="187">
        <v>114</v>
      </c>
      <c r="E33" s="147" t="e">
        <f>I33/(D33*J33)</f>
        <v>#REF!</v>
      </c>
      <c r="F33" s="211" t="e">
        <f t="shared" si="9"/>
        <v>#REF!</v>
      </c>
      <c r="G33" s="155" t="e">
        <f>I33/J33</f>
        <v>#REF!</v>
      </c>
      <c r="H33" s="206">
        <v>4</v>
      </c>
      <c r="I33" s="155" t="e">
        <f t="shared" si="7"/>
        <v>#REF!</v>
      </c>
      <c r="J33" s="114">
        <f>(P33-L33)*-1</f>
        <v>0</v>
      </c>
      <c r="K33" s="114">
        <f>(L33-P33)*-1</f>
        <v>0</v>
      </c>
      <c r="L33" s="171"/>
      <c r="M33" s="172" t="s">
        <v>106</v>
      </c>
      <c r="N33" s="252" t="s">
        <v>112</v>
      </c>
      <c r="O33" s="170"/>
      <c r="P33" s="254"/>
      <c r="Q33" s="254" t="s">
        <v>112</v>
      </c>
      <c r="R33" s="173"/>
      <c r="S33" s="173"/>
      <c r="T33" s="173"/>
      <c r="U33" s="173"/>
      <c r="V33" s="137"/>
      <c r="W33" s="160" t="e">
        <f t="shared" si="8"/>
        <v>#REF!</v>
      </c>
      <c r="AG33" s="2"/>
      <c r="AH33" s="11"/>
      <c r="AI33" s="14"/>
      <c r="AJ33" s="12"/>
    </row>
    <row r="34" spans="1:36" ht="13.5">
      <c r="A34" s="168"/>
      <c r="B34" s="169"/>
      <c r="C34" s="167">
        <f t="shared" si="6"/>
        <v>1.3908000697233551</v>
      </c>
      <c r="D34" s="212"/>
      <c r="E34" s="148">
        <v>0.13908000697233552</v>
      </c>
      <c r="F34" s="156" t="e">
        <f t="shared" si="9"/>
        <v>#REF!</v>
      </c>
      <c r="G34" s="156">
        <v>14.603400732095231</v>
      </c>
      <c r="H34" s="203">
        <v>4</v>
      </c>
      <c r="I34" s="156" t="e">
        <f t="shared" si="7"/>
        <v>#REF!</v>
      </c>
      <c r="J34" s="135">
        <f>(P34-L34)*-1</f>
        <v>0</v>
      </c>
      <c r="K34" s="135">
        <f>(L34-P34)*-1</f>
        <v>0</v>
      </c>
      <c r="L34" s="255"/>
      <c r="M34" s="252" t="s">
        <v>106</v>
      </c>
      <c r="N34" s="252" t="s">
        <v>112</v>
      </c>
      <c r="O34" s="256"/>
      <c r="P34" s="254"/>
      <c r="Q34" s="252" t="s">
        <v>112</v>
      </c>
      <c r="R34" s="174"/>
      <c r="S34" s="174"/>
      <c r="T34" s="174"/>
      <c r="U34" s="174"/>
      <c r="V34" s="137"/>
      <c r="W34" s="161">
        <f t="shared" si="8"/>
        <v>0</v>
      </c>
      <c r="AG34" s="2"/>
      <c r="AH34" s="11"/>
      <c r="AI34" s="14"/>
      <c r="AJ34" s="12"/>
    </row>
    <row r="35" spans="1:23" ht="13.5" customHeight="1">
      <c r="A35" s="168"/>
      <c r="B35" s="174"/>
      <c r="C35" s="167">
        <f t="shared" si="6"/>
        <v>1.3908000697233551</v>
      </c>
      <c r="D35" s="212"/>
      <c r="E35" s="148">
        <v>0.13908000697233552</v>
      </c>
      <c r="F35" s="156" t="e">
        <f t="shared" si="9"/>
        <v>#REF!</v>
      </c>
      <c r="G35" s="156">
        <v>14.603400732095231</v>
      </c>
      <c r="H35" s="203">
        <v>4</v>
      </c>
      <c r="I35" s="156" t="e">
        <f t="shared" si="7"/>
        <v>#REF!</v>
      </c>
      <c r="J35" s="135">
        <f>(P35-L35)*-1</f>
        <v>0</v>
      </c>
      <c r="K35" s="135">
        <f>(L35-P35)*-1</f>
        <v>0</v>
      </c>
      <c r="L35" s="255"/>
      <c r="M35" s="252" t="s">
        <v>106</v>
      </c>
      <c r="N35" s="252" t="s">
        <v>112</v>
      </c>
      <c r="O35" s="256"/>
      <c r="P35" s="254"/>
      <c r="Q35" s="252" t="s">
        <v>112</v>
      </c>
      <c r="R35" s="174"/>
      <c r="S35" s="174"/>
      <c r="T35" s="174"/>
      <c r="U35" s="174"/>
      <c r="V35" s="137"/>
      <c r="W35" s="161">
        <f t="shared" si="8"/>
        <v>0</v>
      </c>
    </row>
    <row r="36" spans="1:23" ht="13.5" customHeight="1">
      <c r="A36" s="175"/>
      <c r="B36" s="176"/>
      <c r="C36" s="167">
        <f t="shared" si="6"/>
        <v>1.3908000697233551</v>
      </c>
      <c r="D36" s="188"/>
      <c r="E36" s="152">
        <v>0.13908000697233552</v>
      </c>
      <c r="F36" s="157" t="e">
        <f t="shared" si="9"/>
        <v>#REF!</v>
      </c>
      <c r="G36" s="157">
        <v>14.603400732095231</v>
      </c>
      <c r="H36" s="205">
        <v>4</v>
      </c>
      <c r="I36" s="157" t="e">
        <f t="shared" si="7"/>
        <v>#REF!</v>
      </c>
      <c r="J36" s="142">
        <f>(P36-L36)*-1</f>
        <v>0</v>
      </c>
      <c r="K36" s="142">
        <f>(L36-P36)*-1</f>
        <v>0</v>
      </c>
      <c r="L36" s="255"/>
      <c r="M36" s="252" t="s">
        <v>106</v>
      </c>
      <c r="N36" s="252" t="s">
        <v>112</v>
      </c>
      <c r="O36" s="256"/>
      <c r="P36" s="254"/>
      <c r="Q36" s="252" t="s">
        <v>112</v>
      </c>
      <c r="R36" s="177"/>
      <c r="S36" s="177">
        <f>L36</f>
        <v>0</v>
      </c>
      <c r="T36" s="177" t="s">
        <v>102</v>
      </c>
      <c r="U36" s="177" t="s">
        <v>88</v>
      </c>
      <c r="V36" s="138">
        <f>(L36-P36)*-1</f>
        <v>0</v>
      </c>
      <c r="W36" s="163">
        <f t="shared" si="8"/>
        <v>0</v>
      </c>
    </row>
    <row r="37" spans="1:36" ht="13.5">
      <c r="A37" s="258"/>
      <c r="B37" s="245" t="s">
        <v>83</v>
      </c>
      <c r="C37" s="164" t="e">
        <f t="shared" si="6"/>
        <v>#REF!</v>
      </c>
      <c r="D37" s="246"/>
      <c r="E37" s="149" t="e">
        <f>I37/(D37*J37)</f>
        <v>#REF!</v>
      </c>
      <c r="F37" s="211" t="e">
        <f t="shared" si="9"/>
        <v>#REF!</v>
      </c>
      <c r="G37" s="158" t="e">
        <f>I37/J37</f>
        <v>#REF!</v>
      </c>
      <c r="H37" s="204">
        <v>4</v>
      </c>
      <c r="I37" s="158" t="e">
        <f t="shared" si="7"/>
        <v>#REF!</v>
      </c>
      <c r="J37" s="143">
        <f>P37-L37</f>
        <v>0</v>
      </c>
      <c r="K37" s="143">
        <f>L37-P37</f>
        <v>0</v>
      </c>
      <c r="L37" s="180"/>
      <c r="M37" s="181" t="s">
        <v>106</v>
      </c>
      <c r="N37" s="181" t="s">
        <v>112</v>
      </c>
      <c r="O37" s="182"/>
      <c r="P37" s="181"/>
      <c r="Q37" s="245" t="s">
        <v>112</v>
      </c>
      <c r="R37" s="245"/>
      <c r="S37" s="245"/>
      <c r="T37" s="245"/>
      <c r="U37" s="245"/>
      <c r="V37" s="144"/>
      <c r="W37" s="162" t="e">
        <f t="shared" si="8"/>
        <v>#REF!</v>
      </c>
      <c r="AG37" s="2"/>
      <c r="AH37" s="11"/>
      <c r="AI37" s="14"/>
      <c r="AJ37" s="12"/>
    </row>
    <row r="38" spans="1:36" ht="13.5">
      <c r="A38" s="215"/>
      <c r="B38" s="216"/>
      <c r="C38" s="164">
        <f t="shared" si="6"/>
        <v>8.96737466201554</v>
      </c>
      <c r="D38" s="221"/>
      <c r="E38" s="217">
        <v>0.8967374662015541</v>
      </c>
      <c r="F38" s="156" t="e">
        <f t="shared" si="9"/>
        <v>#REF!</v>
      </c>
      <c r="G38" s="218">
        <v>95.95090888356629</v>
      </c>
      <c r="H38" s="219">
        <v>4</v>
      </c>
      <c r="I38" s="218" t="e">
        <f t="shared" si="7"/>
        <v>#REF!</v>
      </c>
      <c r="J38" s="220">
        <f>P38-L38</f>
        <v>0</v>
      </c>
      <c r="K38" s="220">
        <f>L38-P38</f>
        <v>0</v>
      </c>
      <c r="L38" s="180"/>
      <c r="M38" s="181" t="s">
        <v>106</v>
      </c>
      <c r="N38" s="181" t="s">
        <v>112</v>
      </c>
      <c r="O38" s="182"/>
      <c r="P38" s="181"/>
      <c r="Q38" s="245" t="s">
        <v>112</v>
      </c>
      <c r="R38" s="210"/>
      <c r="S38" s="210"/>
      <c r="T38" s="210"/>
      <c r="U38" s="210"/>
      <c r="V38" s="137"/>
      <c r="W38" s="235">
        <f t="shared" si="8"/>
        <v>0</v>
      </c>
      <c r="AG38" s="2"/>
      <c r="AH38" s="11"/>
      <c r="AI38" s="14"/>
      <c r="AJ38" s="12"/>
    </row>
    <row r="39" spans="1:23" ht="13.5" customHeight="1">
      <c r="A39" s="215"/>
      <c r="B39" s="216"/>
      <c r="C39" s="164">
        <f t="shared" si="6"/>
        <v>8.96737466201554</v>
      </c>
      <c r="D39" s="221"/>
      <c r="E39" s="217">
        <v>0.8967374662015541</v>
      </c>
      <c r="F39" s="156" t="e">
        <f t="shared" si="9"/>
        <v>#REF!</v>
      </c>
      <c r="G39" s="218">
        <v>95.95090888356629</v>
      </c>
      <c r="H39" s="219">
        <v>4</v>
      </c>
      <c r="I39" s="218" t="e">
        <f t="shared" si="7"/>
        <v>#REF!</v>
      </c>
      <c r="J39" s="220">
        <f>P39-L39</f>
        <v>0</v>
      </c>
      <c r="K39" s="220">
        <f>L39-P39</f>
        <v>0</v>
      </c>
      <c r="L39" s="180"/>
      <c r="M39" s="181" t="s">
        <v>106</v>
      </c>
      <c r="N39" s="181" t="s">
        <v>112</v>
      </c>
      <c r="O39" s="182"/>
      <c r="P39" s="181"/>
      <c r="Q39" s="245" t="s">
        <v>112</v>
      </c>
      <c r="R39" s="210"/>
      <c r="S39" s="210"/>
      <c r="T39" s="210"/>
      <c r="U39" s="210"/>
      <c r="V39" s="137"/>
      <c r="W39" s="235">
        <f t="shared" si="8"/>
        <v>0</v>
      </c>
    </row>
    <row r="40" spans="1:23" ht="13.5" customHeight="1">
      <c r="A40" s="215"/>
      <c r="B40" s="216"/>
      <c r="C40" s="164">
        <f t="shared" si="6"/>
        <v>8.96737466201554</v>
      </c>
      <c r="D40" s="221"/>
      <c r="E40" s="217">
        <v>0.8967374662015541</v>
      </c>
      <c r="F40" s="156" t="e">
        <f t="shared" si="9"/>
        <v>#REF!</v>
      </c>
      <c r="G40" s="218">
        <v>95.95090888356629</v>
      </c>
      <c r="H40" s="219">
        <v>4</v>
      </c>
      <c r="I40" s="218" t="e">
        <f t="shared" si="7"/>
        <v>#REF!</v>
      </c>
      <c r="J40" s="220">
        <f>P40-L40</f>
        <v>0</v>
      </c>
      <c r="K40" s="220">
        <f>L40-P40</f>
        <v>0</v>
      </c>
      <c r="L40" s="180"/>
      <c r="M40" s="181" t="s">
        <v>106</v>
      </c>
      <c r="N40" s="181" t="s">
        <v>112</v>
      </c>
      <c r="O40" s="182"/>
      <c r="P40" s="181"/>
      <c r="Q40" s="245" t="s">
        <v>112</v>
      </c>
      <c r="R40" s="210"/>
      <c r="S40" s="210"/>
      <c r="T40" s="210"/>
      <c r="U40" s="210"/>
      <c r="V40" s="137"/>
      <c r="W40" s="235">
        <f t="shared" si="8"/>
        <v>0</v>
      </c>
    </row>
    <row r="41" spans="1:36" ht="13.5">
      <c r="A41" s="215"/>
      <c r="B41" s="216"/>
      <c r="C41" s="164">
        <f t="shared" si="6"/>
        <v>8.96737466201554</v>
      </c>
      <c r="D41" s="221"/>
      <c r="E41" s="217">
        <v>0.8967374662015541</v>
      </c>
      <c r="F41" s="157" t="e">
        <f t="shared" si="9"/>
        <v>#REF!</v>
      </c>
      <c r="G41" s="218">
        <v>95.95090888356629</v>
      </c>
      <c r="H41" s="219">
        <v>4</v>
      </c>
      <c r="I41" s="218" t="e">
        <f t="shared" si="7"/>
        <v>#REF!</v>
      </c>
      <c r="J41" s="220">
        <f>P41-L41</f>
        <v>0</v>
      </c>
      <c r="K41" s="220">
        <f>L41-P41</f>
        <v>0</v>
      </c>
      <c r="L41" s="243"/>
      <c r="M41" s="245" t="s">
        <v>106</v>
      </c>
      <c r="N41" s="245" t="s">
        <v>112</v>
      </c>
      <c r="O41" s="244"/>
      <c r="P41" s="245"/>
      <c r="Q41" s="245" t="s">
        <v>112</v>
      </c>
      <c r="R41" s="210"/>
      <c r="S41" s="210">
        <f>L41</f>
        <v>0</v>
      </c>
      <c r="T41" s="130" t="s">
        <v>105</v>
      </c>
      <c r="U41" s="130" t="s">
        <v>88</v>
      </c>
      <c r="V41" s="137">
        <f>L41-P41</f>
        <v>0</v>
      </c>
      <c r="W41" s="161">
        <f t="shared" si="8"/>
        <v>0</v>
      </c>
      <c r="AG41" s="2"/>
      <c r="AH41" s="11"/>
      <c r="AI41" s="14"/>
      <c r="AJ41" s="12"/>
    </row>
    <row r="42" spans="1:36" ht="13.5">
      <c r="A42" s="248"/>
      <c r="B42" s="249" t="s">
        <v>86</v>
      </c>
      <c r="C42" s="167" t="e">
        <f t="shared" si="6"/>
        <v>#REF!</v>
      </c>
      <c r="D42" s="250"/>
      <c r="E42" s="149" t="e">
        <f>I42/(D42*J42)</f>
        <v>#REF!</v>
      </c>
      <c r="F42" s="211" t="e">
        <f t="shared" si="9"/>
        <v>#REF!</v>
      </c>
      <c r="G42" s="158" t="e">
        <f>I42/J42</f>
        <v>#REF!</v>
      </c>
      <c r="H42" s="204">
        <v>4</v>
      </c>
      <c r="I42" s="158" t="e">
        <f t="shared" si="7"/>
        <v>#REF!</v>
      </c>
      <c r="J42" s="143">
        <f>(P42-L42)*-1</f>
        <v>0</v>
      </c>
      <c r="K42" s="143">
        <f>(L42-P42)*-1</f>
        <v>0</v>
      </c>
      <c r="L42" s="251"/>
      <c r="M42" s="252" t="s">
        <v>106</v>
      </c>
      <c r="N42" s="252" t="s">
        <v>112</v>
      </c>
      <c r="O42" s="253"/>
      <c r="P42" s="254"/>
      <c r="Q42" s="254" t="s">
        <v>112</v>
      </c>
      <c r="R42" s="254"/>
      <c r="S42" s="254"/>
      <c r="T42" s="254"/>
      <c r="U42" s="254"/>
      <c r="V42" s="144"/>
      <c r="W42" s="162" t="e">
        <f t="shared" si="8"/>
        <v>#REF!</v>
      </c>
      <c r="AG42" s="2"/>
      <c r="AH42" s="11"/>
      <c r="AI42" s="14"/>
      <c r="AJ42" s="12"/>
    </row>
    <row r="43" spans="1:23" ht="15.75" customHeight="1">
      <c r="A43" s="168"/>
      <c r="B43" s="169"/>
      <c r="C43" s="167">
        <f t="shared" si="6"/>
        <v>4.897318297021604</v>
      </c>
      <c r="D43" s="187"/>
      <c r="E43" s="148">
        <v>0.48973182970216045</v>
      </c>
      <c r="F43" s="156" t="e">
        <f t="shared" si="9"/>
        <v>#REF!</v>
      </c>
      <c r="G43" s="156">
        <v>52.891037607833326</v>
      </c>
      <c r="H43" s="203">
        <v>4</v>
      </c>
      <c r="I43" s="156" t="e">
        <f t="shared" si="7"/>
        <v>#REF!</v>
      </c>
      <c r="J43" s="135">
        <f>(P43-L43)*-1</f>
        <v>0</v>
      </c>
      <c r="K43" s="135">
        <f>(L43-P43)*-1</f>
        <v>0</v>
      </c>
      <c r="L43" s="255"/>
      <c r="M43" s="252" t="s">
        <v>106</v>
      </c>
      <c r="N43" s="252" t="s">
        <v>112</v>
      </c>
      <c r="O43" s="256"/>
      <c r="P43" s="254"/>
      <c r="Q43" s="252" t="s">
        <v>112</v>
      </c>
      <c r="R43" s="174"/>
      <c r="S43" s="174"/>
      <c r="T43" s="174"/>
      <c r="U43" s="174"/>
      <c r="V43" s="137"/>
      <c r="W43" s="161">
        <f t="shared" si="8"/>
        <v>0</v>
      </c>
    </row>
    <row r="44" spans="1:23" ht="13.5" customHeight="1">
      <c r="A44" s="168"/>
      <c r="B44" s="169"/>
      <c r="C44" s="167">
        <f t="shared" si="6"/>
        <v>4.897318297021604</v>
      </c>
      <c r="D44" s="187"/>
      <c r="E44" s="148">
        <v>0.48973182970216045</v>
      </c>
      <c r="F44" s="156" t="e">
        <f t="shared" si="9"/>
        <v>#REF!</v>
      </c>
      <c r="G44" s="156">
        <v>52.891037607833326</v>
      </c>
      <c r="H44" s="203">
        <v>4</v>
      </c>
      <c r="I44" s="156" t="e">
        <f t="shared" si="7"/>
        <v>#REF!</v>
      </c>
      <c r="J44" s="135">
        <f>(P44-L44)*-1</f>
        <v>0</v>
      </c>
      <c r="K44" s="135">
        <f>(L44-P44)*-1</f>
        <v>0</v>
      </c>
      <c r="L44" s="255"/>
      <c r="M44" s="252" t="s">
        <v>106</v>
      </c>
      <c r="N44" s="252" t="s">
        <v>112</v>
      </c>
      <c r="O44" s="256"/>
      <c r="P44" s="254"/>
      <c r="Q44" s="252" t="s">
        <v>112</v>
      </c>
      <c r="R44" s="174"/>
      <c r="S44" s="174"/>
      <c r="T44" s="174"/>
      <c r="U44" s="174"/>
      <c r="V44" s="137"/>
      <c r="W44" s="161">
        <f t="shared" si="8"/>
        <v>0</v>
      </c>
    </row>
    <row r="45" spans="1:36" ht="13.5">
      <c r="A45" s="168"/>
      <c r="B45" s="169"/>
      <c r="C45" s="167">
        <f t="shared" si="6"/>
        <v>4.897318297021604</v>
      </c>
      <c r="D45" s="187"/>
      <c r="E45" s="148">
        <v>0.48973182970216045</v>
      </c>
      <c r="F45" s="156" t="e">
        <f t="shared" si="9"/>
        <v>#REF!</v>
      </c>
      <c r="G45" s="156">
        <v>52.891037607833326</v>
      </c>
      <c r="H45" s="203">
        <v>4</v>
      </c>
      <c r="I45" s="156" t="e">
        <f t="shared" si="7"/>
        <v>#REF!</v>
      </c>
      <c r="J45" s="135">
        <f>(P45-L45)*-1</f>
        <v>0</v>
      </c>
      <c r="K45" s="135">
        <f>(L45-P45)*-1</f>
        <v>0</v>
      </c>
      <c r="L45" s="255"/>
      <c r="M45" s="252" t="s">
        <v>106</v>
      </c>
      <c r="N45" s="252" t="s">
        <v>112</v>
      </c>
      <c r="O45" s="256"/>
      <c r="P45" s="254"/>
      <c r="Q45" s="252" t="s">
        <v>112</v>
      </c>
      <c r="R45" s="174"/>
      <c r="S45" s="174"/>
      <c r="T45" s="174"/>
      <c r="U45" s="174"/>
      <c r="V45" s="137"/>
      <c r="W45" s="161">
        <f t="shared" si="8"/>
        <v>0</v>
      </c>
      <c r="AG45" s="2"/>
      <c r="AH45" s="11"/>
      <c r="AI45" s="14"/>
      <c r="AJ45" s="12"/>
    </row>
    <row r="46" spans="1:23" ht="13.5" customHeight="1">
      <c r="A46" s="175"/>
      <c r="B46" s="176"/>
      <c r="C46" s="167">
        <f t="shared" si="6"/>
        <v>4.897318297021604</v>
      </c>
      <c r="D46" s="188"/>
      <c r="E46" s="152">
        <v>0.48973182970216045</v>
      </c>
      <c r="F46" s="157" t="e">
        <f t="shared" si="9"/>
        <v>#REF!</v>
      </c>
      <c r="G46" s="157">
        <v>52.891037607833326</v>
      </c>
      <c r="H46" s="205">
        <v>4</v>
      </c>
      <c r="I46" s="157" t="e">
        <f t="shared" si="7"/>
        <v>#REF!</v>
      </c>
      <c r="J46" s="142">
        <f>(P46-L46)*-1</f>
        <v>0</v>
      </c>
      <c r="K46" s="142">
        <f>(L46-P46)*-1</f>
        <v>0</v>
      </c>
      <c r="L46" s="255"/>
      <c r="M46" s="252" t="s">
        <v>106</v>
      </c>
      <c r="N46" s="252" t="s">
        <v>112</v>
      </c>
      <c r="O46" s="256"/>
      <c r="P46" s="252"/>
      <c r="Q46" s="252" t="s">
        <v>112</v>
      </c>
      <c r="R46" s="177"/>
      <c r="S46" s="177">
        <f>L46</f>
        <v>0</v>
      </c>
      <c r="T46" s="177" t="s">
        <v>107</v>
      </c>
      <c r="U46" s="177" t="s">
        <v>108</v>
      </c>
      <c r="V46" s="138">
        <f>(L46-P46)*-1</f>
        <v>0</v>
      </c>
      <c r="W46" s="163">
        <f t="shared" si="8"/>
        <v>0</v>
      </c>
    </row>
    <row r="47" spans="1:23" ht="13.5" customHeight="1">
      <c r="A47" s="258"/>
      <c r="B47" s="245" t="s">
        <v>83</v>
      </c>
      <c r="C47" s="164" t="e">
        <f t="shared" si="6"/>
        <v>#REF!</v>
      </c>
      <c r="D47" s="246"/>
      <c r="E47" s="149" t="e">
        <f>I47/(D47*J47)</f>
        <v>#REF!</v>
      </c>
      <c r="F47" s="211" t="e">
        <f t="shared" si="9"/>
        <v>#REF!</v>
      </c>
      <c r="G47" s="158" t="e">
        <f>I47/J47</f>
        <v>#REF!</v>
      </c>
      <c r="H47" s="204">
        <v>4</v>
      </c>
      <c r="I47" s="158" t="e">
        <f t="shared" si="7"/>
        <v>#REF!</v>
      </c>
      <c r="J47" s="143">
        <f aca="true" t="shared" si="10" ref="J47:J52">P47-L47</f>
        <v>0</v>
      </c>
      <c r="K47" s="143">
        <f aca="true" t="shared" si="11" ref="K47:K52">L47-P47</f>
        <v>0</v>
      </c>
      <c r="L47" s="180"/>
      <c r="M47" s="181" t="s">
        <v>106</v>
      </c>
      <c r="N47" s="181" t="s">
        <v>112</v>
      </c>
      <c r="O47" s="182"/>
      <c r="P47" s="181"/>
      <c r="Q47" s="245" t="s">
        <v>112</v>
      </c>
      <c r="R47" s="245"/>
      <c r="S47" s="245"/>
      <c r="T47" s="245"/>
      <c r="U47" s="245"/>
      <c r="V47" s="144"/>
      <c r="W47" s="162" t="e">
        <f t="shared" si="8"/>
        <v>#REF!</v>
      </c>
    </row>
    <row r="48" spans="1:36" ht="13.5">
      <c r="A48" s="215"/>
      <c r="B48" s="210"/>
      <c r="C48" s="164">
        <f t="shared" si="6"/>
        <v>16.664878951067866</v>
      </c>
      <c r="D48" s="221"/>
      <c r="E48" s="217">
        <v>1.6664878951067867</v>
      </c>
      <c r="F48" s="156" t="e">
        <f t="shared" si="9"/>
        <v>#REF!</v>
      </c>
      <c r="G48" s="218">
        <v>186.6466442519601</v>
      </c>
      <c r="H48" s="219">
        <v>4</v>
      </c>
      <c r="I48" s="218" t="e">
        <f t="shared" si="7"/>
        <v>#REF!</v>
      </c>
      <c r="J48" s="220">
        <f t="shared" si="10"/>
        <v>0</v>
      </c>
      <c r="K48" s="220">
        <f t="shared" si="11"/>
        <v>0</v>
      </c>
      <c r="L48" s="180"/>
      <c r="M48" s="181" t="s">
        <v>106</v>
      </c>
      <c r="N48" s="181" t="s">
        <v>112</v>
      </c>
      <c r="O48" s="182"/>
      <c r="P48" s="181"/>
      <c r="Q48" s="181" t="s">
        <v>112</v>
      </c>
      <c r="R48" s="210"/>
      <c r="S48" s="210"/>
      <c r="T48" s="130"/>
      <c r="U48" s="130"/>
      <c r="V48" s="137"/>
      <c r="W48" s="161">
        <f t="shared" si="8"/>
        <v>0</v>
      </c>
      <c r="AG48" s="2"/>
      <c r="AH48" s="11"/>
      <c r="AI48" s="14"/>
      <c r="AJ48" s="12"/>
    </row>
    <row r="49" spans="1:23" ht="13.5" customHeight="1">
      <c r="A49" s="215"/>
      <c r="B49" s="210"/>
      <c r="C49" s="164">
        <f t="shared" si="6"/>
        <v>16.664878951067866</v>
      </c>
      <c r="D49" s="221"/>
      <c r="E49" s="217">
        <v>1.6664878951067867</v>
      </c>
      <c r="F49" s="156" t="e">
        <f t="shared" si="9"/>
        <v>#REF!</v>
      </c>
      <c r="G49" s="218">
        <v>186.6466442519601</v>
      </c>
      <c r="H49" s="219">
        <v>4</v>
      </c>
      <c r="I49" s="218" t="e">
        <f t="shared" si="7"/>
        <v>#REF!</v>
      </c>
      <c r="J49" s="220">
        <f t="shared" si="10"/>
        <v>0</v>
      </c>
      <c r="K49" s="220">
        <f t="shared" si="11"/>
        <v>0</v>
      </c>
      <c r="L49" s="180"/>
      <c r="M49" s="181" t="s">
        <v>106</v>
      </c>
      <c r="N49" s="181" t="s">
        <v>112</v>
      </c>
      <c r="O49" s="182"/>
      <c r="P49" s="181"/>
      <c r="Q49" s="181" t="s">
        <v>112</v>
      </c>
      <c r="R49" s="210"/>
      <c r="S49" s="210"/>
      <c r="T49" s="130"/>
      <c r="U49" s="130"/>
      <c r="V49" s="137"/>
      <c r="W49" s="161">
        <f t="shared" si="8"/>
        <v>0</v>
      </c>
    </row>
    <row r="50" spans="1:23" ht="13.5" customHeight="1">
      <c r="A50" s="215"/>
      <c r="B50" s="210"/>
      <c r="C50" s="164">
        <f t="shared" si="6"/>
        <v>16.664878951067866</v>
      </c>
      <c r="D50" s="221"/>
      <c r="E50" s="217">
        <v>1.6664878951067867</v>
      </c>
      <c r="F50" s="156" t="e">
        <f t="shared" si="9"/>
        <v>#REF!</v>
      </c>
      <c r="G50" s="218">
        <v>186.6466442519601</v>
      </c>
      <c r="H50" s="219">
        <v>4</v>
      </c>
      <c r="I50" s="218" t="e">
        <f>F50*(H50/100)</f>
        <v>#REF!</v>
      </c>
      <c r="J50" s="220">
        <f t="shared" si="10"/>
        <v>0</v>
      </c>
      <c r="K50" s="220">
        <f t="shared" si="11"/>
        <v>0</v>
      </c>
      <c r="L50" s="180"/>
      <c r="M50" s="181" t="s">
        <v>106</v>
      </c>
      <c r="N50" s="181" t="s">
        <v>112</v>
      </c>
      <c r="O50" s="182"/>
      <c r="P50" s="181"/>
      <c r="Q50" s="181" t="s">
        <v>112</v>
      </c>
      <c r="R50" s="210"/>
      <c r="S50" s="210"/>
      <c r="T50" s="130"/>
      <c r="U50" s="130"/>
      <c r="V50" s="137"/>
      <c r="W50" s="161">
        <f t="shared" si="8"/>
        <v>0</v>
      </c>
    </row>
    <row r="51" spans="1:23" ht="13.5" customHeight="1">
      <c r="A51" s="215"/>
      <c r="B51" s="210"/>
      <c r="C51" s="164">
        <f t="shared" si="6"/>
        <v>16.664878951067866</v>
      </c>
      <c r="D51" s="221"/>
      <c r="E51" s="217">
        <v>1.6664878951067867</v>
      </c>
      <c r="F51" s="156" t="e">
        <f t="shared" si="9"/>
        <v>#REF!</v>
      </c>
      <c r="G51" s="218">
        <v>186.6466442519601</v>
      </c>
      <c r="H51" s="219">
        <v>4</v>
      </c>
      <c r="I51" s="218" t="e">
        <f>F51*(H51/100)</f>
        <v>#REF!</v>
      </c>
      <c r="J51" s="220">
        <f t="shared" si="10"/>
        <v>0</v>
      </c>
      <c r="K51" s="220">
        <f t="shared" si="11"/>
        <v>0</v>
      </c>
      <c r="L51" s="180"/>
      <c r="M51" s="181" t="s">
        <v>106</v>
      </c>
      <c r="N51" s="181" t="s">
        <v>112</v>
      </c>
      <c r="O51" s="182"/>
      <c r="P51" s="181"/>
      <c r="Q51" s="181" t="s">
        <v>112</v>
      </c>
      <c r="R51" s="210"/>
      <c r="S51" s="210"/>
      <c r="T51" s="130"/>
      <c r="U51" s="130"/>
      <c r="V51" s="137"/>
      <c r="W51" s="161">
        <f t="shared" si="8"/>
        <v>0</v>
      </c>
    </row>
    <row r="52" spans="1:23" ht="13.5" customHeight="1">
      <c r="A52" s="223"/>
      <c r="B52" s="209"/>
      <c r="C52" s="164">
        <f t="shared" si="6"/>
        <v>16.664878951067866</v>
      </c>
      <c r="D52" s="222"/>
      <c r="E52" s="225">
        <v>1.6664878951067867</v>
      </c>
      <c r="F52" s="157" t="e">
        <f t="shared" si="9"/>
        <v>#REF!</v>
      </c>
      <c r="G52" s="226">
        <v>186.6466442519601</v>
      </c>
      <c r="H52" s="227">
        <v>4</v>
      </c>
      <c r="I52" s="226" t="e">
        <f t="shared" si="7"/>
        <v>#REF!</v>
      </c>
      <c r="J52" s="228">
        <f t="shared" si="10"/>
        <v>0</v>
      </c>
      <c r="K52" s="228">
        <f t="shared" si="11"/>
        <v>0</v>
      </c>
      <c r="L52" s="180"/>
      <c r="M52" s="181" t="s">
        <v>106</v>
      </c>
      <c r="N52" s="181" t="s">
        <v>112</v>
      </c>
      <c r="O52" s="182"/>
      <c r="P52" s="181"/>
      <c r="Q52" s="181" t="s">
        <v>112</v>
      </c>
      <c r="R52" s="209"/>
      <c r="S52" s="209">
        <f>L52</f>
        <v>0</v>
      </c>
      <c r="T52" s="139" t="s">
        <v>105</v>
      </c>
      <c r="U52" s="139" t="s">
        <v>88</v>
      </c>
      <c r="V52" s="138">
        <f>L52-P52</f>
        <v>0</v>
      </c>
      <c r="W52" s="163">
        <f t="shared" si="8"/>
        <v>0</v>
      </c>
    </row>
    <row r="53" spans="1:36" ht="13.5">
      <c r="A53" s="165"/>
      <c r="B53" s="166" t="s">
        <v>86</v>
      </c>
      <c r="C53" s="167" t="e">
        <f t="shared" si="6"/>
        <v>#REF!</v>
      </c>
      <c r="D53" s="187"/>
      <c r="E53" s="147" t="e">
        <f>I53/(D53*J53)</f>
        <v>#REF!</v>
      </c>
      <c r="F53" s="211" t="e">
        <f>F46+(W46)</f>
        <v>#REF!</v>
      </c>
      <c r="G53" s="155" t="e">
        <f>I53/J53</f>
        <v>#REF!</v>
      </c>
      <c r="H53" s="206">
        <v>4</v>
      </c>
      <c r="I53" s="155" t="e">
        <f t="shared" si="7"/>
        <v>#REF!</v>
      </c>
      <c r="J53" s="114">
        <f aca="true" t="shared" si="12" ref="J53:J58">(P53-L53)*-1</f>
        <v>0</v>
      </c>
      <c r="K53" s="114">
        <f aca="true" t="shared" si="13" ref="K53:K58">(L53-P53)*-1</f>
        <v>0</v>
      </c>
      <c r="L53" s="171"/>
      <c r="M53" s="172" t="s">
        <v>106</v>
      </c>
      <c r="N53" s="172" t="s">
        <v>112</v>
      </c>
      <c r="O53" s="170"/>
      <c r="P53" s="173"/>
      <c r="Q53" s="173" t="s">
        <v>112</v>
      </c>
      <c r="R53" s="173"/>
      <c r="S53" s="173"/>
      <c r="T53" s="173"/>
      <c r="U53" s="173"/>
      <c r="V53" s="137"/>
      <c r="W53" s="160" t="e">
        <f t="shared" si="8"/>
        <v>#REF!</v>
      </c>
      <c r="AG53" s="2"/>
      <c r="AH53" s="11"/>
      <c r="AI53" s="14"/>
      <c r="AJ53" s="12"/>
    </row>
    <row r="54" spans="1:23" ht="13.5" customHeight="1">
      <c r="A54" s="168"/>
      <c r="B54" s="169"/>
      <c r="C54" s="167">
        <f t="shared" si="6"/>
        <v>1.441359127365668</v>
      </c>
      <c r="D54" s="187"/>
      <c r="E54" s="148">
        <v>0.1441359127365668</v>
      </c>
      <c r="F54" s="156" t="e">
        <f aca="true" t="shared" si="14" ref="F54:F72">F53+(W53)</f>
        <v>#REF!</v>
      </c>
      <c r="G54" s="156">
        <v>14.990134924602948</v>
      </c>
      <c r="H54" s="203">
        <v>4</v>
      </c>
      <c r="I54" s="156" t="e">
        <f t="shared" si="7"/>
        <v>#REF!</v>
      </c>
      <c r="J54" s="135">
        <f t="shared" si="12"/>
        <v>0</v>
      </c>
      <c r="K54" s="135">
        <f t="shared" si="13"/>
        <v>0</v>
      </c>
      <c r="L54" s="255"/>
      <c r="M54" s="252" t="s">
        <v>106</v>
      </c>
      <c r="N54" s="252" t="s">
        <v>112</v>
      </c>
      <c r="O54" s="256"/>
      <c r="P54" s="254"/>
      <c r="Q54" s="252" t="s">
        <v>112</v>
      </c>
      <c r="R54" s="174"/>
      <c r="S54" s="174"/>
      <c r="T54" s="174"/>
      <c r="U54" s="174"/>
      <c r="V54" s="137"/>
      <c r="W54" s="161">
        <f t="shared" si="8"/>
        <v>0</v>
      </c>
    </row>
    <row r="55" spans="1:23" ht="13.5" customHeight="1">
      <c r="A55" s="168"/>
      <c r="B55" s="169"/>
      <c r="C55" s="167">
        <f t="shared" si="6"/>
        <v>1.441359127365668</v>
      </c>
      <c r="D55" s="187"/>
      <c r="E55" s="148">
        <v>0.1441359127365668</v>
      </c>
      <c r="F55" s="156" t="e">
        <f t="shared" si="14"/>
        <v>#REF!</v>
      </c>
      <c r="G55" s="156">
        <v>14.990134924602948</v>
      </c>
      <c r="H55" s="203">
        <v>4</v>
      </c>
      <c r="I55" s="156" t="e">
        <f t="shared" si="7"/>
        <v>#REF!</v>
      </c>
      <c r="J55" s="135">
        <f t="shared" si="12"/>
        <v>0</v>
      </c>
      <c r="K55" s="135">
        <f t="shared" si="13"/>
        <v>0</v>
      </c>
      <c r="L55" s="255"/>
      <c r="M55" s="252" t="s">
        <v>106</v>
      </c>
      <c r="N55" s="252" t="s">
        <v>112</v>
      </c>
      <c r="O55" s="256"/>
      <c r="P55" s="254"/>
      <c r="Q55" s="252" t="s">
        <v>112</v>
      </c>
      <c r="R55" s="174"/>
      <c r="S55" s="174"/>
      <c r="T55" s="174"/>
      <c r="U55" s="174"/>
      <c r="V55" s="137"/>
      <c r="W55" s="161">
        <f t="shared" si="8"/>
        <v>0</v>
      </c>
    </row>
    <row r="56" spans="1:23" ht="13.5" customHeight="1">
      <c r="A56" s="168"/>
      <c r="B56" s="169"/>
      <c r="C56" s="167">
        <f t="shared" si="6"/>
        <v>1.441359127365668</v>
      </c>
      <c r="D56" s="187"/>
      <c r="E56" s="148">
        <v>0.1441359127365668</v>
      </c>
      <c r="F56" s="156" t="e">
        <f t="shared" si="14"/>
        <v>#REF!</v>
      </c>
      <c r="G56" s="156">
        <v>14.990134924602948</v>
      </c>
      <c r="H56" s="203">
        <v>4</v>
      </c>
      <c r="I56" s="156" t="e">
        <f t="shared" si="7"/>
        <v>#REF!</v>
      </c>
      <c r="J56" s="135">
        <f t="shared" si="12"/>
        <v>0</v>
      </c>
      <c r="K56" s="135">
        <f t="shared" si="13"/>
        <v>0</v>
      </c>
      <c r="L56" s="255"/>
      <c r="M56" s="252" t="s">
        <v>106</v>
      </c>
      <c r="N56" s="252" t="s">
        <v>112</v>
      </c>
      <c r="O56" s="256"/>
      <c r="P56" s="254"/>
      <c r="Q56" s="252" t="s">
        <v>112</v>
      </c>
      <c r="R56" s="174"/>
      <c r="S56" s="174"/>
      <c r="T56" s="174"/>
      <c r="U56" s="174"/>
      <c r="V56" s="137"/>
      <c r="W56" s="161">
        <f t="shared" si="8"/>
        <v>0</v>
      </c>
    </row>
    <row r="57" spans="1:23" ht="13.5" customHeight="1">
      <c r="A57" s="168"/>
      <c r="B57" s="169"/>
      <c r="C57" s="167">
        <f t="shared" si="6"/>
        <v>1.441359127365668</v>
      </c>
      <c r="D57" s="187"/>
      <c r="E57" s="148">
        <v>0.1441359127365668</v>
      </c>
      <c r="F57" s="156" t="e">
        <f t="shared" si="14"/>
        <v>#REF!</v>
      </c>
      <c r="G57" s="156">
        <v>14.990134924602948</v>
      </c>
      <c r="H57" s="203">
        <v>4</v>
      </c>
      <c r="I57" s="156" t="e">
        <f t="shared" si="7"/>
        <v>#REF!</v>
      </c>
      <c r="J57" s="135">
        <f t="shared" si="12"/>
        <v>0</v>
      </c>
      <c r="K57" s="135">
        <f t="shared" si="13"/>
        <v>0</v>
      </c>
      <c r="L57" s="255"/>
      <c r="M57" s="252" t="s">
        <v>106</v>
      </c>
      <c r="N57" s="252" t="s">
        <v>112</v>
      </c>
      <c r="O57" s="256"/>
      <c r="P57" s="254"/>
      <c r="Q57" s="252" t="s">
        <v>112</v>
      </c>
      <c r="R57" s="174"/>
      <c r="S57" s="174"/>
      <c r="T57" s="174"/>
      <c r="U57" s="174"/>
      <c r="V57" s="137"/>
      <c r="W57" s="161">
        <f t="shared" si="8"/>
        <v>0</v>
      </c>
    </row>
    <row r="58" spans="1:23" ht="13.5" customHeight="1">
      <c r="A58" s="175"/>
      <c r="B58" s="177"/>
      <c r="C58" s="167">
        <f t="shared" si="6"/>
        <v>1.441359127365668</v>
      </c>
      <c r="D58" s="213"/>
      <c r="E58" s="152">
        <v>0.1441359127365668</v>
      </c>
      <c r="F58" s="157" t="e">
        <f t="shared" si="14"/>
        <v>#REF!</v>
      </c>
      <c r="G58" s="157">
        <v>14.990134924602948</v>
      </c>
      <c r="H58" s="205">
        <v>4</v>
      </c>
      <c r="I58" s="157" t="e">
        <f t="shared" si="7"/>
        <v>#REF!</v>
      </c>
      <c r="J58" s="142">
        <f t="shared" si="12"/>
        <v>0</v>
      </c>
      <c r="K58" s="142">
        <f t="shared" si="13"/>
        <v>0</v>
      </c>
      <c r="L58" s="255"/>
      <c r="M58" s="252" t="s">
        <v>106</v>
      </c>
      <c r="N58" s="252" t="s">
        <v>112</v>
      </c>
      <c r="O58" s="256"/>
      <c r="P58" s="252"/>
      <c r="Q58" s="252" t="s">
        <v>112</v>
      </c>
      <c r="R58" s="177"/>
      <c r="S58" s="177">
        <f>L58</f>
        <v>0</v>
      </c>
      <c r="T58" s="177" t="s">
        <v>107</v>
      </c>
      <c r="U58" s="177" t="s">
        <v>108</v>
      </c>
      <c r="V58" s="138">
        <f>(L58-P58)*-1</f>
        <v>0</v>
      </c>
      <c r="W58" s="163">
        <f t="shared" si="8"/>
        <v>0</v>
      </c>
    </row>
    <row r="59" spans="1:23" ht="13.5" customHeight="1">
      <c r="A59" s="258"/>
      <c r="B59" s="245" t="s">
        <v>83</v>
      </c>
      <c r="C59" s="164" t="e">
        <f t="shared" si="6"/>
        <v>#REF!</v>
      </c>
      <c r="D59" s="246"/>
      <c r="E59" s="149" t="e">
        <f>I59/(D59*J59)</f>
        <v>#REF!</v>
      </c>
      <c r="F59" s="211" t="e">
        <f t="shared" si="14"/>
        <v>#REF!</v>
      </c>
      <c r="G59" s="158" t="e">
        <f>I59/J59</f>
        <v>#REF!</v>
      </c>
      <c r="H59" s="204">
        <v>4</v>
      </c>
      <c r="I59" s="158" t="e">
        <f t="shared" si="7"/>
        <v>#REF!</v>
      </c>
      <c r="J59" s="143">
        <f aca="true" t="shared" si="15" ref="J59:J65">P59-L59</f>
        <v>0</v>
      </c>
      <c r="K59" s="143">
        <f aca="true" t="shared" si="16" ref="K59:K65">L59-P59</f>
        <v>0</v>
      </c>
      <c r="L59" s="180"/>
      <c r="M59" s="181" t="s">
        <v>106</v>
      </c>
      <c r="N59" s="181" t="s">
        <v>112</v>
      </c>
      <c r="O59" s="182"/>
      <c r="P59" s="181"/>
      <c r="Q59" s="245" t="s">
        <v>112</v>
      </c>
      <c r="R59" s="245"/>
      <c r="S59" s="245"/>
      <c r="T59" s="245"/>
      <c r="U59" s="245"/>
      <c r="V59" s="144"/>
      <c r="W59" s="162" t="e">
        <f t="shared" si="8"/>
        <v>#REF!</v>
      </c>
    </row>
    <row r="60" spans="1:24" ht="13.5" customHeight="1">
      <c r="A60" s="215"/>
      <c r="B60" s="210"/>
      <c r="C60" s="164">
        <f t="shared" si="6"/>
        <v>16.664878951067866</v>
      </c>
      <c r="D60" s="221"/>
      <c r="E60" s="217">
        <v>1.6664878951067867</v>
      </c>
      <c r="F60" s="156" t="e">
        <f t="shared" si="14"/>
        <v>#REF!</v>
      </c>
      <c r="G60" s="218">
        <v>186.6466442519601</v>
      </c>
      <c r="H60" s="219">
        <v>4</v>
      </c>
      <c r="I60" s="218" t="e">
        <f t="shared" si="7"/>
        <v>#REF!</v>
      </c>
      <c r="J60" s="220">
        <f t="shared" si="15"/>
        <v>0</v>
      </c>
      <c r="K60" s="220">
        <f t="shared" si="16"/>
        <v>0</v>
      </c>
      <c r="L60" s="180"/>
      <c r="M60" s="181" t="s">
        <v>106</v>
      </c>
      <c r="N60" s="181" t="s">
        <v>112</v>
      </c>
      <c r="O60" s="182"/>
      <c r="P60" s="181"/>
      <c r="Q60" s="181" t="s">
        <v>112</v>
      </c>
      <c r="R60" s="210"/>
      <c r="S60" s="210"/>
      <c r="T60" s="130"/>
      <c r="U60" s="130"/>
      <c r="V60" s="137"/>
      <c r="W60" s="161">
        <f t="shared" si="8"/>
        <v>0</v>
      </c>
      <c r="X60" s="214"/>
    </row>
    <row r="61" spans="1:23" ht="13.5" customHeight="1">
      <c r="A61" s="215"/>
      <c r="B61" s="210"/>
      <c r="C61" s="164">
        <f t="shared" si="6"/>
        <v>16.664878951067866</v>
      </c>
      <c r="D61" s="221"/>
      <c r="E61" s="217">
        <v>1.6664878951067867</v>
      </c>
      <c r="F61" s="156" t="e">
        <f t="shared" si="14"/>
        <v>#REF!</v>
      </c>
      <c r="G61" s="218">
        <v>186.6466442519601</v>
      </c>
      <c r="H61" s="219">
        <v>4</v>
      </c>
      <c r="I61" s="218" t="e">
        <f t="shared" si="7"/>
        <v>#REF!</v>
      </c>
      <c r="J61" s="220">
        <f t="shared" si="15"/>
        <v>0</v>
      </c>
      <c r="K61" s="220">
        <f t="shared" si="16"/>
        <v>0</v>
      </c>
      <c r="L61" s="180"/>
      <c r="M61" s="181" t="s">
        <v>106</v>
      </c>
      <c r="N61" s="181" t="s">
        <v>112</v>
      </c>
      <c r="O61" s="182"/>
      <c r="P61" s="181"/>
      <c r="Q61" s="181" t="s">
        <v>112</v>
      </c>
      <c r="R61" s="210"/>
      <c r="S61" s="210"/>
      <c r="T61" s="130"/>
      <c r="U61" s="130"/>
      <c r="V61" s="137"/>
      <c r="W61" s="161">
        <f t="shared" si="8"/>
        <v>0</v>
      </c>
    </row>
    <row r="62" spans="1:23" ht="13.5" customHeight="1">
      <c r="A62" s="215"/>
      <c r="B62" s="210"/>
      <c r="C62" s="164">
        <f>E62*10</f>
        <v>16.664878951067866</v>
      </c>
      <c r="D62" s="221"/>
      <c r="E62" s="217">
        <v>1.6664878951067867</v>
      </c>
      <c r="F62" s="156" t="e">
        <f t="shared" si="14"/>
        <v>#REF!</v>
      </c>
      <c r="G62" s="218">
        <v>186.6466442519601</v>
      </c>
      <c r="H62" s="219">
        <v>4</v>
      </c>
      <c r="I62" s="218" t="e">
        <f t="shared" si="7"/>
        <v>#REF!</v>
      </c>
      <c r="J62" s="220">
        <f t="shared" si="15"/>
        <v>0</v>
      </c>
      <c r="K62" s="220">
        <f t="shared" si="16"/>
        <v>0</v>
      </c>
      <c r="L62" s="180"/>
      <c r="M62" s="181" t="s">
        <v>106</v>
      </c>
      <c r="N62" s="181" t="s">
        <v>112</v>
      </c>
      <c r="O62" s="182"/>
      <c r="P62" s="181"/>
      <c r="Q62" s="181" t="s">
        <v>112</v>
      </c>
      <c r="R62" s="210"/>
      <c r="S62" s="210"/>
      <c r="T62" s="130"/>
      <c r="U62" s="130"/>
      <c r="V62" s="137"/>
      <c r="W62" s="161">
        <f t="shared" si="8"/>
        <v>0</v>
      </c>
    </row>
    <row r="63" spans="1:23" ht="15.75" customHeight="1">
      <c r="A63" s="215"/>
      <c r="B63" s="210"/>
      <c r="C63" s="164">
        <f t="shared" si="6"/>
        <v>16.664878951067866</v>
      </c>
      <c r="D63" s="221"/>
      <c r="E63" s="217">
        <v>1.6664878951067867</v>
      </c>
      <c r="F63" s="156" t="e">
        <f t="shared" si="14"/>
        <v>#REF!</v>
      </c>
      <c r="G63" s="218">
        <v>186.6466442519601</v>
      </c>
      <c r="H63" s="219">
        <v>4</v>
      </c>
      <c r="I63" s="218" t="e">
        <f t="shared" si="7"/>
        <v>#REF!</v>
      </c>
      <c r="J63" s="220">
        <f t="shared" si="15"/>
        <v>0</v>
      </c>
      <c r="K63" s="220">
        <f t="shared" si="16"/>
        <v>0</v>
      </c>
      <c r="L63" s="180"/>
      <c r="M63" s="181" t="s">
        <v>106</v>
      </c>
      <c r="N63" s="181" t="s">
        <v>112</v>
      </c>
      <c r="O63" s="182"/>
      <c r="P63" s="181"/>
      <c r="Q63" s="181" t="s">
        <v>112</v>
      </c>
      <c r="R63" s="210"/>
      <c r="S63" s="210"/>
      <c r="T63" s="130"/>
      <c r="U63" s="130"/>
      <c r="V63" s="137"/>
      <c r="W63" s="161">
        <f t="shared" si="8"/>
        <v>0</v>
      </c>
    </row>
    <row r="64" spans="1:23" ht="15.75" customHeight="1">
      <c r="A64" s="215"/>
      <c r="B64" s="210"/>
      <c r="C64" s="164">
        <f t="shared" si="6"/>
        <v>16.664878951067866</v>
      </c>
      <c r="D64" s="221"/>
      <c r="E64" s="217">
        <v>1.6664878951067867</v>
      </c>
      <c r="F64" s="156" t="e">
        <f t="shared" si="14"/>
        <v>#REF!</v>
      </c>
      <c r="G64" s="218">
        <v>186.6466442519601</v>
      </c>
      <c r="H64" s="219">
        <v>4</v>
      </c>
      <c r="I64" s="218" t="e">
        <f t="shared" si="7"/>
        <v>#REF!</v>
      </c>
      <c r="J64" s="220">
        <f t="shared" si="15"/>
        <v>0</v>
      </c>
      <c r="K64" s="220">
        <f t="shared" si="16"/>
        <v>0</v>
      </c>
      <c r="L64" s="180"/>
      <c r="M64" s="181" t="s">
        <v>106</v>
      </c>
      <c r="N64" s="181" t="s">
        <v>112</v>
      </c>
      <c r="O64" s="182"/>
      <c r="P64" s="181"/>
      <c r="Q64" s="181" t="s">
        <v>112</v>
      </c>
      <c r="R64" s="210"/>
      <c r="S64" s="210"/>
      <c r="T64" s="130"/>
      <c r="U64" s="130"/>
      <c r="V64" s="137"/>
      <c r="W64" s="161">
        <f t="shared" si="8"/>
        <v>0</v>
      </c>
    </row>
    <row r="65" spans="1:36" ht="13.5">
      <c r="A65" s="223"/>
      <c r="B65" s="209"/>
      <c r="C65" s="164">
        <f t="shared" si="6"/>
        <v>16.664878951067866</v>
      </c>
      <c r="D65" s="222"/>
      <c r="E65" s="225">
        <v>1.6664878951067867</v>
      </c>
      <c r="F65" s="157" t="e">
        <f t="shared" si="14"/>
        <v>#REF!</v>
      </c>
      <c r="G65" s="226">
        <v>186.6466442519601</v>
      </c>
      <c r="H65" s="227">
        <v>4</v>
      </c>
      <c r="I65" s="226" t="e">
        <f t="shared" si="7"/>
        <v>#REF!</v>
      </c>
      <c r="J65" s="228">
        <f t="shared" si="15"/>
        <v>0</v>
      </c>
      <c r="K65" s="228">
        <f t="shared" si="16"/>
        <v>0</v>
      </c>
      <c r="L65" s="180"/>
      <c r="M65" s="181" t="s">
        <v>106</v>
      </c>
      <c r="N65" s="181" t="s">
        <v>112</v>
      </c>
      <c r="O65" s="182"/>
      <c r="P65" s="181"/>
      <c r="Q65" s="181" t="s">
        <v>112</v>
      </c>
      <c r="R65" s="209"/>
      <c r="S65" s="209">
        <f>L65</f>
        <v>0</v>
      </c>
      <c r="T65" s="139" t="s">
        <v>105</v>
      </c>
      <c r="U65" s="139" t="s">
        <v>88</v>
      </c>
      <c r="V65" s="138">
        <f>L65-P65</f>
        <v>0</v>
      </c>
      <c r="W65" s="163">
        <f t="shared" si="8"/>
        <v>0</v>
      </c>
      <c r="AG65" s="2"/>
      <c r="AH65" s="11"/>
      <c r="AI65" s="14"/>
      <c r="AJ65" s="12"/>
    </row>
    <row r="66" spans="1:23" ht="13.5" customHeight="1">
      <c r="A66" s="165"/>
      <c r="B66" s="166" t="s">
        <v>86</v>
      </c>
      <c r="C66" s="167" t="e">
        <f t="shared" si="6"/>
        <v>#REF!</v>
      </c>
      <c r="D66" s="187"/>
      <c r="E66" s="147" t="e">
        <f>I66/(D66*J66)</f>
        <v>#REF!</v>
      </c>
      <c r="F66" s="156" t="e">
        <f t="shared" si="14"/>
        <v>#REF!</v>
      </c>
      <c r="G66" s="155" t="e">
        <f>I66/J66</f>
        <v>#REF!</v>
      </c>
      <c r="H66" s="206">
        <v>4</v>
      </c>
      <c r="I66" s="155" t="e">
        <f t="shared" si="7"/>
        <v>#REF!</v>
      </c>
      <c r="J66" s="114">
        <f aca="true" t="shared" si="17" ref="J66:J72">(P66-L66)*-1</f>
        <v>0</v>
      </c>
      <c r="K66" s="114">
        <f aca="true" t="shared" si="18" ref="K66:K72">(L66-P66)*-1</f>
        <v>0</v>
      </c>
      <c r="L66" s="171"/>
      <c r="M66" s="172" t="s">
        <v>106</v>
      </c>
      <c r="N66" s="172" t="s">
        <v>112</v>
      </c>
      <c r="O66" s="170"/>
      <c r="P66" s="173"/>
      <c r="Q66" s="173" t="s">
        <v>112</v>
      </c>
      <c r="R66" s="173"/>
      <c r="S66" s="173"/>
      <c r="T66" s="173"/>
      <c r="U66" s="173"/>
      <c r="V66" s="137"/>
      <c r="W66" s="160" t="e">
        <f t="shared" si="8"/>
        <v>#REF!</v>
      </c>
    </row>
    <row r="67" spans="1:23" ht="15.75" customHeight="1">
      <c r="A67" s="168"/>
      <c r="B67" s="169"/>
      <c r="C67" s="167">
        <f t="shared" si="6"/>
        <v>1.441359127365668</v>
      </c>
      <c r="D67" s="187"/>
      <c r="E67" s="148">
        <v>0.1441359127365668</v>
      </c>
      <c r="F67" s="156" t="e">
        <f t="shared" si="14"/>
        <v>#REF!</v>
      </c>
      <c r="G67" s="156">
        <v>14.990134924602948</v>
      </c>
      <c r="H67" s="203">
        <v>4</v>
      </c>
      <c r="I67" s="156" t="e">
        <f t="shared" si="7"/>
        <v>#REF!</v>
      </c>
      <c r="J67" s="135">
        <f t="shared" si="17"/>
        <v>0</v>
      </c>
      <c r="K67" s="135">
        <f t="shared" si="18"/>
        <v>0</v>
      </c>
      <c r="L67" s="255"/>
      <c r="M67" s="252" t="s">
        <v>106</v>
      </c>
      <c r="N67" s="252" t="s">
        <v>112</v>
      </c>
      <c r="O67" s="256"/>
      <c r="P67" s="254"/>
      <c r="Q67" s="252" t="s">
        <v>112</v>
      </c>
      <c r="R67" s="174"/>
      <c r="S67" s="174"/>
      <c r="T67" s="174"/>
      <c r="U67" s="174"/>
      <c r="V67" s="137"/>
      <c r="W67" s="161">
        <f t="shared" si="8"/>
        <v>0</v>
      </c>
    </row>
    <row r="68" spans="1:23" ht="13.5" customHeight="1">
      <c r="A68" s="168"/>
      <c r="B68" s="169"/>
      <c r="C68" s="167">
        <f t="shared" si="6"/>
        <v>1.441359127365668</v>
      </c>
      <c r="D68" s="187"/>
      <c r="E68" s="148">
        <v>0.1441359127365668</v>
      </c>
      <c r="F68" s="156" t="e">
        <f t="shared" si="14"/>
        <v>#REF!</v>
      </c>
      <c r="G68" s="156">
        <v>14.990134924602948</v>
      </c>
      <c r="H68" s="203">
        <v>4</v>
      </c>
      <c r="I68" s="156" t="e">
        <f t="shared" si="7"/>
        <v>#REF!</v>
      </c>
      <c r="J68" s="135">
        <f t="shared" si="17"/>
        <v>0</v>
      </c>
      <c r="K68" s="135">
        <f t="shared" si="18"/>
        <v>0</v>
      </c>
      <c r="L68" s="255"/>
      <c r="M68" s="252" t="s">
        <v>106</v>
      </c>
      <c r="N68" s="252" t="s">
        <v>112</v>
      </c>
      <c r="O68" s="256"/>
      <c r="P68" s="254"/>
      <c r="Q68" s="252" t="s">
        <v>112</v>
      </c>
      <c r="R68" s="174"/>
      <c r="S68" s="174"/>
      <c r="T68" s="174"/>
      <c r="U68" s="174"/>
      <c r="V68" s="137"/>
      <c r="W68" s="161">
        <f t="shared" si="8"/>
        <v>0</v>
      </c>
    </row>
    <row r="69" spans="1:23" ht="13.5" customHeight="1">
      <c r="A69" s="168"/>
      <c r="B69" s="169"/>
      <c r="C69" s="167">
        <f t="shared" si="6"/>
        <v>1.441359127365668</v>
      </c>
      <c r="D69" s="187"/>
      <c r="E69" s="148">
        <v>0.1441359127365668</v>
      </c>
      <c r="F69" s="156" t="e">
        <f t="shared" si="14"/>
        <v>#REF!</v>
      </c>
      <c r="G69" s="156">
        <v>14.990134924602948</v>
      </c>
      <c r="H69" s="203">
        <v>4</v>
      </c>
      <c r="I69" s="156" t="e">
        <f t="shared" si="7"/>
        <v>#REF!</v>
      </c>
      <c r="J69" s="135">
        <f t="shared" si="17"/>
        <v>0</v>
      </c>
      <c r="K69" s="135">
        <f t="shared" si="18"/>
        <v>0</v>
      </c>
      <c r="L69" s="255"/>
      <c r="M69" s="252" t="s">
        <v>106</v>
      </c>
      <c r="N69" s="252" t="s">
        <v>112</v>
      </c>
      <c r="O69" s="256"/>
      <c r="P69" s="254"/>
      <c r="Q69" s="252" t="s">
        <v>112</v>
      </c>
      <c r="R69" s="174"/>
      <c r="S69" s="174"/>
      <c r="T69" s="174"/>
      <c r="U69" s="174"/>
      <c r="V69" s="137"/>
      <c r="W69" s="161">
        <f t="shared" si="8"/>
        <v>0</v>
      </c>
    </row>
    <row r="70" spans="1:23" ht="15.75" customHeight="1">
      <c r="A70" s="168"/>
      <c r="B70" s="169"/>
      <c r="C70" s="167">
        <f t="shared" si="6"/>
        <v>1.441359127365668</v>
      </c>
      <c r="D70" s="187"/>
      <c r="E70" s="148">
        <v>0.1441359127365668</v>
      </c>
      <c r="F70" s="156" t="e">
        <f t="shared" si="14"/>
        <v>#REF!</v>
      </c>
      <c r="G70" s="156">
        <v>14.990134924602948</v>
      </c>
      <c r="H70" s="203">
        <v>4</v>
      </c>
      <c r="I70" s="156" t="e">
        <f t="shared" si="7"/>
        <v>#REF!</v>
      </c>
      <c r="J70" s="135">
        <f t="shared" si="17"/>
        <v>0</v>
      </c>
      <c r="K70" s="135">
        <f t="shared" si="18"/>
        <v>0</v>
      </c>
      <c r="L70" s="255"/>
      <c r="M70" s="252" t="s">
        <v>106</v>
      </c>
      <c r="N70" s="252" t="s">
        <v>112</v>
      </c>
      <c r="O70" s="256"/>
      <c r="P70" s="254"/>
      <c r="Q70" s="252" t="s">
        <v>112</v>
      </c>
      <c r="R70" s="174"/>
      <c r="S70" s="174"/>
      <c r="T70" s="174"/>
      <c r="U70" s="174"/>
      <c r="V70" s="137"/>
      <c r="W70" s="161">
        <f t="shared" si="8"/>
        <v>0</v>
      </c>
    </row>
    <row r="71" spans="1:23" ht="13.5" customHeight="1">
      <c r="A71" s="168"/>
      <c r="B71" s="174"/>
      <c r="C71" s="167">
        <f t="shared" si="6"/>
        <v>1.441359127365668</v>
      </c>
      <c r="D71" s="212"/>
      <c r="E71" s="148">
        <v>0.1441359127365668</v>
      </c>
      <c r="F71" s="156" t="e">
        <f t="shared" si="14"/>
        <v>#REF!</v>
      </c>
      <c r="G71" s="156">
        <v>14.990134924602948</v>
      </c>
      <c r="H71" s="203">
        <v>4</v>
      </c>
      <c r="I71" s="156" t="e">
        <f t="shared" si="7"/>
        <v>#REF!</v>
      </c>
      <c r="J71" s="135">
        <f t="shared" si="17"/>
        <v>0</v>
      </c>
      <c r="K71" s="135">
        <f t="shared" si="18"/>
        <v>0</v>
      </c>
      <c r="L71" s="255"/>
      <c r="M71" s="252" t="s">
        <v>106</v>
      </c>
      <c r="N71" s="252" t="s">
        <v>112</v>
      </c>
      <c r="O71" s="256"/>
      <c r="P71" s="254"/>
      <c r="Q71" s="252" t="s">
        <v>112</v>
      </c>
      <c r="R71" s="174"/>
      <c r="S71" s="174"/>
      <c r="T71" s="174"/>
      <c r="U71" s="174"/>
      <c r="V71" s="137"/>
      <c r="W71" s="161">
        <f t="shared" si="8"/>
        <v>0</v>
      </c>
    </row>
    <row r="72" spans="1:24" ht="13.5" customHeight="1">
      <c r="A72" s="175"/>
      <c r="B72" s="177"/>
      <c r="C72" s="167">
        <f t="shared" si="6"/>
        <v>1.441359127365668</v>
      </c>
      <c r="D72" s="213"/>
      <c r="E72" s="152">
        <v>0.1441359127365668</v>
      </c>
      <c r="F72" s="157" t="e">
        <f t="shared" si="14"/>
        <v>#REF!</v>
      </c>
      <c r="G72" s="157">
        <v>14.990134924602948</v>
      </c>
      <c r="H72" s="205">
        <v>4</v>
      </c>
      <c r="I72" s="157" t="e">
        <f t="shared" si="7"/>
        <v>#REF!</v>
      </c>
      <c r="J72" s="142">
        <f t="shared" si="17"/>
        <v>0</v>
      </c>
      <c r="K72" s="142">
        <f t="shared" si="18"/>
        <v>0</v>
      </c>
      <c r="L72" s="255"/>
      <c r="M72" s="252" t="s">
        <v>106</v>
      </c>
      <c r="N72" s="252" t="s">
        <v>112</v>
      </c>
      <c r="O72" s="256"/>
      <c r="P72" s="252"/>
      <c r="Q72" s="252" t="s">
        <v>112</v>
      </c>
      <c r="R72" s="177"/>
      <c r="S72" s="177">
        <f>L72</f>
        <v>0</v>
      </c>
      <c r="T72" s="177" t="s">
        <v>107</v>
      </c>
      <c r="U72" s="177" t="s">
        <v>108</v>
      </c>
      <c r="V72" s="138">
        <f>(L72-P72)*-1</f>
        <v>0</v>
      </c>
      <c r="W72" s="163">
        <f t="shared" si="8"/>
        <v>0</v>
      </c>
      <c r="X72" s="214"/>
    </row>
    <row r="73" spans="1:24" ht="13.5" customHeight="1">
      <c r="A73" s="229"/>
      <c r="B73" s="181" t="s">
        <v>83</v>
      </c>
      <c r="C73" s="164" t="e">
        <f t="shared" si="6"/>
        <v>#REF!</v>
      </c>
      <c r="D73" s="239"/>
      <c r="E73" s="230" t="e">
        <f>I73/(D73*J73)</f>
        <v>#REF!</v>
      </c>
      <c r="F73" s="157" t="e">
        <f>#REF!+(#REF!)</f>
        <v>#REF!</v>
      </c>
      <c r="G73" s="231" t="e">
        <f>I73/J73</f>
        <v>#REF!</v>
      </c>
      <c r="H73" s="232">
        <v>4</v>
      </c>
      <c r="I73" s="231" t="e">
        <f t="shared" si="7"/>
        <v>#REF!</v>
      </c>
      <c r="J73" s="233">
        <f>P73-L73</f>
        <v>0</v>
      </c>
      <c r="K73" s="233">
        <f>L73-P73</f>
        <v>0</v>
      </c>
      <c r="L73" s="180"/>
      <c r="M73" s="181" t="s">
        <v>106</v>
      </c>
      <c r="N73" s="181" t="s">
        <v>112</v>
      </c>
      <c r="O73" s="182"/>
      <c r="P73" s="181"/>
      <c r="Q73" s="181" t="s">
        <v>112</v>
      </c>
      <c r="R73" s="181"/>
      <c r="S73" s="181">
        <f>L73</f>
        <v>0</v>
      </c>
      <c r="T73" s="181" t="s">
        <v>104</v>
      </c>
      <c r="U73" s="181" t="s">
        <v>93</v>
      </c>
      <c r="V73" s="138">
        <f>L73-P73</f>
        <v>0</v>
      </c>
      <c r="W73" s="163" t="e">
        <f t="shared" si="8"/>
        <v>#REF!</v>
      </c>
      <c r="X73" s="214"/>
    </row>
    <row r="74" spans="1:36" ht="13.5">
      <c r="A74" s="236"/>
      <c r="B74" s="253" t="s">
        <v>86</v>
      </c>
      <c r="C74" s="167" t="e">
        <f t="shared" si="6"/>
        <v>#REF!</v>
      </c>
      <c r="D74" s="237"/>
      <c r="E74" s="230" t="e">
        <f>I74/(D74*J74)</f>
        <v>#REF!</v>
      </c>
      <c r="F74" s="157" t="e">
        <f>F73+(W73)</f>
        <v>#REF!</v>
      </c>
      <c r="G74" s="231" t="e">
        <f>I74/J74</f>
        <v>#REF!</v>
      </c>
      <c r="H74" s="232">
        <v>4</v>
      </c>
      <c r="I74" s="231" t="e">
        <f t="shared" si="7"/>
        <v>#REF!</v>
      </c>
      <c r="J74" s="233">
        <f>(P74-L74)*-1</f>
        <v>0</v>
      </c>
      <c r="K74" s="233">
        <f>(L74-P74)*-1</f>
        <v>0</v>
      </c>
      <c r="L74" s="251"/>
      <c r="M74" s="252" t="s">
        <v>106</v>
      </c>
      <c r="N74" s="252" t="s">
        <v>112</v>
      </c>
      <c r="O74" s="253"/>
      <c r="P74" s="252"/>
      <c r="Q74" s="252" t="s">
        <v>112</v>
      </c>
      <c r="R74" s="252"/>
      <c r="S74" s="252">
        <f>L74</f>
        <v>0</v>
      </c>
      <c r="T74" s="252" t="s">
        <v>104</v>
      </c>
      <c r="U74" s="252" t="s">
        <v>93</v>
      </c>
      <c r="V74" s="234">
        <f>(L74-P74)*-1</f>
        <v>0</v>
      </c>
      <c r="W74" s="240" t="e">
        <f t="shared" si="8"/>
        <v>#REF!</v>
      </c>
      <c r="AG74" s="2"/>
      <c r="AH74" s="11"/>
      <c r="AI74" s="14"/>
      <c r="AJ74" s="12"/>
    </row>
    <row r="77" ht="13.5" customHeight="1">
      <c r="X77" s="214"/>
    </row>
    <row r="78" ht="13.5" customHeight="1">
      <c r="X78" s="214"/>
    </row>
    <row r="85" ht="13.5" customHeight="1">
      <c r="X85" s="214"/>
    </row>
    <row r="86" ht="15.75" customHeight="1"/>
    <row r="87" ht="13.5" customHeight="1">
      <c r="X87" s="214"/>
    </row>
    <row r="88" ht="13.5" customHeight="1">
      <c r="X88" s="214"/>
    </row>
    <row r="91" ht="13.5" customHeight="1">
      <c r="X91" s="214"/>
    </row>
    <row r="92" ht="15.75" customHeight="1"/>
    <row r="93" ht="13.5" customHeight="1">
      <c r="X93" s="214"/>
    </row>
    <row r="94" ht="13.5" customHeight="1">
      <c r="X94" s="214"/>
    </row>
    <row r="95" ht="13.5" customHeight="1">
      <c r="X95" s="214"/>
    </row>
    <row r="96" ht="13.5" customHeight="1">
      <c r="X96" s="214"/>
    </row>
    <row r="97" ht="13.5" customHeight="1">
      <c r="X97" s="214"/>
    </row>
    <row r="98" ht="13.5" customHeight="1">
      <c r="X98" s="214"/>
    </row>
    <row r="99" ht="13.5" customHeight="1">
      <c r="X99" s="214"/>
    </row>
    <row r="101" ht="15.75" customHeight="1"/>
    <row r="102" ht="13.5" customHeight="1">
      <c r="X102" s="214"/>
    </row>
    <row r="104" ht="15.75" customHeight="1"/>
    <row r="105" ht="13.5" customHeight="1">
      <c r="X105" s="214"/>
    </row>
    <row r="106" ht="13.5" customHeight="1">
      <c r="X106" s="214"/>
    </row>
    <row r="107" ht="13.5" customHeight="1">
      <c r="X107" s="214"/>
    </row>
    <row r="109" ht="15.75" customHeight="1"/>
    <row r="110" ht="13.5" customHeight="1">
      <c r="X110" s="214"/>
    </row>
    <row r="112" ht="15.75" customHeight="1"/>
    <row r="113" ht="13.5" customHeight="1">
      <c r="X113" s="214"/>
    </row>
    <row r="114" ht="13.5" customHeight="1">
      <c r="X114" s="214"/>
    </row>
    <row r="115" ht="13.5" customHeight="1">
      <c r="X115" s="214"/>
    </row>
    <row r="117" ht="15.75" customHeight="1"/>
    <row r="118" ht="13.5" customHeight="1">
      <c r="X118" s="214"/>
    </row>
    <row r="119" ht="13.5" customHeight="1">
      <c r="X119" s="214"/>
    </row>
    <row r="120" ht="13.5" customHeight="1">
      <c r="X120" s="214"/>
    </row>
    <row r="121" ht="13.5" customHeight="1">
      <c r="X121" s="214"/>
    </row>
    <row r="123" ht="13.5" customHeight="1">
      <c r="X123" s="214"/>
    </row>
    <row r="124" ht="15.75" customHeight="1"/>
    <row r="128" ht="13.5" customHeight="1">
      <c r="X128" s="214"/>
    </row>
    <row r="129" ht="13.5" customHeight="1">
      <c r="X129" s="214"/>
    </row>
    <row r="130" ht="13.5" customHeight="1">
      <c r="X130" s="214"/>
    </row>
    <row r="131" ht="15.75" customHeight="1"/>
    <row r="132" ht="15.75" customHeight="1"/>
    <row r="133" ht="15.75" customHeight="1"/>
    <row r="134" ht="15.75" customHeight="1"/>
    <row r="136" ht="15.75" customHeight="1"/>
    <row r="137" ht="15.75" customHeight="1"/>
    <row r="138" ht="15.75" customHeight="1"/>
    <row r="140" ht="13.5" customHeight="1">
      <c r="X140" s="214"/>
    </row>
    <row r="141" ht="15.75" customHeight="1"/>
    <row r="142" spans="33:36" ht="13.5">
      <c r="AG142" s="2"/>
      <c r="AH142" s="11"/>
      <c r="AI142" s="14"/>
      <c r="AJ142" s="12"/>
    </row>
    <row r="143" ht="13.5" customHeight="1">
      <c r="X143" s="214"/>
    </row>
    <row r="144" ht="13.5" customHeight="1">
      <c r="X144" s="214"/>
    </row>
    <row r="145" spans="33:36" ht="13.5">
      <c r="AG145" s="2"/>
      <c r="AH145" s="11"/>
      <c r="AI145" s="14"/>
      <c r="AJ145" s="12"/>
    </row>
    <row r="147" ht="13.5" customHeight="1">
      <c r="X147" s="214"/>
    </row>
    <row r="148" ht="13.5" customHeight="1">
      <c r="X148" s="214"/>
    </row>
    <row r="149" ht="15.75" customHeight="1"/>
    <row r="150" ht="15.75" customHeight="1"/>
    <row r="151" spans="33:36" ht="13.5">
      <c r="AG151" s="2"/>
      <c r="AH151" s="11"/>
      <c r="AI151" s="14"/>
      <c r="AJ151" s="12"/>
    </row>
    <row r="154" ht="13.5" customHeight="1">
      <c r="X154" s="214"/>
    </row>
    <row r="155" ht="15.75" customHeight="1"/>
    <row r="158" ht="13.5" customHeight="1">
      <c r="X158" s="214"/>
    </row>
    <row r="159" ht="15.75" customHeight="1"/>
    <row r="163" ht="13.5" customHeight="1">
      <c r="X163" s="214"/>
    </row>
    <row r="164" ht="13.5" customHeight="1">
      <c r="X164" s="214"/>
    </row>
    <row r="165" ht="13.5" customHeight="1">
      <c r="X165" s="214"/>
    </row>
    <row r="166" ht="15.75" customHeight="1"/>
    <row r="167" ht="15.75" customHeight="1"/>
    <row r="168" ht="15.75" customHeight="1"/>
    <row r="170" ht="15.75" customHeight="1"/>
    <row r="171" ht="15.75" customHeight="1"/>
    <row r="172" ht="13.5" customHeight="1">
      <c r="X172" s="214"/>
    </row>
    <row r="173" ht="13.5" customHeight="1">
      <c r="X173" s="214"/>
    </row>
    <row r="175" ht="13.5" customHeight="1">
      <c r="X175" s="214"/>
    </row>
    <row r="176" ht="15.75" customHeight="1"/>
    <row r="177" ht="13.5" customHeight="1">
      <c r="X177" s="214"/>
    </row>
    <row r="178" ht="13.5" customHeight="1">
      <c r="X178" s="214"/>
    </row>
    <row r="182" ht="13.5" customHeight="1">
      <c r="X182" s="214"/>
    </row>
    <row r="183" ht="18" customHeight="1"/>
    <row r="184" ht="17.25" customHeight="1"/>
    <row r="185" ht="15.75" customHeight="1"/>
    <row r="186" ht="15.75" customHeight="1"/>
    <row r="187" ht="15.75" customHeight="1"/>
    <row r="189" ht="13.5" customHeight="1">
      <c r="X189" s="214"/>
    </row>
    <row r="190" ht="15.75" customHeight="1"/>
    <row r="191" ht="13.5" customHeight="1">
      <c r="X191" s="214"/>
    </row>
    <row r="192" ht="13.5" customHeight="1">
      <c r="X192" s="214"/>
    </row>
    <row r="193" ht="15.75" customHeight="1"/>
    <row r="194" ht="15.75" customHeight="1"/>
    <row r="195" ht="15.75" customHeight="1"/>
    <row r="197" ht="15.75" customHeight="1"/>
    <row r="198" ht="15.75" customHeight="1"/>
    <row r="199" ht="15.75" customHeight="1"/>
    <row r="200" ht="13.5" customHeight="1">
      <c r="X200" s="214"/>
    </row>
    <row r="201" ht="13.5" customHeight="1">
      <c r="X201" s="214"/>
    </row>
    <row r="203" ht="13.5" customHeight="1">
      <c r="X203" s="214"/>
    </row>
    <row r="204" ht="13.5" customHeight="1">
      <c r="X204" s="214"/>
    </row>
    <row r="206" ht="13.5" customHeight="1">
      <c r="X206" s="214"/>
    </row>
    <row r="207" ht="15.75" customHeight="1"/>
    <row r="208" ht="13.5" customHeight="1">
      <c r="X208" s="214"/>
    </row>
    <row r="209" ht="13.5" customHeight="1">
      <c r="X209" s="214"/>
    </row>
    <row r="211" ht="13.5" customHeight="1">
      <c r="X211" s="214"/>
    </row>
    <row r="212" ht="15.75" customHeight="1"/>
    <row r="214" ht="15.75" customHeight="1"/>
    <row r="215" ht="15.75" customHeight="1"/>
    <row r="216" ht="16.5" customHeight="1"/>
    <row r="218" ht="15" customHeight="1"/>
    <row r="219" spans="33:36" ht="13.5">
      <c r="AG219" s="2"/>
      <c r="AH219" s="11"/>
      <c r="AI219" s="14"/>
      <c r="AJ219" s="12"/>
    </row>
    <row r="220" ht="13.5" customHeight="1">
      <c r="X220" s="214"/>
    </row>
    <row r="221" ht="13.5" customHeight="1">
      <c r="X221" s="214"/>
    </row>
    <row r="222" ht="13.5" customHeight="1">
      <c r="X222" s="214"/>
    </row>
    <row r="223" ht="13.5" customHeight="1">
      <c r="X223" s="214"/>
    </row>
    <row r="224" ht="15.75" customHeight="1"/>
    <row r="227" spans="33:36" ht="13.5">
      <c r="AG227" s="2"/>
      <c r="AH227" s="11"/>
      <c r="AI227" s="14"/>
      <c r="AJ227" s="12"/>
    </row>
    <row r="228" spans="33:36" ht="13.5">
      <c r="AG228" s="2"/>
      <c r="AH228" s="11"/>
      <c r="AI228" s="14"/>
      <c r="AJ228" s="12"/>
    </row>
    <row r="229" spans="33:36" ht="13.5">
      <c r="AG229" s="2"/>
      <c r="AH229" s="11"/>
      <c r="AI229" s="14"/>
      <c r="AJ229" s="12"/>
    </row>
    <row r="230" ht="16.5" customHeight="1"/>
    <row r="231" ht="13.5" customHeight="1">
      <c r="X231" s="214"/>
    </row>
    <row r="233" ht="15.75" customHeight="1"/>
    <row r="237" ht="13.5" customHeight="1">
      <c r="X237" s="214"/>
    </row>
    <row r="238" ht="13.5" customHeight="1">
      <c r="X238" s="214"/>
    </row>
    <row r="239" ht="13.5" customHeight="1">
      <c r="X239" s="214"/>
    </row>
    <row r="240" ht="13.5" customHeight="1">
      <c r="X240" s="214"/>
    </row>
    <row r="241" ht="13.5" customHeight="1">
      <c r="X241" s="214"/>
    </row>
    <row r="242" ht="13.5" customHeight="1">
      <c r="X242" s="214"/>
    </row>
    <row r="243" ht="13.5" customHeight="1">
      <c r="X243" s="214"/>
    </row>
    <row r="244" ht="13.5" customHeight="1">
      <c r="X244" s="214"/>
    </row>
    <row r="245" ht="13.5" customHeight="1">
      <c r="X245" s="214"/>
    </row>
    <row r="246" ht="15.75" customHeight="1"/>
    <row r="247" ht="15.75" customHeight="1"/>
    <row r="248" spans="33:36" ht="13.5">
      <c r="AG248" s="2"/>
      <c r="AH248" s="11"/>
      <c r="AI248" s="14"/>
      <c r="AJ248" s="12"/>
    </row>
    <row r="250" ht="13.5" customHeight="1">
      <c r="X250" s="214"/>
    </row>
    <row r="251" ht="13.5" customHeight="1">
      <c r="X251" s="214"/>
    </row>
    <row r="252" ht="13.5" customHeight="1">
      <c r="X252" s="214"/>
    </row>
    <row r="254" ht="15.75" customHeight="1"/>
    <row r="255" ht="13.5" customHeight="1">
      <c r="X255" s="214"/>
    </row>
    <row r="256" ht="13.5" customHeight="1">
      <c r="X256" s="214"/>
    </row>
    <row r="257" ht="13.5" customHeight="1">
      <c r="X257" s="214"/>
    </row>
    <row r="258" ht="13.5" customHeight="1">
      <c r="X258" s="214"/>
    </row>
    <row r="260" ht="13.5" customHeight="1">
      <c r="X260" s="214"/>
    </row>
    <row r="261" ht="13.5" customHeight="1">
      <c r="X261" s="214"/>
    </row>
    <row r="263" ht="13.5" customHeight="1">
      <c r="X263" s="214"/>
    </row>
    <row r="264" ht="15.75" customHeight="1"/>
    <row r="268" ht="13.5" customHeight="1">
      <c r="X268" s="214"/>
    </row>
    <row r="269" ht="13.5" customHeight="1">
      <c r="X269" s="214"/>
    </row>
    <row r="270" ht="13.5" customHeight="1">
      <c r="X270" s="214"/>
    </row>
    <row r="271" ht="13.5" customHeight="1">
      <c r="X271" s="214"/>
    </row>
    <row r="272" ht="13.5" customHeight="1">
      <c r="X272" s="214"/>
    </row>
    <row r="273" spans="1:26" s="264" customFormat="1" ht="13.5" customHeight="1">
      <c r="A273"/>
      <c r="B273" s="134"/>
      <c r="C273" s="154"/>
      <c r="D273" s="154"/>
      <c r="E273" s="147"/>
      <c r="F273" s="194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112"/>
      <c r="W273"/>
      <c r="Y273"/>
      <c r="Z273"/>
    </row>
    <row r="274" spans="1:23" s="264" customFormat="1" ht="13.5" customHeight="1">
      <c r="A274"/>
      <c r="B274" s="134"/>
      <c r="C274" s="154"/>
      <c r="D274" s="154"/>
      <c r="E274" s="147"/>
      <c r="F274" s="19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112"/>
      <c r="W274"/>
    </row>
    <row r="275" spans="1:23" s="264" customFormat="1" ht="13.5" customHeight="1">
      <c r="A275"/>
      <c r="B275" s="134"/>
      <c r="C275" s="154"/>
      <c r="D275" s="154"/>
      <c r="E275" s="147"/>
      <c r="F275" s="194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112"/>
      <c r="W275"/>
    </row>
    <row r="276" spans="1:23" s="264" customFormat="1" ht="13.5" customHeight="1">
      <c r="A276"/>
      <c r="B276" s="134"/>
      <c r="C276" s="154"/>
      <c r="D276" s="154"/>
      <c r="E276" s="147"/>
      <c r="F276" s="194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112"/>
      <c r="W276"/>
    </row>
    <row r="277" spans="24:26" ht="13.5" customHeight="1">
      <c r="X277" s="214"/>
      <c r="Y277" s="264"/>
      <c r="Z277" s="264"/>
    </row>
    <row r="278" ht="13.5" customHeight="1">
      <c r="X278" s="214"/>
    </row>
    <row r="279" ht="13.5" customHeight="1">
      <c r="X279" s="214"/>
    </row>
    <row r="280" ht="13.5" customHeight="1">
      <c r="X280" s="214"/>
    </row>
    <row r="282" ht="13.5" customHeight="1">
      <c r="X282" s="214"/>
    </row>
    <row r="283" ht="15.75" customHeight="1"/>
    <row r="284" ht="13.5" customHeight="1">
      <c r="X284" s="214"/>
    </row>
    <row r="286" ht="15.75" customHeight="1"/>
    <row r="287" ht="15.75" customHeight="1"/>
    <row r="288" ht="15.75" customHeight="1"/>
    <row r="289" spans="33:36" ht="13.5">
      <c r="AG289" s="2"/>
      <c r="AH289" s="11"/>
      <c r="AI289" s="14"/>
      <c r="AJ289" s="12"/>
    </row>
    <row r="294" ht="13.5" customHeight="1">
      <c r="X294" s="214"/>
    </row>
    <row r="295" ht="18" customHeight="1"/>
    <row r="296" ht="17.25" customHeight="1"/>
    <row r="297" ht="15.75" customHeight="1"/>
    <row r="298" ht="15.75" customHeight="1"/>
    <row r="299" ht="15.75" customHeight="1"/>
    <row r="300" ht="15.75" customHeight="1"/>
    <row r="301" ht="15.75" customHeight="1"/>
    <row r="302" ht="16.5" customHeight="1"/>
    <row r="304" ht="15" customHeight="1"/>
    <row r="305" ht="15.75" customHeight="1"/>
    <row r="308" spans="33:36" ht="13.5">
      <c r="AG308" s="2"/>
      <c r="AH308" s="11"/>
      <c r="AI308" s="14"/>
      <c r="AJ308" s="12"/>
    </row>
    <row r="309" spans="33:36" ht="13.5">
      <c r="AG309" s="2"/>
      <c r="AH309" s="11"/>
      <c r="AI309" s="14"/>
      <c r="AJ309" s="12"/>
    </row>
    <row r="310" ht="16.5" customHeight="1"/>
    <row r="311" ht="15.75" customHeight="1"/>
    <row r="312" ht="15.75" customHeight="1"/>
    <row r="313" ht="15.75" customHeight="1"/>
    <row r="315" ht="15.75" customHeight="1"/>
    <row r="316" ht="15.75" customHeight="1"/>
    <row r="317" ht="15.75" customHeight="1"/>
    <row r="320" spans="33:36" ht="13.5">
      <c r="AG320" s="2"/>
      <c r="AH320" s="11"/>
      <c r="AI320" s="14"/>
      <c r="AJ320" s="12"/>
    </row>
    <row r="321" spans="33:36" ht="13.5">
      <c r="AG321" s="2"/>
      <c r="AH321" s="11"/>
      <c r="AI321" s="14"/>
      <c r="AJ321" s="12"/>
    </row>
    <row r="322" spans="33:36" ht="13.5">
      <c r="AG322" s="2"/>
      <c r="AH322" s="11"/>
      <c r="AI322" s="14"/>
      <c r="AJ322" s="12"/>
    </row>
    <row r="323" ht="16.5" customHeight="1"/>
    <row r="324" ht="15.75" customHeight="1"/>
    <row r="325" ht="15.75" customHeight="1"/>
    <row r="326" ht="15.75" customHeight="1"/>
    <row r="328" ht="15.75" customHeight="1"/>
    <row r="329" ht="15.75" customHeight="1"/>
    <row r="330" ht="15.75" customHeight="1"/>
    <row r="331" spans="33:36" ht="13.5">
      <c r="AG331" s="2"/>
      <c r="AH331" s="11"/>
      <c r="AI331" s="14"/>
      <c r="AJ331" s="12"/>
    </row>
  </sheetData>
  <sheetProtection/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2015-08-19T17:54:51Z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