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60" windowWidth="25065" windowHeight="11490" activeTab="1"/>
  </bookViews>
  <sheets>
    <sheet name="ルール＆合計" sheetId="1" r:id="rId1"/>
    <sheet name="検証データ" sheetId="2" r:id="rId2"/>
    <sheet name="画像" sheetId="3" r:id="rId3"/>
    <sheet name="気づき" sheetId="4" r:id="rId4"/>
  </sheets>
  <definedNames/>
  <calcPr fullCalcOnLoad="1"/>
</workbook>
</file>

<file path=xl/sharedStrings.xml><?xml version="1.0" encoding="utf-8"?>
<sst xmlns="http://schemas.openxmlformats.org/spreadsheetml/2006/main" count="136" uniqueCount="95">
  <si>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</si>
  <si>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</si>
  <si>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</si>
  <si>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</si>
  <si>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</si>
  <si>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</si>
  <si>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</si>
  <si>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</si>
  <si>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</si>
  <si>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</si>
  <si>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</si>
  <si>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</si>
  <si>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</si>
  <si>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</si>
  <si>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</si>
  <si>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</si>
  <si>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</si>
  <si>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</si>
  <si>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</si>
  <si>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</si>
  <si>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</si>
  <si>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</si>
  <si>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売買</t>
  </si>
  <si>
    <t>時間足</t>
  </si>
  <si>
    <t>エントリー日時</t>
  </si>
  <si>
    <t>エントリー価格</t>
  </si>
  <si>
    <t>決済日時</t>
  </si>
  <si>
    <t>決済価格</t>
  </si>
  <si>
    <t>合計</t>
  </si>
  <si>
    <t>トレード詳細データ</t>
  </si>
  <si>
    <t>通貨ペア別エントリー回数</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</si>
  <si>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</si>
  <si>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</si>
  <si>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</si>
  <si>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</si>
  <si>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</si>
  <si>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</si>
  <si>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</si>
  <si>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</si>
  <si>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</si>
  <si>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</si>
  <si>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</si>
  <si>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</si>
  <si>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</si>
  <si>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</si>
  <si>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</si>
  <si>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</si>
  <si>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</si>
  <si>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</si>
  <si>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</si>
  <si>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</si>
  <si>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</si>
  <si>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</si>
  <si>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</si>
  <si>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</si>
  <si>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</si>
  <si>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ロスカット幅(pips)</t>
  </si>
  <si>
    <t>万通貨</t>
  </si>
  <si>
    <t>現合計</t>
  </si>
  <si>
    <t>1pips(円)</t>
  </si>
  <si>
    <t>結果資金</t>
  </si>
  <si>
    <t>ストップ設定価格</t>
  </si>
  <si>
    <t>ロット</t>
  </si>
  <si>
    <t>買</t>
  </si>
  <si>
    <t>損益金額　</t>
  </si>
  <si>
    <t>損失上限</t>
  </si>
  <si>
    <t>時間足</t>
  </si>
  <si>
    <t>通貨ペア</t>
  </si>
  <si>
    <t>右側円の場合=100</t>
  </si>
  <si>
    <t>ドル円レート=今のレート</t>
  </si>
  <si>
    <t>USD/JPY、EUR/JPY</t>
  </si>
  <si>
    <t>EUR/USD、GBP/USD</t>
  </si>
  <si>
    <t>ロス(％)</t>
  </si>
  <si>
    <t>現在のドル円レート</t>
  </si>
  <si>
    <t>決済ルール</t>
  </si>
  <si>
    <t>ｂ/ストップを移動していく</t>
  </si>
  <si>
    <t>60分</t>
  </si>
  <si>
    <t>売</t>
  </si>
  <si>
    <t>USD/JPY</t>
  </si>
  <si>
    <t>損益pips</t>
  </si>
  <si>
    <t>仕掛け２</t>
  </si>
  <si>
    <t>４H</t>
  </si>
  <si>
    <t>１H足</t>
  </si>
  <si>
    <t>⇒１H足</t>
  </si>
  <si>
    <t>ダイバージェンス</t>
  </si>
  <si>
    <t>ダイバージェンスの勝率には驚きです。</t>
  </si>
  <si>
    <t>エントリーのタイミングが直近の安値、高値ブレイクがはっきり掴み切れていないと感じましたので</t>
  </si>
  <si>
    <t>再度、動画で確認して通貨を変えて検証しようと思います。</t>
  </si>
  <si>
    <t>１H足でEB,PBが出ていると安心してエントリーできました。</t>
  </si>
  <si>
    <t>４H足でダイバージェンスを確認し、１H足でエントリーをしまして、</t>
  </si>
  <si>
    <t>PB,EBがないとエントリーになんとなく迷いを感じました。</t>
  </si>
  <si>
    <t>EB,PBのように安心してエントリーできるくらい</t>
  </si>
  <si>
    <t>ダイバージェンスも数をこなしてみます。</t>
  </si>
  <si>
    <t>あと、ダイバージェンスと判断基準が合っているのか自信がないところではありますが、</t>
  </si>
  <si>
    <t>結果勝率が良かったので合っているとみなしていいのかと思うところです。</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</si>
</sst>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0_ "/>
    <numFmt numFmtId="190" formatCode="0_ "/>
    <numFmt numFmtId="191" formatCode="#,##0.0;#,##0.0"/>
    <numFmt numFmtId="192" formatCode="#,##0;#,##0"/>
    <numFmt numFmtId="193" formatCode="0.0;[Red]0.0"/>
    <numFmt numFmtId="194" formatCode="0_);\(0\)"/>
    <numFmt numFmtId="195" formatCode="0.00;[Red]0.00"/>
    <numFmt numFmtId="196" formatCode="#,##0.00;#,##0.00"/>
    <numFmt numFmtId="197" formatCode="#,##0.0_ "/>
    <numFmt numFmtId="198" formatCode="0_ ;[Red]\-0\ "/>
    <numFmt numFmtId="199" formatCode="0;&quot;△ &quot;0"/>
    <numFmt numFmtId="200" formatCode="#,##0;&quot;▲ &quot;#,##0"/>
    <numFmt numFmtId="201" formatCode="#,##0_ "/>
    <numFmt numFmtId="202" formatCode="###,000;###,000"/>
    <numFmt numFmtId="203" formatCode="0.0_ ;[Red]\-0.0\ "/>
    <numFmt numFmtId="204" formatCode="0.000_ "/>
    <numFmt numFmtId="205" formatCode="#,##0;[Red]#,##0"/>
    <numFmt numFmtId="206" formatCode="0.000&quot; &quot;"/>
    <numFmt numFmtId="207" formatCode="#,##0.0;[Red]\-#,##0.0"/>
    <numFmt numFmtId="208" formatCode="&quot;Yes&quot;;&quot;Yes&quot;;&quot;No&quot;"/>
    <numFmt numFmtId="209" formatCode="&quot;True&quot;;&quot;True&quot;;&quot;False&quot;"/>
    <numFmt numFmtId="210" formatCode="&quot;On&quot;;&quot;On&quot;;&quot;Off&quot;"/>
    <numFmt numFmtId="211" formatCode="[$€-2]\ #,##0.00_);[Red]\([$€-2]\ #,##0.00\)"/>
  </numFmts>
  <fonts count="55">
    <font>
      <sz val="11"/>
      <color indexed="8"/>
      <name val="ＭＳ Ｐゴシック"/>
      <family val="3"/>
    </font>
    <font>
      <sz val="11"/>
      <name val="ＭＳ Ｐゴシック"/>
      <family val="3"/>
    </font>
    <font>
      <b/>
      <sz val="11"/>
      <color indexed="8"/>
      <name val="ＭＳ Ｐゴシック"/>
      <family val="3"/>
    </font>
    <font>
      <sz val="11"/>
      <color indexed="9"/>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sz val="6"/>
      <name val="ＭＳ Ｐゴシック"/>
      <family val="3"/>
    </font>
    <font>
      <b/>
      <sz val="11"/>
      <color indexed="9"/>
      <name val="ＭＳ Ｐゴシック"/>
      <family val="3"/>
    </font>
    <font>
      <b/>
      <sz val="22"/>
      <color indexed="8"/>
      <name val="ＭＳ Ｐゴシック"/>
      <family val="3"/>
    </font>
    <font>
      <b/>
      <sz val="18"/>
      <color indexed="8"/>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49"/>
      <name val="ＭＳ Ｐゴシック"/>
      <family val="3"/>
    </font>
    <font>
      <b/>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Ｐゴシック"/>
      <family val="3"/>
    </font>
    <font>
      <sz val="11"/>
      <color theme="1"/>
      <name val="ＭＳ Ｐゴシック"/>
      <family val="3"/>
    </font>
    <font>
      <sz val="11"/>
      <color theme="4" tint="-0.24997000396251678"/>
      <name val="ＭＳ Ｐゴシック"/>
      <family val="3"/>
    </font>
    <font>
      <sz val="11"/>
      <color rgb="FFFF0000"/>
      <name val="ＭＳ Ｐゴシック"/>
      <family val="3"/>
    </font>
    <font>
      <b/>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B7B7"/>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style="medium"/>
      <top style="medium"/>
      <bottom style="thin"/>
    </border>
    <border>
      <left style="thin"/>
      <right>
        <color indexed="63"/>
      </right>
      <top style="medium"/>
      <bottom style="thin"/>
    </border>
    <border>
      <left style="thin"/>
      <right>
        <color indexed="63"/>
      </right>
      <top style="medium"/>
      <bottom style="medium"/>
    </border>
    <border>
      <left style="thin"/>
      <right style="medium"/>
      <top style="medium"/>
      <bottom style="medium"/>
    </border>
    <border>
      <left style="thin"/>
      <right style="thin"/>
      <top style="thin"/>
      <bottom style="thin"/>
    </border>
    <border>
      <left style="medium"/>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color indexed="63"/>
      </right>
      <top>
        <color indexed="63"/>
      </top>
      <bottom style="double"/>
    </border>
    <border>
      <left style="medium"/>
      <right style="thin"/>
      <top>
        <color indexed="63"/>
      </top>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color indexed="60"/>
      </botto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dashed"/>
      <top style="thin"/>
      <bottom style="double">
        <color indexed="60"/>
      </bottom>
    </border>
    <border>
      <left style="dashed"/>
      <right style="dashed"/>
      <top style="thin"/>
      <bottom style="double">
        <color indexed="60"/>
      </bottom>
    </border>
    <border>
      <left>
        <color indexed="63"/>
      </left>
      <right style="thin"/>
      <top style="thin"/>
      <bottom style="double">
        <color indexed="60"/>
      </bottom>
    </border>
    <border>
      <left style="thin"/>
      <right>
        <color indexed="63"/>
      </right>
      <top>
        <color indexed="63"/>
      </top>
      <bottom style="thin"/>
    </border>
    <border>
      <left style="thin"/>
      <right style="dashed"/>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thin"/>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color indexed="60"/>
      </left>
      <right style="medium">
        <color indexed="60"/>
      </right>
      <top style="medium">
        <color indexed="60"/>
      </top>
      <bottom style="medium">
        <color indexed="60"/>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194">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3" fillId="33" borderId="20"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protection/>
    </xf>
    <xf numFmtId="0" fontId="0" fillId="0" borderId="23" xfId="0" applyNumberFormat="1" applyFont="1" applyFill="1" applyBorder="1" applyAlignment="1" applyProtection="1">
      <alignment vertical="center"/>
      <protection/>
    </xf>
    <xf numFmtId="0" fontId="0" fillId="0" borderId="2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vertical="center"/>
      <protection/>
    </xf>
    <xf numFmtId="0" fontId="0" fillId="0" borderId="25" xfId="0" applyNumberFormat="1" applyFont="1" applyFill="1" applyBorder="1" applyAlignment="1" applyProtection="1">
      <alignment vertical="center"/>
      <protection/>
    </xf>
    <xf numFmtId="0" fontId="0" fillId="0" borderId="26" xfId="0" applyNumberFormat="1" applyFont="1" applyFill="1" applyBorder="1" applyAlignment="1" applyProtection="1">
      <alignment vertical="center"/>
      <protection/>
    </xf>
    <xf numFmtId="0" fontId="0" fillId="0" borderId="25" xfId="0" applyNumberFormat="1" applyFont="1" applyFill="1" applyBorder="1" applyAlignment="1" applyProtection="1">
      <alignment horizontal="center" vertical="center"/>
      <protection/>
    </xf>
    <xf numFmtId="0" fontId="4" fillId="0" borderId="0" xfId="62" applyNumberFormat="1" applyFont="1" applyFill="1" applyBorder="1" applyAlignment="1" applyProtection="1">
      <alignment vertical="center"/>
      <protection/>
    </xf>
    <xf numFmtId="0" fontId="4" fillId="34" borderId="27" xfId="62" applyNumberFormat="1" applyFont="1" applyFill="1" applyBorder="1" applyAlignment="1" applyProtection="1">
      <alignment vertical="center"/>
      <protection/>
    </xf>
    <xf numFmtId="182" fontId="4" fillId="34" borderId="28" xfId="62" applyNumberFormat="1" applyFont="1" applyFill="1" applyBorder="1" applyAlignment="1" applyProtection="1">
      <alignment vertical="center"/>
      <protection/>
    </xf>
    <xf numFmtId="9" fontId="4" fillId="0" borderId="29" xfId="62" applyNumberFormat="1" applyFont="1" applyFill="1" applyBorder="1" applyAlignment="1" applyProtection="1">
      <alignment horizontal="center" vertical="center"/>
      <protection/>
    </xf>
    <xf numFmtId="5" fontId="4" fillId="0" borderId="21" xfId="62" applyNumberFormat="1" applyFont="1" applyFill="1" applyBorder="1" applyAlignment="1" applyProtection="1">
      <alignment horizontal="center" vertical="center"/>
      <protection/>
    </xf>
    <xf numFmtId="5" fontId="4" fillId="0" borderId="0" xfId="62" applyNumberFormat="1" applyFont="1" applyFill="1" applyBorder="1" applyAlignment="1" applyProtection="1">
      <alignment horizontal="center" vertical="center"/>
      <protection/>
    </xf>
    <xf numFmtId="6" fontId="4" fillId="34" borderId="28" xfId="62" applyNumberFormat="1" applyFont="1" applyFill="1" applyBorder="1" applyAlignment="1" applyProtection="1">
      <alignment vertical="center"/>
      <protection/>
    </xf>
    <xf numFmtId="6" fontId="4" fillId="0" borderId="30" xfId="62"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5" fillId="0" borderId="17" xfId="62" applyNumberFormat="1" applyFont="1" applyFill="1" applyBorder="1" applyAlignment="1" applyProtection="1">
      <alignment horizontal="center" vertical="center"/>
      <protection/>
    </xf>
    <xf numFmtId="55" fontId="0" fillId="0" borderId="17" xfId="0" applyNumberFormat="1" applyFont="1" applyFill="1" applyBorder="1" applyAlignment="1" applyProtection="1">
      <alignment horizontal="center" vertical="center"/>
      <protection/>
    </xf>
    <xf numFmtId="55" fontId="5" fillId="0" borderId="31" xfId="62" applyNumberFormat="1" applyFont="1" applyFill="1" applyBorder="1" applyAlignment="1" applyProtection="1">
      <alignment horizontal="center" vertical="center"/>
      <protection/>
    </xf>
    <xf numFmtId="0" fontId="4" fillId="34" borderId="32" xfId="62" applyNumberFormat="1" applyFont="1" applyFill="1" applyBorder="1" applyAlignment="1" applyProtection="1">
      <alignment horizontal="center" vertical="center"/>
      <protection/>
    </xf>
    <xf numFmtId="0" fontId="4" fillId="34" borderId="33" xfId="62" applyNumberFormat="1" applyFont="1" applyFill="1" applyBorder="1" applyAlignment="1" applyProtection="1">
      <alignment horizontal="center" vertical="center" wrapText="1"/>
      <protection/>
    </xf>
    <xf numFmtId="0" fontId="4" fillId="34" borderId="33" xfId="62" applyNumberFormat="1" applyFont="1" applyFill="1" applyBorder="1" applyAlignment="1" applyProtection="1">
      <alignment horizontal="center" vertical="center"/>
      <protection/>
    </xf>
    <xf numFmtId="182" fontId="4" fillId="34" borderId="33" xfId="62" applyNumberFormat="1" applyFont="1" applyFill="1" applyBorder="1" applyAlignment="1" applyProtection="1">
      <alignment horizontal="center" vertical="center" wrapText="1"/>
      <protection/>
    </xf>
    <xf numFmtId="183" fontId="4" fillId="34" borderId="33" xfId="62" applyNumberFormat="1" applyFont="1" applyFill="1" applyBorder="1" applyAlignment="1" applyProtection="1">
      <alignment horizontal="center" vertical="center"/>
      <protection/>
    </xf>
    <xf numFmtId="0" fontId="4" fillId="34" borderId="34" xfId="62" applyNumberFormat="1" applyFont="1" applyFill="1" applyBorder="1" applyAlignment="1" applyProtection="1">
      <alignment horizontal="center" vertical="center" wrapText="1"/>
      <protection/>
    </xf>
    <xf numFmtId="182" fontId="4" fillId="34" borderId="35" xfId="62" applyNumberFormat="1" applyFont="1" applyFill="1" applyBorder="1" applyAlignment="1" applyProtection="1">
      <alignment vertical="center"/>
      <protection/>
    </xf>
    <xf numFmtId="184" fontId="4" fillId="34" borderId="36" xfId="62" applyNumberFormat="1" applyFont="1" applyFill="1" applyBorder="1" applyAlignment="1" applyProtection="1">
      <alignment horizontal="center" vertical="center"/>
      <protection/>
    </xf>
    <xf numFmtId="184" fontId="5" fillId="0" borderId="37" xfId="62" applyNumberFormat="1" applyFont="1" applyFill="1" applyBorder="1" applyAlignment="1" applyProtection="1">
      <alignment horizontal="right" vertical="center"/>
      <protection/>
    </xf>
    <xf numFmtId="184" fontId="5" fillId="0" borderId="38" xfId="62" applyNumberFormat="1" applyFont="1" applyFill="1" applyBorder="1" applyAlignment="1" applyProtection="1">
      <alignment horizontal="right" vertical="center"/>
      <protection/>
    </xf>
    <xf numFmtId="185" fontId="5" fillId="0" borderId="38" xfId="62" applyNumberFormat="1" applyFont="1" applyFill="1" applyBorder="1" applyAlignment="1" applyProtection="1">
      <alignment horizontal="right" vertical="center"/>
      <protection/>
    </xf>
    <xf numFmtId="186" fontId="5" fillId="0" borderId="38" xfId="62" applyNumberFormat="1" applyFont="1" applyFill="1" applyBorder="1" applyAlignment="1" applyProtection="1">
      <alignment horizontal="right" vertical="center"/>
      <protection/>
    </xf>
    <xf numFmtId="187" fontId="5" fillId="0" borderId="38" xfId="62" applyNumberFormat="1" applyFont="1" applyFill="1" applyBorder="1" applyAlignment="1" applyProtection="1">
      <alignment vertical="center"/>
      <protection/>
    </xf>
    <xf numFmtId="184" fontId="5" fillId="0" borderId="38" xfId="62" applyNumberFormat="1" applyFont="1" applyFill="1" applyBorder="1" applyAlignment="1" applyProtection="1">
      <alignment vertical="center"/>
      <protection/>
    </xf>
    <xf numFmtId="181" fontId="5" fillId="0" borderId="38" xfId="62" applyNumberFormat="1" applyFont="1" applyFill="1" applyBorder="1" applyAlignment="1" applyProtection="1">
      <alignment vertical="center"/>
      <protection/>
    </xf>
    <xf numFmtId="181" fontId="5" fillId="0" borderId="39" xfId="62" applyNumberFormat="1" applyFont="1" applyFill="1" applyBorder="1" applyAlignment="1" applyProtection="1">
      <alignment vertical="center"/>
      <protection/>
    </xf>
    <xf numFmtId="184" fontId="0" fillId="0" borderId="37" xfId="0" applyNumberFormat="1" applyFont="1" applyFill="1" applyBorder="1" applyAlignment="1" applyProtection="1">
      <alignment vertical="center"/>
      <protection/>
    </xf>
    <xf numFmtId="184" fontId="0" fillId="0" borderId="38" xfId="0" applyNumberFormat="1" applyFont="1" applyFill="1" applyBorder="1" applyAlignment="1" applyProtection="1">
      <alignment vertical="center"/>
      <protection/>
    </xf>
    <xf numFmtId="0" fontId="0" fillId="0" borderId="38" xfId="0" applyNumberFormat="1" applyFont="1" applyFill="1" applyBorder="1" applyAlignment="1" applyProtection="1">
      <alignment vertical="center"/>
      <protection/>
    </xf>
    <xf numFmtId="184" fontId="0" fillId="0" borderId="40" xfId="0" applyNumberFormat="1" applyFont="1" applyFill="1" applyBorder="1" applyAlignment="1" applyProtection="1">
      <alignment vertical="center"/>
      <protection/>
    </xf>
    <xf numFmtId="184" fontId="0" fillId="0" borderId="41" xfId="0" applyNumberFormat="1" applyFont="1" applyFill="1" applyBorder="1" applyAlignment="1" applyProtection="1">
      <alignment vertical="center"/>
      <protection/>
    </xf>
    <xf numFmtId="0" fontId="0" fillId="0" borderId="41" xfId="0" applyNumberFormat="1" applyFont="1" applyFill="1" applyBorder="1" applyAlignment="1" applyProtection="1">
      <alignment vertical="center"/>
      <protection/>
    </xf>
    <xf numFmtId="185" fontId="5" fillId="0" borderId="41" xfId="62" applyNumberFormat="1" applyFont="1" applyFill="1" applyBorder="1" applyAlignment="1" applyProtection="1">
      <alignment horizontal="right" vertical="center"/>
      <protection/>
    </xf>
    <xf numFmtId="187" fontId="5" fillId="0" borderId="41" xfId="62" applyNumberFormat="1" applyFont="1" applyFill="1" applyBorder="1" applyAlignment="1" applyProtection="1">
      <alignment vertical="center"/>
      <protection/>
    </xf>
    <xf numFmtId="184" fontId="5" fillId="0" borderId="41" xfId="62" applyNumberFormat="1" applyFont="1" applyFill="1" applyBorder="1" applyAlignment="1" applyProtection="1">
      <alignment vertical="center"/>
      <protection/>
    </xf>
    <xf numFmtId="181" fontId="5" fillId="0" borderId="41" xfId="62" applyNumberFormat="1" applyFont="1" applyFill="1" applyBorder="1" applyAlignment="1" applyProtection="1">
      <alignment vertical="center"/>
      <protection/>
    </xf>
    <xf numFmtId="181" fontId="5" fillId="0" borderId="42" xfId="62" applyNumberFormat="1" applyFont="1" applyFill="1" applyBorder="1" applyAlignment="1" applyProtection="1">
      <alignment vertical="center"/>
      <protection/>
    </xf>
    <xf numFmtId="6" fontId="5" fillId="0" borderId="38" xfId="62" applyNumberFormat="1" applyFont="1" applyFill="1" applyBorder="1" applyAlignment="1" applyProtection="1">
      <alignment horizontal="right" vertical="center"/>
      <protection/>
    </xf>
    <xf numFmtId="6" fontId="5" fillId="0" borderId="41" xfId="62" applyNumberFormat="1" applyFont="1" applyFill="1" applyBorder="1" applyAlignment="1" applyProtection="1">
      <alignment horizontal="right" vertical="center"/>
      <protection/>
    </xf>
    <xf numFmtId="55" fontId="0" fillId="0" borderId="43" xfId="0" applyNumberFormat="1" applyFont="1" applyFill="1" applyBorder="1" applyAlignment="1" applyProtection="1">
      <alignment horizontal="center" vertical="center"/>
      <protection/>
    </xf>
    <xf numFmtId="5" fontId="1" fillId="0" borderId="44" xfId="0" applyNumberFormat="1" applyFont="1" applyFill="1" applyBorder="1" applyAlignment="1" applyProtection="1">
      <alignment vertical="center"/>
      <protection/>
    </xf>
    <xf numFmtId="184" fontId="1" fillId="0" borderId="45" xfId="0" applyNumberFormat="1" applyFont="1" applyFill="1" applyBorder="1" applyAlignment="1" applyProtection="1">
      <alignment vertical="center"/>
      <protection/>
    </xf>
    <xf numFmtId="6" fontId="1" fillId="0" borderId="45" xfId="0" applyNumberFormat="1" applyFont="1" applyFill="1" applyBorder="1" applyAlignment="1" applyProtection="1">
      <alignment vertical="center"/>
      <protection/>
    </xf>
    <xf numFmtId="186" fontId="1" fillId="0" borderId="45" xfId="0" applyNumberFormat="1" applyFont="1" applyFill="1" applyBorder="1" applyAlignment="1" applyProtection="1">
      <alignment vertical="center"/>
      <protection/>
    </xf>
    <xf numFmtId="185" fontId="1" fillId="0" borderId="45" xfId="0" applyNumberFormat="1" applyFont="1" applyFill="1" applyBorder="1" applyAlignment="1" applyProtection="1">
      <alignment vertical="center"/>
      <protection/>
    </xf>
    <xf numFmtId="187" fontId="6" fillId="0" borderId="45" xfId="0" applyNumberFormat="1" applyFont="1" applyFill="1" applyBorder="1" applyAlignment="1" applyProtection="1">
      <alignment vertical="center"/>
      <protection/>
    </xf>
    <xf numFmtId="181" fontId="1" fillId="0" borderId="46" xfId="0" applyNumberFormat="1" applyFont="1" applyFill="1" applyBorder="1" applyAlignment="1" applyProtection="1">
      <alignment vertical="center"/>
      <protection/>
    </xf>
    <xf numFmtId="181" fontId="1" fillId="0" borderId="47" xfId="0" applyNumberFormat="1" applyFont="1" applyFill="1" applyBorder="1" applyAlignment="1" applyProtection="1">
      <alignment vertical="center"/>
      <protection/>
    </xf>
    <xf numFmtId="0" fontId="0" fillId="0" borderId="48" xfId="0" applyNumberFormat="1" applyFont="1" applyFill="1" applyBorder="1" applyAlignment="1" applyProtection="1">
      <alignment vertical="center"/>
      <protection/>
    </xf>
    <xf numFmtId="0" fontId="7" fillId="0" borderId="39" xfId="0" applyNumberFormat="1" applyFont="1" applyFill="1" applyBorder="1" applyAlignment="1" applyProtection="1">
      <alignment vertical="center"/>
      <protection/>
    </xf>
    <xf numFmtId="0" fontId="4" fillId="35" borderId="0" xfId="62" applyNumberFormat="1" applyFont="1" applyFill="1" applyBorder="1" applyAlignment="1" applyProtection="1">
      <alignment vertical="center"/>
      <protection/>
    </xf>
    <xf numFmtId="5" fontId="4" fillId="35" borderId="0" xfId="62" applyNumberFormat="1" applyFont="1" applyFill="1" applyBorder="1" applyAlignment="1" applyProtection="1">
      <alignment horizontal="center" vertical="center"/>
      <protection/>
    </xf>
    <xf numFmtId="182" fontId="4" fillId="35" borderId="0" xfId="62" applyNumberFormat="1" applyFont="1" applyFill="1" applyBorder="1" applyAlignment="1" applyProtection="1">
      <alignment vertical="center"/>
      <protection/>
    </xf>
    <xf numFmtId="6" fontId="4" fillId="35" borderId="0" xfId="62" applyNumberFormat="1" applyFont="1" applyFill="1" applyBorder="1" applyAlignment="1" applyProtection="1">
      <alignment vertical="center"/>
      <protection/>
    </xf>
    <xf numFmtId="6" fontId="4" fillId="35" borderId="0" xfId="62" applyNumberFormat="1" applyFont="1" applyFill="1" applyBorder="1" applyAlignment="1" applyProtection="1">
      <alignment horizontal="center" vertical="center"/>
      <protection/>
    </xf>
    <xf numFmtId="0" fontId="0" fillId="35" borderId="0" xfId="0" applyNumberFormat="1" applyFont="1" applyFill="1" applyBorder="1" applyAlignment="1" applyProtection="1">
      <alignment vertical="center"/>
      <protection/>
    </xf>
    <xf numFmtId="0" fontId="4" fillId="35" borderId="49" xfId="62" applyNumberFormat="1" applyFont="1" applyFill="1" applyBorder="1" applyAlignment="1" applyProtection="1">
      <alignment vertical="center"/>
      <protection/>
    </xf>
    <xf numFmtId="5" fontId="4" fillId="35" borderId="49" xfId="62" applyNumberFormat="1" applyFont="1" applyFill="1" applyBorder="1" applyAlignment="1" applyProtection="1">
      <alignment horizontal="center" vertical="center"/>
      <protection/>
    </xf>
    <xf numFmtId="182" fontId="4" fillId="35" borderId="49" xfId="62" applyNumberFormat="1" applyFont="1" applyFill="1" applyBorder="1" applyAlignment="1" applyProtection="1">
      <alignment vertical="center"/>
      <protection/>
    </xf>
    <xf numFmtId="6" fontId="4" fillId="35" borderId="49" xfId="62" applyNumberFormat="1" applyFont="1" applyFill="1" applyBorder="1" applyAlignment="1" applyProtection="1">
      <alignment vertical="center"/>
      <protection/>
    </xf>
    <xf numFmtId="6" fontId="4" fillId="35" borderId="49" xfId="62" applyNumberFormat="1" applyFont="1" applyFill="1" applyBorder="1" applyAlignment="1" applyProtection="1">
      <alignment horizontal="center" vertical="center"/>
      <protection/>
    </xf>
    <xf numFmtId="0" fontId="0" fillId="35" borderId="49" xfId="0" applyNumberFormat="1" applyFont="1" applyFill="1" applyBorder="1" applyAlignment="1" applyProtection="1">
      <alignment vertical="center"/>
      <protection/>
    </xf>
    <xf numFmtId="0" fontId="0" fillId="0" borderId="49" xfId="0" applyNumberFormat="1" applyFont="1" applyFill="1" applyBorder="1" applyAlignment="1" applyProtection="1">
      <alignment vertical="center"/>
      <protection/>
    </xf>
    <xf numFmtId="0" fontId="0" fillId="0" borderId="50" xfId="0" applyNumberFormat="1" applyFont="1" applyFill="1" applyBorder="1" applyAlignment="1" applyProtection="1">
      <alignment vertical="center"/>
      <protection/>
    </xf>
    <xf numFmtId="5" fontId="5" fillId="36" borderId="50" xfId="62" applyNumberFormat="1" applyFont="1" applyFill="1" applyBorder="1" applyAlignment="1" applyProtection="1">
      <alignment horizontal="center"/>
      <protection/>
    </xf>
    <xf numFmtId="5" fontId="4" fillId="0" borderId="50" xfId="62" applyNumberFormat="1" applyFont="1" applyFill="1" applyBorder="1" applyAlignment="1" applyProtection="1">
      <alignment horizontal="center" vertical="center"/>
      <protection/>
    </xf>
    <xf numFmtId="0" fontId="4" fillId="0" borderId="50" xfId="62" applyNumberFormat="1" applyFont="1" applyFill="1" applyBorder="1" applyAlignment="1" applyProtection="1">
      <alignment/>
      <protection/>
    </xf>
    <xf numFmtId="5" fontId="5" fillId="36" borderId="51" xfId="62" applyNumberFormat="1" applyFont="1" applyFill="1" applyBorder="1" applyAlignment="1" applyProtection="1">
      <alignment horizontal="center"/>
      <protection/>
    </xf>
    <xf numFmtId="0" fontId="8" fillId="34" borderId="52" xfId="62" applyNumberFormat="1" applyFont="1" applyFill="1" applyBorder="1" applyAlignment="1" applyProtection="1">
      <alignment horizontal="center" vertical="center"/>
      <protection/>
    </xf>
    <xf numFmtId="5" fontId="8" fillId="35" borderId="49" xfId="62" applyNumberFormat="1" applyFont="1" applyFill="1" applyBorder="1" applyAlignment="1" applyProtection="1">
      <alignment horizontal="center" vertical="center"/>
      <protection/>
    </xf>
    <xf numFmtId="9" fontId="4" fillId="35" borderId="53" xfId="62" applyNumberFormat="1" applyFont="1" applyFill="1" applyBorder="1" applyAlignment="1" applyProtection="1">
      <alignment horizontal="center" vertical="center"/>
      <protection/>
    </xf>
    <xf numFmtId="5" fontId="5" fillId="36" borderId="54" xfId="62" applyNumberFormat="1" applyFont="1" applyFill="1" applyBorder="1" applyAlignment="1" applyProtection="1">
      <alignment horizontal="center"/>
      <protection/>
    </xf>
    <xf numFmtId="0" fontId="0" fillId="0" borderId="55" xfId="0" applyNumberFormat="1" applyFont="1" applyFill="1" applyBorder="1" applyAlignment="1" applyProtection="1">
      <alignment vertical="center"/>
      <protection/>
    </xf>
    <xf numFmtId="0" fontId="0" fillId="0" borderId="56" xfId="0" applyNumberFormat="1" applyFont="1" applyFill="1" applyBorder="1" applyAlignment="1" applyProtection="1">
      <alignment vertical="center"/>
      <protection/>
    </xf>
    <xf numFmtId="0" fontId="0" fillId="0" borderId="57" xfId="0" applyNumberFormat="1" applyFont="1" applyFill="1" applyBorder="1" applyAlignment="1" applyProtection="1">
      <alignment vertical="center"/>
      <protection/>
    </xf>
    <xf numFmtId="0" fontId="4" fillId="34" borderId="28" xfId="62"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0" xfId="63">
      <alignment vertical="center"/>
      <protection/>
    </xf>
    <xf numFmtId="0" fontId="1" fillId="0" borderId="58" xfId="63" applyBorder="1">
      <alignment vertical="center"/>
      <protection/>
    </xf>
    <xf numFmtId="0" fontId="1" fillId="0" borderId="59" xfId="63" applyBorder="1">
      <alignment vertical="center"/>
      <protection/>
    </xf>
    <xf numFmtId="0" fontId="1" fillId="0" borderId="60" xfId="63" applyBorder="1">
      <alignment vertical="center"/>
      <protection/>
    </xf>
    <xf numFmtId="0" fontId="1" fillId="0" borderId="26" xfId="63" applyBorder="1">
      <alignment vertical="center"/>
      <protection/>
    </xf>
    <xf numFmtId="0" fontId="1" fillId="0" borderId="0" xfId="63" applyBorder="1">
      <alignment vertical="center"/>
      <protection/>
    </xf>
    <xf numFmtId="0" fontId="3" fillId="33" borderId="61" xfId="0" applyNumberFormat="1" applyFont="1" applyFill="1" applyBorder="1" applyAlignment="1" applyProtection="1">
      <alignment horizontal="center" vertical="center"/>
      <protection/>
    </xf>
    <xf numFmtId="191" fontId="0" fillId="0" borderId="0" xfId="0" applyNumberFormat="1" applyAlignment="1">
      <alignment vertical="center"/>
    </xf>
    <xf numFmtId="192" fontId="0" fillId="0" borderId="0" xfId="0" applyNumberFormat="1" applyAlignment="1">
      <alignment vertical="center"/>
    </xf>
    <xf numFmtId="5" fontId="0" fillId="0" borderId="0" xfId="0" applyNumberFormat="1" applyAlignment="1">
      <alignment vertical="center"/>
    </xf>
    <xf numFmtId="0" fontId="0" fillId="0" borderId="0" xfId="0" applyAlignment="1">
      <alignment horizontal="center" vertical="center"/>
    </xf>
    <xf numFmtId="205" fontId="0" fillId="0" borderId="0" xfId="0" applyNumberFormat="1" applyAlignment="1">
      <alignment vertical="center"/>
    </xf>
    <xf numFmtId="205" fontId="0" fillId="0" borderId="26" xfId="0" applyNumberFormat="1" applyFont="1" applyFill="1" applyBorder="1" applyAlignment="1" applyProtection="1">
      <alignment vertical="center"/>
      <protection/>
    </xf>
    <xf numFmtId="0" fontId="0" fillId="0" borderId="0" xfId="0" applyAlignment="1">
      <alignment vertical="center"/>
    </xf>
    <xf numFmtId="0" fontId="49" fillId="32" borderId="22" xfId="65" applyBorder="1" applyAlignment="1">
      <alignment horizontal="center" vertical="center"/>
    </xf>
    <xf numFmtId="5" fontId="49" fillId="32" borderId="22" xfId="65" applyNumberFormat="1" applyBorder="1" applyAlignment="1">
      <alignment horizontal="center" vertical="center"/>
    </xf>
    <xf numFmtId="0" fontId="49" fillId="32" borderId="22" xfId="65" applyNumberFormat="1" applyBorder="1" applyAlignment="1" applyProtection="1">
      <alignment horizontal="center" vertical="center"/>
      <protection/>
    </xf>
    <xf numFmtId="191" fontId="49" fillId="32" borderId="22" xfId="65" applyNumberFormat="1" applyBorder="1" applyAlignment="1">
      <alignment horizontal="center" vertical="center"/>
    </xf>
    <xf numFmtId="192" fontId="49" fillId="32" borderId="22" xfId="65" applyNumberFormat="1" applyBorder="1" applyAlignment="1">
      <alignment horizontal="center" vertical="center"/>
    </xf>
    <xf numFmtId="0" fontId="50" fillId="0" borderId="0" xfId="0" applyFont="1" applyBorder="1" applyAlignment="1">
      <alignment vertical="center"/>
    </xf>
    <xf numFmtId="198" fontId="0" fillId="0" borderId="0" xfId="0" applyNumberFormat="1" applyAlignment="1">
      <alignment vertical="center"/>
    </xf>
    <xf numFmtId="198" fontId="49" fillId="32" borderId="22" xfId="65" applyNumberFormat="1" applyBorder="1" applyAlignment="1" applyProtection="1">
      <alignment horizontal="center" vertical="center"/>
      <protection/>
    </xf>
    <xf numFmtId="198" fontId="0" fillId="0" borderId="26" xfId="0" applyNumberFormat="1" applyFont="1" applyFill="1" applyBorder="1" applyAlignment="1" applyProtection="1">
      <alignment vertical="center"/>
      <protection/>
    </xf>
    <xf numFmtId="207" fontId="0" fillId="0" borderId="0" xfId="0" applyNumberFormat="1" applyAlignment="1">
      <alignment vertical="center"/>
    </xf>
    <xf numFmtId="207" fontId="49" fillId="32" borderId="22" xfId="65" applyNumberFormat="1" applyBorder="1" applyAlignment="1" applyProtection="1">
      <alignment horizontal="center" vertical="center"/>
      <protection/>
    </xf>
    <xf numFmtId="207" fontId="0" fillId="0" borderId="0" xfId="0" applyNumberFormat="1" applyFont="1" applyFill="1" applyBorder="1" applyAlignment="1" applyProtection="1">
      <alignment vertical="center"/>
      <protection/>
    </xf>
    <xf numFmtId="207" fontId="0" fillId="0" borderId="26" xfId="0" applyNumberFormat="1" applyFont="1" applyFill="1" applyBorder="1" applyAlignment="1" applyProtection="1">
      <alignment vertical="center"/>
      <protection/>
    </xf>
    <xf numFmtId="207" fontId="0" fillId="0" borderId="0" xfId="0" applyNumberFormat="1" applyFill="1" applyBorder="1" applyAlignment="1" applyProtection="1">
      <alignment vertical="center"/>
      <protection/>
    </xf>
    <xf numFmtId="207" fontId="2" fillId="0" borderId="0" xfId="0" applyNumberFormat="1" applyFont="1" applyFill="1" applyBorder="1" applyAlignment="1" applyProtection="1">
      <alignment vertical="center"/>
      <protection/>
    </xf>
    <xf numFmtId="0" fontId="51" fillId="0" borderId="0" xfId="0" applyFont="1" applyBorder="1" applyAlignment="1">
      <alignment vertical="center"/>
    </xf>
    <xf numFmtId="5" fontId="0" fillId="0" borderId="0" xfId="0" applyNumberFormat="1" applyBorder="1" applyAlignment="1">
      <alignment vertical="center"/>
    </xf>
    <xf numFmtId="196" fontId="0" fillId="0" borderId="0" xfId="0" applyNumberFormat="1" applyBorder="1" applyAlignment="1">
      <alignment vertical="center"/>
    </xf>
    <xf numFmtId="0" fontId="0" fillId="0" borderId="0" xfId="0" applyBorder="1" applyAlignment="1">
      <alignment vertical="center"/>
    </xf>
    <xf numFmtId="207" fontId="0" fillId="0" borderId="0" xfId="0" applyNumberFormat="1" applyBorder="1" applyAlignment="1">
      <alignment vertical="center"/>
    </xf>
    <xf numFmtId="198" fontId="0" fillId="0" borderId="0" xfId="0" applyNumberFormat="1" applyBorder="1" applyAlignment="1">
      <alignment vertical="center"/>
    </xf>
    <xf numFmtId="191" fontId="0" fillId="0" borderId="0" xfId="0" applyNumberFormat="1" applyBorder="1" applyAlignment="1">
      <alignment vertical="center"/>
    </xf>
    <xf numFmtId="205" fontId="0" fillId="0" borderId="0" xfId="0" applyNumberFormat="1" applyBorder="1" applyAlignment="1">
      <alignment vertical="center"/>
    </xf>
    <xf numFmtId="192" fontId="0" fillId="0" borderId="0" xfId="0" applyNumberFormat="1" applyBorder="1" applyAlignment="1">
      <alignment vertical="center"/>
    </xf>
    <xf numFmtId="0" fontId="50" fillId="0" borderId="0" xfId="0" applyNumberFormat="1" applyFont="1" applyBorder="1" applyAlignment="1">
      <alignment vertical="center"/>
    </xf>
    <xf numFmtId="0" fontId="52" fillId="0" borderId="0" xfId="0" applyFont="1" applyAlignment="1">
      <alignment horizontal="center" vertical="center"/>
    </xf>
    <xf numFmtId="0" fontId="0" fillId="0" borderId="0" xfId="0" applyFont="1" applyAlignment="1">
      <alignment vertical="center"/>
    </xf>
    <xf numFmtId="0" fontId="49" fillId="32" borderId="22" xfId="65" applyNumberFormat="1" applyFont="1" applyBorder="1" applyAlignment="1" applyProtection="1">
      <alignment horizontal="center" vertical="center"/>
      <protection/>
    </xf>
    <xf numFmtId="0" fontId="53" fillId="0" borderId="0" xfId="0" applyNumberFormat="1" applyFont="1" applyBorder="1" applyAlignment="1">
      <alignment horizontal="center" vertical="center"/>
    </xf>
    <xf numFmtId="0" fontId="0" fillId="0" borderId="0" xfId="0" applyNumberFormat="1" applyFont="1" applyFill="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NumberFormat="1" applyFont="1" applyBorder="1" applyAlignment="1">
      <alignment vertical="center"/>
    </xf>
    <xf numFmtId="0" fontId="2" fillId="0" borderId="0" xfId="0" applyNumberFormat="1" applyFont="1" applyFill="1" applyBorder="1" applyAlignment="1">
      <alignment vertical="center"/>
    </xf>
    <xf numFmtId="0" fontId="2" fillId="0" borderId="26" xfId="0" applyNumberFormat="1" applyFont="1" applyFill="1" applyBorder="1" applyAlignment="1" applyProtection="1">
      <alignment vertical="center"/>
      <protection/>
    </xf>
    <xf numFmtId="0" fontId="11" fillId="33" borderId="25" xfId="0" applyNumberFormat="1" applyFont="1" applyFill="1" applyBorder="1" applyAlignment="1" applyProtection="1">
      <alignment horizontal="center" vertical="center"/>
      <protection/>
    </xf>
    <xf numFmtId="0" fontId="2" fillId="0" borderId="62" xfId="0" applyNumberFormat="1" applyFont="1" applyFill="1" applyBorder="1" applyAlignment="1" applyProtection="1">
      <alignment horizontal="center" vertical="center"/>
      <protection/>
    </xf>
    <xf numFmtId="0" fontId="2" fillId="0" borderId="63" xfId="0" applyNumberFormat="1" applyFont="1" applyFill="1" applyBorder="1" applyAlignment="1" applyProtection="1">
      <alignment horizontal="center" vertical="center"/>
      <protection/>
    </xf>
    <xf numFmtId="0" fontId="2" fillId="0" borderId="64" xfId="0" applyNumberFormat="1" applyFont="1" applyFill="1" applyBorder="1" applyAlignment="1" applyProtection="1">
      <alignment horizontal="center" vertical="center"/>
      <protection/>
    </xf>
    <xf numFmtId="0" fontId="2" fillId="0" borderId="65" xfId="0" applyNumberFormat="1" applyFont="1" applyFill="1" applyBorder="1" applyAlignment="1" applyProtection="1">
      <alignment vertical="center"/>
      <protection/>
    </xf>
    <xf numFmtId="0" fontId="2" fillId="0" borderId="0" xfId="0" applyFont="1" applyBorder="1" applyAlignment="1">
      <alignment vertical="top" wrapText="1"/>
    </xf>
    <xf numFmtId="0" fontId="2" fillId="0" borderId="66"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51" xfId="0" applyNumberFormat="1" applyFont="1" applyFill="1" applyBorder="1" applyAlignment="1" applyProtection="1">
      <alignment horizontal="center" vertical="center"/>
      <protection/>
    </xf>
    <xf numFmtId="0" fontId="2" fillId="0" borderId="25" xfId="0" applyNumberFormat="1" applyFont="1" applyFill="1" applyBorder="1" applyAlignment="1" applyProtection="1">
      <alignment horizontal="center" vertical="center"/>
      <protection/>
    </xf>
    <xf numFmtId="0" fontId="2" fillId="0" borderId="67"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vertical="center"/>
      <protection/>
    </xf>
    <xf numFmtId="181" fontId="2" fillId="0" borderId="0" xfId="0" applyNumberFormat="1" applyFont="1" applyAlignment="1">
      <alignment vertical="center"/>
    </xf>
    <xf numFmtId="14" fontId="0" fillId="0" borderId="0" xfId="0" applyNumberFormat="1" applyFont="1" applyBorder="1" applyAlignment="1">
      <alignment vertical="top" wrapText="1"/>
    </xf>
    <xf numFmtId="14" fontId="0" fillId="0" borderId="0" xfId="0" applyNumberFormat="1" applyFont="1" applyBorder="1" applyAlignment="1">
      <alignment vertical="center"/>
    </xf>
    <xf numFmtId="14" fontId="0" fillId="0" borderId="0" xfId="0" applyNumberFormat="1" applyBorder="1" applyAlignment="1">
      <alignment vertical="top" wrapText="1"/>
    </xf>
    <xf numFmtId="14" fontId="0" fillId="0" borderId="0" xfId="0" applyNumberFormat="1" applyBorder="1" applyAlignment="1">
      <alignment vertical="center"/>
    </xf>
    <xf numFmtId="186" fontId="0" fillId="0" borderId="10" xfId="0" applyNumberFormat="1" applyFont="1" applyFill="1" applyBorder="1" applyAlignment="1" applyProtection="1">
      <alignment vertical="center"/>
      <protection/>
    </xf>
    <xf numFmtId="186" fontId="0" fillId="0" borderId="12" xfId="0" applyNumberFormat="1" applyFont="1" applyFill="1" applyBorder="1" applyAlignment="1" applyProtection="1">
      <alignment vertical="center"/>
      <protection/>
    </xf>
    <xf numFmtId="0" fontId="31" fillId="0" borderId="0" xfId="0" applyFont="1" applyAlignment="1">
      <alignment vertical="center"/>
    </xf>
    <xf numFmtId="0" fontId="49" fillId="5" borderId="22" xfId="65" applyNumberFormat="1" applyFill="1" applyBorder="1" applyAlignment="1" applyProtection="1">
      <alignment vertical="center"/>
      <protection/>
    </xf>
    <xf numFmtId="0" fontId="49" fillId="5" borderId="22" xfId="65" applyFill="1" applyBorder="1" applyAlignment="1">
      <alignment horizontal="center" vertical="center"/>
    </xf>
    <xf numFmtId="205" fontId="49" fillId="5" borderId="22" xfId="65" applyNumberFormat="1" applyFill="1" applyBorder="1" applyAlignment="1">
      <alignment horizontal="center" vertical="center"/>
    </xf>
    <xf numFmtId="0" fontId="49" fillId="8" borderId="22" xfId="65" applyNumberFormat="1" applyFill="1" applyBorder="1" applyAlignment="1" applyProtection="1">
      <alignment horizontal="center" vertical="center"/>
      <protection/>
    </xf>
    <xf numFmtId="0" fontId="54" fillId="8" borderId="22" xfId="65" applyNumberFormat="1" applyFont="1" applyFill="1" applyBorder="1" applyAlignment="1" applyProtection="1">
      <alignment horizontal="center" vertical="center"/>
      <protection/>
    </xf>
    <xf numFmtId="0" fontId="49" fillId="37" borderId="22" xfId="65" applyNumberFormat="1" applyFill="1" applyBorder="1" applyAlignment="1" applyProtection="1">
      <alignment horizontal="center" vertical="center"/>
      <protection/>
    </xf>
    <xf numFmtId="0" fontId="54" fillId="37" borderId="22" xfId="65" applyNumberFormat="1" applyFont="1" applyFill="1" applyBorder="1" applyAlignment="1" applyProtection="1">
      <alignment horizontal="center" vertical="center"/>
      <protection/>
    </xf>
    <xf numFmtId="187" fontId="0" fillId="0" borderId="10" xfId="0" applyNumberFormat="1" applyFont="1" applyFill="1" applyBorder="1" applyAlignment="1" applyProtection="1">
      <alignment vertical="center"/>
      <protection/>
    </xf>
    <xf numFmtId="186" fontId="0" fillId="0" borderId="0" xfId="0" applyNumberFormat="1" applyBorder="1" applyAlignment="1">
      <alignment vertical="center"/>
    </xf>
    <xf numFmtId="0" fontId="12" fillId="38" borderId="0" xfId="0" applyFont="1" applyFill="1" applyAlignment="1">
      <alignment vertical="center"/>
    </xf>
    <xf numFmtId="0" fontId="0" fillId="38" borderId="0" xfId="0" applyFill="1" applyAlignment="1">
      <alignment vertical="center"/>
    </xf>
    <xf numFmtId="0" fontId="13" fillId="38" borderId="0" xfId="0" applyFont="1" applyFill="1" applyAlignment="1">
      <alignment vertical="center"/>
    </xf>
    <xf numFmtId="5" fontId="5" fillId="36" borderId="17" xfId="62" applyNumberFormat="1" applyFont="1" applyFill="1" applyBorder="1" applyAlignment="1" applyProtection="1">
      <alignment horizontal="center"/>
      <protection/>
    </xf>
    <xf numFmtId="5" fontId="5" fillId="36" borderId="53" xfId="62" applyNumberFormat="1" applyFont="1" applyFill="1" applyBorder="1" applyAlignment="1" applyProtection="1">
      <alignment horizontal="center"/>
      <protection/>
    </xf>
    <xf numFmtId="5" fontId="5" fillId="36" borderId="39" xfId="62" applyNumberFormat="1" applyFont="1" applyFill="1" applyBorder="1" applyAlignment="1" applyProtection="1">
      <alignment horizontal="center"/>
      <protection/>
    </xf>
    <xf numFmtId="5" fontId="5" fillId="36" borderId="55" xfId="62" applyNumberFormat="1" applyFont="1" applyFill="1" applyBorder="1" applyAlignment="1" applyProtection="1">
      <alignment horizontal="center"/>
      <protection/>
    </xf>
    <xf numFmtId="5" fontId="5" fillId="36" borderId="68" xfId="62" applyNumberFormat="1" applyFont="1" applyFill="1" applyBorder="1" applyAlignment="1" applyProtection="1">
      <alignment horizontal="center"/>
      <protection/>
    </xf>
    <xf numFmtId="5" fontId="9" fillId="0" borderId="51" xfId="62" applyNumberFormat="1" applyFont="1" applyFill="1" applyBorder="1" applyAlignment="1" applyProtection="1">
      <alignment horizontal="center" vertical="center"/>
      <protection/>
    </xf>
    <xf numFmtId="188" fontId="4" fillId="0" borderId="20" xfId="62" applyNumberFormat="1" applyFont="1" applyFill="1" applyBorder="1" applyAlignment="1" applyProtection="1">
      <alignment horizontal="center" vertical="center"/>
      <protection/>
    </xf>
    <xf numFmtId="188" fontId="4" fillId="0" borderId="30" xfId="62" applyNumberFormat="1" applyFont="1" applyFill="1" applyBorder="1" applyAlignment="1" applyProtection="1">
      <alignment horizontal="center" vertical="center"/>
      <protection/>
    </xf>
    <xf numFmtId="5" fontId="4" fillId="0" borderId="68" xfId="62" applyNumberFormat="1" applyFont="1" applyFill="1" applyBorder="1" applyAlignment="1" applyProtection="1">
      <alignment horizontal="center" vertical="center"/>
      <protection/>
    </xf>
    <xf numFmtId="5" fontId="4" fillId="0" borderId="69" xfId="62" applyNumberFormat="1" applyFont="1" applyFill="1" applyBorder="1" applyAlignment="1" applyProtection="1">
      <alignment horizontal="center" vertical="center"/>
      <protection/>
    </xf>
    <xf numFmtId="0" fontId="3" fillId="33" borderId="61" xfId="0" applyNumberFormat="1" applyFont="1" applyFill="1" applyBorder="1" applyAlignment="1" applyProtection="1">
      <alignment horizontal="center" vertical="center"/>
      <protection/>
    </xf>
    <xf numFmtId="0" fontId="3" fillId="33" borderId="35" xfId="0" applyNumberFormat="1" applyFont="1" applyFill="1" applyBorder="1" applyAlignment="1" applyProtection="1">
      <alignment horizontal="center" vertical="center"/>
      <protection/>
    </xf>
    <xf numFmtId="0" fontId="3" fillId="33" borderId="28" xfId="0" applyNumberFormat="1" applyFont="1" applyFill="1" applyBorder="1" applyAlignment="1" applyProtection="1">
      <alignment horizontal="center" vertical="center"/>
      <protection/>
    </xf>
    <xf numFmtId="0" fontId="3" fillId="33" borderId="70" xfId="0" applyNumberFormat="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気づき" xfId="63"/>
    <cellStyle name="Followed Hyperlink" xfId="64"/>
    <cellStyle name="良い" xfId="65"/>
  </cellStyles>
  <dxfs count="2">
    <dxf>
      <font>
        <b/>
        <color rgb="FFDD0806"/>
      </font>
    </dxf>
    <dxf>
      <font>
        <b/>
        <color rgb="FFDD08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5</xdr:row>
      <xdr:rowOff>152400</xdr:rowOff>
    </xdr:from>
    <xdr:to>
      <xdr:col>16</xdr:col>
      <xdr:colOff>476250</xdr:colOff>
      <xdr:row>40</xdr:row>
      <xdr:rowOff>19050</xdr:rowOff>
    </xdr:to>
    <xdr:pic>
      <xdr:nvPicPr>
        <xdr:cNvPr id="1" name="図 1" descr="１.png"/>
        <xdr:cNvPicPr preferRelativeResize="1">
          <a:picLocks noChangeAspect="1"/>
        </xdr:cNvPicPr>
      </xdr:nvPicPr>
      <xdr:blipFill>
        <a:blip r:embed="rId1"/>
        <a:stretch>
          <a:fillRect/>
        </a:stretch>
      </xdr:blipFill>
      <xdr:spPr>
        <a:xfrm>
          <a:off x="371475" y="1162050"/>
          <a:ext cx="11220450" cy="5867400"/>
        </a:xfrm>
        <a:prstGeom prst="rect">
          <a:avLst/>
        </a:prstGeom>
        <a:noFill/>
        <a:ln w="9525" cmpd="sng">
          <a:noFill/>
        </a:ln>
      </xdr:spPr>
    </xdr:pic>
    <xdr:clientData/>
  </xdr:twoCellAnchor>
  <xdr:twoCellAnchor editAs="oneCell">
    <xdr:from>
      <xdr:col>0</xdr:col>
      <xdr:colOff>285750</xdr:colOff>
      <xdr:row>43</xdr:row>
      <xdr:rowOff>85725</xdr:rowOff>
    </xdr:from>
    <xdr:to>
      <xdr:col>19</xdr:col>
      <xdr:colOff>180975</xdr:colOff>
      <xdr:row>83</xdr:row>
      <xdr:rowOff>19050</xdr:rowOff>
    </xdr:to>
    <xdr:pic>
      <xdr:nvPicPr>
        <xdr:cNvPr id="2" name="図 2" descr="２.png"/>
        <xdr:cNvPicPr preferRelativeResize="1">
          <a:picLocks noChangeAspect="1"/>
        </xdr:cNvPicPr>
      </xdr:nvPicPr>
      <xdr:blipFill>
        <a:blip r:embed="rId2"/>
        <a:stretch>
          <a:fillRect/>
        </a:stretch>
      </xdr:blipFill>
      <xdr:spPr>
        <a:xfrm>
          <a:off x="285750" y="7610475"/>
          <a:ext cx="13068300" cy="6791325"/>
        </a:xfrm>
        <a:prstGeom prst="rect">
          <a:avLst/>
        </a:prstGeom>
        <a:noFill/>
        <a:ln w="9525" cmpd="sng">
          <a:noFill/>
        </a:ln>
      </xdr:spPr>
    </xdr:pic>
    <xdr:clientData/>
  </xdr:twoCellAnchor>
  <xdr:twoCellAnchor editAs="oneCell">
    <xdr:from>
      <xdr:col>0</xdr:col>
      <xdr:colOff>476250</xdr:colOff>
      <xdr:row>87</xdr:row>
      <xdr:rowOff>38100</xdr:rowOff>
    </xdr:from>
    <xdr:to>
      <xdr:col>19</xdr:col>
      <xdr:colOff>352425</xdr:colOff>
      <xdr:row>126</xdr:row>
      <xdr:rowOff>57150</xdr:rowOff>
    </xdr:to>
    <xdr:pic>
      <xdr:nvPicPr>
        <xdr:cNvPr id="3" name="図 5" descr="４.png"/>
        <xdr:cNvPicPr preferRelativeResize="1">
          <a:picLocks noChangeAspect="1"/>
        </xdr:cNvPicPr>
      </xdr:nvPicPr>
      <xdr:blipFill>
        <a:blip r:embed="rId3"/>
        <a:stretch>
          <a:fillRect/>
        </a:stretch>
      </xdr:blipFill>
      <xdr:spPr>
        <a:xfrm>
          <a:off x="476250" y="15106650"/>
          <a:ext cx="13049250" cy="6705600"/>
        </a:xfrm>
        <a:prstGeom prst="rect">
          <a:avLst/>
        </a:prstGeom>
        <a:noFill/>
        <a:ln w="9525" cmpd="sng">
          <a:noFill/>
        </a:ln>
      </xdr:spPr>
    </xdr:pic>
    <xdr:clientData/>
  </xdr:twoCellAnchor>
  <xdr:twoCellAnchor editAs="oneCell">
    <xdr:from>
      <xdr:col>0</xdr:col>
      <xdr:colOff>523875</xdr:colOff>
      <xdr:row>129</xdr:row>
      <xdr:rowOff>28575</xdr:rowOff>
    </xdr:from>
    <xdr:to>
      <xdr:col>19</xdr:col>
      <xdr:colOff>342900</xdr:colOff>
      <xdr:row>168</xdr:row>
      <xdr:rowOff>28575</xdr:rowOff>
    </xdr:to>
    <xdr:pic>
      <xdr:nvPicPr>
        <xdr:cNvPr id="4" name="図 6" descr="５.png"/>
        <xdr:cNvPicPr preferRelativeResize="1">
          <a:picLocks noChangeAspect="1"/>
        </xdr:cNvPicPr>
      </xdr:nvPicPr>
      <xdr:blipFill>
        <a:blip r:embed="rId4"/>
        <a:stretch>
          <a:fillRect/>
        </a:stretch>
      </xdr:blipFill>
      <xdr:spPr>
        <a:xfrm>
          <a:off x="523875" y="22298025"/>
          <a:ext cx="12992100" cy="6686550"/>
        </a:xfrm>
        <a:prstGeom prst="rect">
          <a:avLst/>
        </a:prstGeom>
        <a:noFill/>
        <a:ln w="9525" cmpd="sng">
          <a:noFill/>
        </a:ln>
      </xdr:spPr>
    </xdr:pic>
    <xdr:clientData/>
  </xdr:twoCellAnchor>
  <xdr:twoCellAnchor editAs="oneCell">
    <xdr:from>
      <xdr:col>0</xdr:col>
      <xdr:colOff>438150</xdr:colOff>
      <xdr:row>172</xdr:row>
      <xdr:rowOff>133350</xdr:rowOff>
    </xdr:from>
    <xdr:to>
      <xdr:col>19</xdr:col>
      <xdr:colOff>219075</xdr:colOff>
      <xdr:row>212</xdr:row>
      <xdr:rowOff>95250</xdr:rowOff>
    </xdr:to>
    <xdr:pic>
      <xdr:nvPicPr>
        <xdr:cNvPr id="5" name="図 9" descr="７－１.png"/>
        <xdr:cNvPicPr preferRelativeResize="1">
          <a:picLocks noChangeAspect="1"/>
        </xdr:cNvPicPr>
      </xdr:nvPicPr>
      <xdr:blipFill>
        <a:blip r:embed="rId5"/>
        <a:stretch>
          <a:fillRect/>
        </a:stretch>
      </xdr:blipFill>
      <xdr:spPr>
        <a:xfrm>
          <a:off x="438150" y="29870400"/>
          <a:ext cx="12954000" cy="6819900"/>
        </a:xfrm>
        <a:prstGeom prst="rect">
          <a:avLst/>
        </a:prstGeom>
        <a:noFill/>
        <a:ln w="9525" cmpd="sng">
          <a:noFill/>
        </a:ln>
      </xdr:spPr>
    </xdr:pic>
    <xdr:clientData/>
  </xdr:twoCellAnchor>
  <xdr:twoCellAnchor editAs="oneCell">
    <xdr:from>
      <xdr:col>20</xdr:col>
      <xdr:colOff>0</xdr:colOff>
      <xdr:row>173</xdr:row>
      <xdr:rowOff>0</xdr:rowOff>
    </xdr:from>
    <xdr:to>
      <xdr:col>38</xdr:col>
      <xdr:colOff>371475</xdr:colOff>
      <xdr:row>212</xdr:row>
      <xdr:rowOff>57150</xdr:rowOff>
    </xdr:to>
    <xdr:pic>
      <xdr:nvPicPr>
        <xdr:cNvPr id="6" name="図 10" descr="７－２.png"/>
        <xdr:cNvPicPr preferRelativeResize="1">
          <a:picLocks noChangeAspect="1"/>
        </xdr:cNvPicPr>
      </xdr:nvPicPr>
      <xdr:blipFill>
        <a:blip r:embed="rId6"/>
        <a:stretch>
          <a:fillRect/>
        </a:stretch>
      </xdr:blipFill>
      <xdr:spPr>
        <a:xfrm>
          <a:off x="13858875" y="29908500"/>
          <a:ext cx="13030200" cy="6743700"/>
        </a:xfrm>
        <a:prstGeom prst="rect">
          <a:avLst/>
        </a:prstGeom>
        <a:noFill/>
        <a:ln w="9525" cmpd="sng">
          <a:noFill/>
        </a:ln>
      </xdr:spPr>
    </xdr:pic>
    <xdr:clientData/>
  </xdr:twoCellAnchor>
  <xdr:twoCellAnchor editAs="oneCell">
    <xdr:from>
      <xdr:col>0</xdr:col>
      <xdr:colOff>295275</xdr:colOff>
      <xdr:row>215</xdr:row>
      <xdr:rowOff>57150</xdr:rowOff>
    </xdr:from>
    <xdr:to>
      <xdr:col>19</xdr:col>
      <xdr:colOff>142875</xdr:colOff>
      <xdr:row>254</xdr:row>
      <xdr:rowOff>114300</xdr:rowOff>
    </xdr:to>
    <xdr:pic>
      <xdr:nvPicPr>
        <xdr:cNvPr id="7" name="図 11" descr="８.png"/>
        <xdr:cNvPicPr preferRelativeResize="1">
          <a:picLocks noChangeAspect="1"/>
        </xdr:cNvPicPr>
      </xdr:nvPicPr>
      <xdr:blipFill>
        <a:blip r:embed="rId7"/>
        <a:stretch>
          <a:fillRect/>
        </a:stretch>
      </xdr:blipFill>
      <xdr:spPr>
        <a:xfrm>
          <a:off x="295275" y="37261800"/>
          <a:ext cx="13020675" cy="6743700"/>
        </a:xfrm>
        <a:prstGeom prst="rect">
          <a:avLst/>
        </a:prstGeom>
        <a:noFill/>
        <a:ln w="9525" cmpd="sng">
          <a:noFill/>
        </a:ln>
      </xdr:spPr>
    </xdr:pic>
    <xdr:clientData/>
  </xdr:twoCellAnchor>
  <xdr:twoCellAnchor editAs="oneCell">
    <xdr:from>
      <xdr:col>20</xdr:col>
      <xdr:colOff>38100</xdr:colOff>
      <xdr:row>215</xdr:row>
      <xdr:rowOff>57150</xdr:rowOff>
    </xdr:from>
    <xdr:to>
      <xdr:col>38</xdr:col>
      <xdr:colOff>438150</xdr:colOff>
      <xdr:row>255</xdr:row>
      <xdr:rowOff>19050</xdr:rowOff>
    </xdr:to>
    <xdr:pic>
      <xdr:nvPicPr>
        <xdr:cNvPr id="8" name="図 12" descr="８－２.png"/>
        <xdr:cNvPicPr preferRelativeResize="1">
          <a:picLocks noChangeAspect="1"/>
        </xdr:cNvPicPr>
      </xdr:nvPicPr>
      <xdr:blipFill>
        <a:blip r:embed="rId8"/>
        <a:stretch>
          <a:fillRect/>
        </a:stretch>
      </xdr:blipFill>
      <xdr:spPr>
        <a:xfrm>
          <a:off x="13896975" y="37261800"/>
          <a:ext cx="13058775" cy="6819900"/>
        </a:xfrm>
        <a:prstGeom prst="rect">
          <a:avLst/>
        </a:prstGeom>
        <a:noFill/>
        <a:ln w="9525" cmpd="sng">
          <a:noFill/>
        </a:ln>
      </xdr:spPr>
    </xdr:pic>
    <xdr:clientData/>
  </xdr:twoCellAnchor>
  <xdr:twoCellAnchor editAs="oneCell">
    <xdr:from>
      <xdr:col>0</xdr:col>
      <xdr:colOff>371475</xdr:colOff>
      <xdr:row>298</xdr:row>
      <xdr:rowOff>171450</xdr:rowOff>
    </xdr:from>
    <xdr:to>
      <xdr:col>19</xdr:col>
      <xdr:colOff>238125</xdr:colOff>
      <xdr:row>337</xdr:row>
      <xdr:rowOff>104775</xdr:rowOff>
    </xdr:to>
    <xdr:pic>
      <xdr:nvPicPr>
        <xdr:cNvPr id="9" name="図 13" descr="９.png"/>
        <xdr:cNvPicPr preferRelativeResize="1">
          <a:picLocks noChangeAspect="1"/>
        </xdr:cNvPicPr>
      </xdr:nvPicPr>
      <xdr:blipFill>
        <a:blip r:embed="rId9"/>
        <a:stretch>
          <a:fillRect/>
        </a:stretch>
      </xdr:blipFill>
      <xdr:spPr>
        <a:xfrm>
          <a:off x="371475" y="51606450"/>
          <a:ext cx="13039725" cy="6715125"/>
        </a:xfrm>
        <a:prstGeom prst="rect">
          <a:avLst/>
        </a:prstGeom>
        <a:noFill/>
        <a:ln w="9525" cmpd="sng">
          <a:noFill/>
        </a:ln>
      </xdr:spPr>
    </xdr:pic>
    <xdr:clientData/>
  </xdr:twoCellAnchor>
  <xdr:twoCellAnchor editAs="oneCell">
    <xdr:from>
      <xdr:col>19</xdr:col>
      <xdr:colOff>647700</xdr:colOff>
      <xdr:row>298</xdr:row>
      <xdr:rowOff>257175</xdr:rowOff>
    </xdr:from>
    <xdr:to>
      <xdr:col>38</xdr:col>
      <xdr:colOff>342900</xdr:colOff>
      <xdr:row>338</xdr:row>
      <xdr:rowOff>47625</xdr:rowOff>
    </xdr:to>
    <xdr:pic>
      <xdr:nvPicPr>
        <xdr:cNvPr id="10" name="図 14" descr="９－２.png"/>
        <xdr:cNvPicPr preferRelativeResize="1">
          <a:picLocks noChangeAspect="1"/>
        </xdr:cNvPicPr>
      </xdr:nvPicPr>
      <xdr:blipFill>
        <a:blip r:embed="rId10"/>
        <a:stretch>
          <a:fillRect/>
        </a:stretch>
      </xdr:blipFill>
      <xdr:spPr>
        <a:xfrm>
          <a:off x="13820775" y="51692175"/>
          <a:ext cx="13039725" cy="6743700"/>
        </a:xfrm>
        <a:prstGeom prst="rect">
          <a:avLst/>
        </a:prstGeom>
        <a:noFill/>
        <a:ln w="9525" cmpd="sng">
          <a:noFill/>
        </a:ln>
      </xdr:spPr>
    </xdr:pic>
    <xdr:clientData/>
  </xdr:twoCellAnchor>
  <xdr:twoCellAnchor editAs="oneCell">
    <xdr:from>
      <xdr:col>0</xdr:col>
      <xdr:colOff>381000</xdr:colOff>
      <xdr:row>256</xdr:row>
      <xdr:rowOff>19050</xdr:rowOff>
    </xdr:from>
    <xdr:to>
      <xdr:col>19</xdr:col>
      <xdr:colOff>209550</xdr:colOff>
      <xdr:row>296</xdr:row>
      <xdr:rowOff>19050</xdr:rowOff>
    </xdr:to>
    <xdr:pic>
      <xdr:nvPicPr>
        <xdr:cNvPr id="11" name="図 15" descr="－２.png"/>
        <xdr:cNvPicPr preferRelativeResize="1">
          <a:picLocks noChangeAspect="1"/>
        </xdr:cNvPicPr>
      </xdr:nvPicPr>
      <xdr:blipFill>
        <a:blip r:embed="rId11"/>
        <a:stretch>
          <a:fillRect/>
        </a:stretch>
      </xdr:blipFill>
      <xdr:spPr>
        <a:xfrm>
          <a:off x="381000" y="44253150"/>
          <a:ext cx="13001625" cy="6858000"/>
        </a:xfrm>
        <a:prstGeom prst="rect">
          <a:avLst/>
        </a:prstGeom>
        <a:noFill/>
        <a:ln w="9525" cmpd="sng">
          <a:noFill/>
        </a:ln>
      </xdr:spPr>
    </xdr:pic>
    <xdr:clientData/>
  </xdr:twoCellAnchor>
  <xdr:twoCellAnchor editAs="oneCell">
    <xdr:from>
      <xdr:col>0</xdr:col>
      <xdr:colOff>381000</xdr:colOff>
      <xdr:row>340</xdr:row>
      <xdr:rowOff>57150</xdr:rowOff>
    </xdr:from>
    <xdr:to>
      <xdr:col>19</xdr:col>
      <xdr:colOff>219075</xdr:colOff>
      <xdr:row>379</xdr:row>
      <xdr:rowOff>0</xdr:rowOff>
    </xdr:to>
    <xdr:pic>
      <xdr:nvPicPr>
        <xdr:cNvPr id="12" name="図 16" descr="１１.png"/>
        <xdr:cNvPicPr preferRelativeResize="1">
          <a:picLocks noChangeAspect="1"/>
        </xdr:cNvPicPr>
      </xdr:nvPicPr>
      <xdr:blipFill>
        <a:blip r:embed="rId12"/>
        <a:stretch>
          <a:fillRect/>
        </a:stretch>
      </xdr:blipFill>
      <xdr:spPr>
        <a:xfrm>
          <a:off x="381000" y="58788300"/>
          <a:ext cx="13011150" cy="6629400"/>
        </a:xfrm>
        <a:prstGeom prst="rect">
          <a:avLst/>
        </a:prstGeom>
        <a:noFill/>
        <a:ln w="9525" cmpd="sng">
          <a:noFill/>
        </a:ln>
      </xdr:spPr>
    </xdr:pic>
    <xdr:clientData/>
  </xdr:twoCellAnchor>
  <xdr:twoCellAnchor editAs="oneCell">
    <xdr:from>
      <xdr:col>0</xdr:col>
      <xdr:colOff>638175</xdr:colOff>
      <xdr:row>380</xdr:row>
      <xdr:rowOff>142875</xdr:rowOff>
    </xdr:from>
    <xdr:to>
      <xdr:col>9</xdr:col>
      <xdr:colOff>66675</xdr:colOff>
      <xdr:row>412</xdr:row>
      <xdr:rowOff>0</xdr:rowOff>
    </xdr:to>
    <xdr:pic>
      <xdr:nvPicPr>
        <xdr:cNvPr id="13" name="図 18" descr="１３.png"/>
        <xdr:cNvPicPr preferRelativeResize="1">
          <a:picLocks noChangeAspect="1"/>
        </xdr:cNvPicPr>
      </xdr:nvPicPr>
      <xdr:blipFill>
        <a:blip r:embed="rId13"/>
        <a:stretch>
          <a:fillRect/>
        </a:stretch>
      </xdr:blipFill>
      <xdr:spPr>
        <a:xfrm>
          <a:off x="638175" y="65732025"/>
          <a:ext cx="5600700" cy="5438775"/>
        </a:xfrm>
        <a:prstGeom prst="rect">
          <a:avLst/>
        </a:prstGeom>
        <a:noFill/>
        <a:ln w="9525" cmpd="sng">
          <a:noFill/>
        </a:ln>
      </xdr:spPr>
    </xdr:pic>
    <xdr:clientData/>
  </xdr:twoCellAnchor>
  <xdr:twoCellAnchor editAs="oneCell">
    <xdr:from>
      <xdr:col>11</xdr:col>
      <xdr:colOff>161925</xdr:colOff>
      <xdr:row>380</xdr:row>
      <xdr:rowOff>161925</xdr:rowOff>
    </xdr:from>
    <xdr:to>
      <xdr:col>29</xdr:col>
      <xdr:colOff>523875</xdr:colOff>
      <xdr:row>419</xdr:row>
      <xdr:rowOff>114300</xdr:rowOff>
    </xdr:to>
    <xdr:pic>
      <xdr:nvPicPr>
        <xdr:cNvPr id="14" name="図 19" descr="１３－２.png"/>
        <xdr:cNvPicPr preferRelativeResize="1">
          <a:picLocks noChangeAspect="1"/>
        </xdr:cNvPicPr>
      </xdr:nvPicPr>
      <xdr:blipFill>
        <a:blip r:embed="rId14"/>
        <a:stretch>
          <a:fillRect/>
        </a:stretch>
      </xdr:blipFill>
      <xdr:spPr>
        <a:xfrm>
          <a:off x="7848600" y="65751075"/>
          <a:ext cx="13020675" cy="6734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1">
      <selection activeCell="B3" sqref="B3:D3"/>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95"/>
      <c r="B1" s="180" t="s">
        <v>0</v>
      </c>
      <c r="C1" s="181"/>
      <c r="D1" s="182"/>
      <c r="E1" s="94"/>
      <c r="F1" s="183" t="s">
        <v>0</v>
      </c>
      <c r="G1" s="184"/>
      <c r="H1" s="96"/>
    </row>
    <row r="2" spans="1:9" ht="25.5" customHeight="1">
      <c r="A2" s="97" t="s">
        <v>1</v>
      </c>
      <c r="B2" s="185">
        <v>3000000</v>
      </c>
      <c r="C2" s="185"/>
      <c r="D2" s="185"/>
      <c r="E2" s="38" t="s">
        <v>2</v>
      </c>
      <c r="F2" s="186">
        <v>41609</v>
      </c>
      <c r="G2" s="187"/>
      <c r="H2" s="20"/>
      <c r="I2" s="20"/>
    </row>
    <row r="3" spans="1:11" ht="27" customHeight="1">
      <c r="A3" s="21" t="s">
        <v>3</v>
      </c>
      <c r="B3" s="188">
        <f>SUM(B2+D17)</f>
        <v>3020000</v>
      </c>
      <c r="C3" s="188"/>
      <c r="D3" s="189"/>
      <c r="E3" s="22" t="s">
        <v>4</v>
      </c>
      <c r="F3" s="23">
        <v>0.02</v>
      </c>
      <c r="G3" s="24">
        <f>B3*F3</f>
        <v>60400</v>
      </c>
      <c r="H3" s="26" t="s">
        <v>5</v>
      </c>
      <c r="I3" s="27">
        <f>(B3-B2)</f>
        <v>20000</v>
      </c>
      <c r="K3" s="98"/>
    </row>
    <row r="4" spans="1:9" s="77" customFormat="1" ht="17.25" customHeight="1">
      <c r="A4" s="72"/>
      <c r="B4" s="73"/>
      <c r="C4" s="73"/>
      <c r="D4" s="73"/>
      <c r="E4" s="74"/>
      <c r="F4" s="93" t="s">
        <v>0</v>
      </c>
      <c r="G4" s="73"/>
      <c r="H4" s="75"/>
      <c r="I4" s="76"/>
    </row>
    <row r="5" spans="1:12" ht="39" customHeight="1">
      <c r="A5" s="78"/>
      <c r="B5" s="79"/>
      <c r="C5" s="79"/>
      <c r="D5" s="91"/>
      <c r="E5" s="80"/>
      <c r="F5" s="92"/>
      <c r="G5" s="79"/>
      <c r="H5" s="81"/>
      <c r="I5" s="82"/>
      <c r="J5" s="83"/>
      <c r="K5" s="84"/>
      <c r="L5" s="84"/>
    </row>
    <row r="6" spans="1:12" ht="21" customHeight="1">
      <c r="A6" s="88" t="s">
        <v>6</v>
      </c>
      <c r="B6" s="86" t="s">
        <v>0</v>
      </c>
      <c r="C6" s="86" t="s">
        <v>0</v>
      </c>
      <c r="D6" s="87"/>
      <c r="E6" s="86" t="s">
        <v>0</v>
      </c>
      <c r="F6" s="89" t="s">
        <v>0</v>
      </c>
      <c r="G6" s="25"/>
      <c r="H6" s="20"/>
      <c r="I6" s="20"/>
      <c r="L6" s="85"/>
    </row>
    <row r="7" spans="1:12" ht="28.5">
      <c r="A7" s="90" t="s">
        <v>7</v>
      </c>
      <c r="B7" s="32" t="s">
        <v>8</v>
      </c>
      <c r="C7" s="33" t="s">
        <v>9</v>
      </c>
      <c r="D7" s="34" t="s">
        <v>10</v>
      </c>
      <c r="E7" s="35" t="s">
        <v>11</v>
      </c>
      <c r="F7" s="33" t="s">
        <v>12</v>
      </c>
      <c r="G7" s="35" t="s">
        <v>13</v>
      </c>
      <c r="H7" s="34" t="s">
        <v>14</v>
      </c>
      <c r="I7" s="36" t="s">
        <v>15</v>
      </c>
      <c r="J7" s="39" t="s">
        <v>16</v>
      </c>
      <c r="K7" s="33" t="s">
        <v>17</v>
      </c>
      <c r="L7" s="37" t="s">
        <v>18</v>
      </c>
    </row>
    <row r="8" spans="1:12" ht="24.75" customHeight="1">
      <c r="A8" s="29">
        <v>42095</v>
      </c>
      <c r="B8" s="40">
        <v>20000</v>
      </c>
      <c r="C8" s="41"/>
      <c r="D8" s="59">
        <f aca="true" t="shared" si="0" ref="D8:D16">SUM(B8-C8)</f>
        <v>20000</v>
      </c>
      <c r="E8" s="42"/>
      <c r="F8" s="43"/>
      <c r="G8" s="42">
        <f aca="true" t="shared" si="1" ref="G8:G16">SUM(E8+F8)</f>
        <v>0</v>
      </c>
      <c r="H8" s="44" t="e">
        <f aca="true" t="shared" si="2" ref="H8:H16">E8/G8</f>
        <v>#DIV/0!</v>
      </c>
      <c r="I8" s="45" t="e">
        <f aca="true" t="shared" si="3" ref="I8:I16">B8/E8</f>
        <v>#DIV/0!</v>
      </c>
      <c r="J8" s="45" t="e">
        <f aca="true" t="shared" si="4" ref="J8:J16">C8/F8</f>
        <v>#DIV/0!</v>
      </c>
      <c r="K8" s="46" t="e">
        <f aca="true" t="shared" si="5" ref="K8:K16">I8/J8</f>
        <v>#DIV/0!</v>
      </c>
      <c r="L8" s="47" t="e">
        <f aca="true" t="shared" si="6" ref="L8:L16">B8/C8</f>
        <v>#DIV/0!</v>
      </c>
    </row>
    <row r="9" spans="1:12" ht="24.75" customHeight="1">
      <c r="A9" s="30">
        <v>42125</v>
      </c>
      <c r="B9" s="48"/>
      <c r="C9" s="49"/>
      <c r="D9" s="59">
        <f t="shared" si="0"/>
        <v>0</v>
      </c>
      <c r="E9" s="50"/>
      <c r="F9" s="50"/>
      <c r="G9" s="42">
        <f t="shared" si="1"/>
        <v>0</v>
      </c>
      <c r="H9" s="44" t="e">
        <f t="shared" si="2"/>
        <v>#DIV/0!</v>
      </c>
      <c r="I9" s="45" t="e">
        <f t="shared" si="3"/>
        <v>#DIV/0!</v>
      </c>
      <c r="J9" s="45" t="e">
        <f t="shared" si="4"/>
        <v>#DIV/0!</v>
      </c>
      <c r="K9" s="46" t="e">
        <f t="shared" si="5"/>
        <v>#DIV/0!</v>
      </c>
      <c r="L9" s="47" t="e">
        <f t="shared" si="6"/>
        <v>#DIV/0!</v>
      </c>
    </row>
    <row r="10" spans="1:12" ht="24.75" customHeight="1">
      <c r="A10" s="29">
        <v>42156</v>
      </c>
      <c r="B10" s="48"/>
      <c r="C10" s="49"/>
      <c r="D10" s="59">
        <f t="shared" si="0"/>
        <v>0</v>
      </c>
      <c r="E10" s="50"/>
      <c r="F10" s="50"/>
      <c r="G10" s="42">
        <f t="shared" si="1"/>
        <v>0</v>
      </c>
      <c r="H10" s="44" t="e">
        <f t="shared" si="2"/>
        <v>#DIV/0!</v>
      </c>
      <c r="I10" s="45" t="e">
        <f t="shared" si="3"/>
        <v>#DIV/0!</v>
      </c>
      <c r="J10" s="45" t="e">
        <f t="shared" si="4"/>
        <v>#DIV/0!</v>
      </c>
      <c r="K10" s="46" t="e">
        <f t="shared" si="5"/>
        <v>#DIV/0!</v>
      </c>
      <c r="L10" s="47" t="e">
        <f t="shared" si="6"/>
        <v>#DIV/0!</v>
      </c>
    </row>
    <row r="11" spans="1:12" ht="24.75" customHeight="1">
      <c r="A11" s="30">
        <v>42186</v>
      </c>
      <c r="B11" s="48"/>
      <c r="C11" s="49"/>
      <c r="D11" s="59">
        <f t="shared" si="0"/>
        <v>0</v>
      </c>
      <c r="E11" s="50"/>
      <c r="F11" s="50"/>
      <c r="G11" s="42">
        <f t="shared" si="1"/>
        <v>0</v>
      </c>
      <c r="H11" s="44" t="e">
        <f t="shared" si="2"/>
        <v>#DIV/0!</v>
      </c>
      <c r="I11" s="45" t="e">
        <f t="shared" si="3"/>
        <v>#DIV/0!</v>
      </c>
      <c r="J11" s="45" t="e">
        <f t="shared" si="4"/>
        <v>#DIV/0!</v>
      </c>
      <c r="K11" s="46" t="e">
        <f t="shared" si="5"/>
        <v>#DIV/0!</v>
      </c>
      <c r="L11" s="47" t="e">
        <f t="shared" si="6"/>
        <v>#DIV/0!</v>
      </c>
    </row>
    <row r="12" spans="1:12" ht="24.75" customHeight="1">
      <c r="A12" s="29">
        <v>42217</v>
      </c>
      <c r="B12" s="48"/>
      <c r="C12" s="41"/>
      <c r="D12" s="59">
        <f t="shared" si="0"/>
        <v>0</v>
      </c>
      <c r="E12" s="50"/>
      <c r="F12" s="50"/>
      <c r="G12" s="42">
        <f t="shared" si="1"/>
        <v>0</v>
      </c>
      <c r="H12" s="44" t="e">
        <f t="shared" si="2"/>
        <v>#DIV/0!</v>
      </c>
      <c r="I12" s="45" t="e">
        <f t="shared" si="3"/>
        <v>#DIV/0!</v>
      </c>
      <c r="J12" s="45" t="e">
        <f t="shared" si="4"/>
        <v>#DIV/0!</v>
      </c>
      <c r="K12" s="46" t="e">
        <f t="shared" si="5"/>
        <v>#DIV/0!</v>
      </c>
      <c r="L12" s="47" t="e">
        <f t="shared" si="6"/>
        <v>#DIV/0!</v>
      </c>
    </row>
    <row r="13" spans="1:12" ht="24.75" customHeight="1">
      <c r="A13" s="30">
        <v>42248</v>
      </c>
      <c r="B13" s="48"/>
      <c r="C13" s="49"/>
      <c r="D13" s="59">
        <f t="shared" si="0"/>
        <v>0</v>
      </c>
      <c r="E13" s="50"/>
      <c r="F13" s="50"/>
      <c r="G13" s="42">
        <f t="shared" si="1"/>
        <v>0</v>
      </c>
      <c r="H13" s="44" t="e">
        <f t="shared" si="2"/>
        <v>#DIV/0!</v>
      </c>
      <c r="I13" s="45" t="e">
        <f t="shared" si="3"/>
        <v>#DIV/0!</v>
      </c>
      <c r="J13" s="45" t="e">
        <f t="shared" si="4"/>
        <v>#DIV/0!</v>
      </c>
      <c r="K13" s="46" t="e">
        <f t="shared" si="5"/>
        <v>#DIV/0!</v>
      </c>
      <c r="L13" s="47" t="e">
        <f t="shared" si="6"/>
        <v>#DIV/0!</v>
      </c>
    </row>
    <row r="14" spans="1:12" ht="24.75" customHeight="1">
      <c r="A14" s="29">
        <v>42278</v>
      </c>
      <c r="B14" s="48"/>
      <c r="C14" s="41"/>
      <c r="D14" s="59">
        <f t="shared" si="0"/>
        <v>0</v>
      </c>
      <c r="E14" s="50"/>
      <c r="F14" s="50"/>
      <c r="G14" s="42">
        <f t="shared" si="1"/>
        <v>0</v>
      </c>
      <c r="H14" s="44" t="e">
        <f t="shared" si="2"/>
        <v>#DIV/0!</v>
      </c>
      <c r="I14" s="45" t="e">
        <f t="shared" si="3"/>
        <v>#DIV/0!</v>
      </c>
      <c r="J14" s="45" t="e">
        <f t="shared" si="4"/>
        <v>#DIV/0!</v>
      </c>
      <c r="K14" s="46" t="e">
        <f t="shared" si="5"/>
        <v>#DIV/0!</v>
      </c>
      <c r="L14" s="47" t="e">
        <f t="shared" si="6"/>
        <v>#DIV/0!</v>
      </c>
    </row>
    <row r="15" spans="1:12" ht="24.75" customHeight="1">
      <c r="A15" s="30">
        <v>42309</v>
      </c>
      <c r="B15" s="48"/>
      <c r="C15" s="41"/>
      <c r="D15" s="59">
        <f t="shared" si="0"/>
        <v>0</v>
      </c>
      <c r="E15" s="50"/>
      <c r="F15" s="50"/>
      <c r="G15" s="42">
        <f t="shared" si="1"/>
        <v>0</v>
      </c>
      <c r="H15" s="44" t="e">
        <f t="shared" si="2"/>
        <v>#DIV/0!</v>
      </c>
      <c r="I15" s="45" t="e">
        <f t="shared" si="3"/>
        <v>#DIV/0!</v>
      </c>
      <c r="J15" s="45" t="e">
        <f t="shared" si="4"/>
        <v>#DIV/0!</v>
      </c>
      <c r="K15" s="46" t="e">
        <f t="shared" si="5"/>
        <v>#DIV/0!</v>
      </c>
      <c r="L15" s="47" t="e">
        <f t="shared" si="6"/>
        <v>#DIV/0!</v>
      </c>
    </row>
    <row r="16" spans="1:12" ht="24.75" customHeight="1">
      <c r="A16" s="31">
        <v>42339</v>
      </c>
      <c r="B16" s="51"/>
      <c r="C16" s="52"/>
      <c r="D16" s="60">
        <f t="shared" si="0"/>
        <v>0</v>
      </c>
      <c r="E16" s="53"/>
      <c r="F16" s="53"/>
      <c r="G16" s="54">
        <f t="shared" si="1"/>
        <v>0</v>
      </c>
      <c r="H16" s="55" t="e">
        <f t="shared" si="2"/>
        <v>#DIV/0!</v>
      </c>
      <c r="I16" s="56" t="e">
        <f t="shared" si="3"/>
        <v>#DIV/0!</v>
      </c>
      <c r="J16" s="56" t="e">
        <f t="shared" si="4"/>
        <v>#DIV/0!</v>
      </c>
      <c r="K16" s="57" t="e">
        <f t="shared" si="5"/>
        <v>#DIV/0!</v>
      </c>
      <c r="L16" s="58" t="e">
        <f t="shared" si="6"/>
        <v>#DIV/0!</v>
      </c>
    </row>
    <row r="17" spans="1:12" ht="24.75" customHeight="1">
      <c r="A17" s="61" t="s">
        <v>19</v>
      </c>
      <c r="B17" s="62">
        <f aca="true" t="shared" si="7" ref="B17:G17">SUM(B8:B16)</f>
        <v>20000</v>
      </c>
      <c r="C17" s="63">
        <f t="shared" si="7"/>
        <v>0</v>
      </c>
      <c r="D17" s="64">
        <f t="shared" si="7"/>
        <v>20000</v>
      </c>
      <c r="E17" s="65">
        <f t="shared" si="7"/>
        <v>0</v>
      </c>
      <c r="F17" s="66">
        <f t="shared" si="7"/>
        <v>0</v>
      </c>
      <c r="G17" s="65">
        <f t="shared" si="7"/>
        <v>0</v>
      </c>
      <c r="H17" s="67" t="e">
        <f>AVERAGE(H8:H16)</f>
        <v>#DIV/0!</v>
      </c>
      <c r="I17" s="63" t="e">
        <f>AVERAGE(I8:I16)</f>
        <v>#DIV/0!</v>
      </c>
      <c r="J17" s="63" t="e">
        <f>AVERAGE(J8:J16)</f>
        <v>#DIV/0!</v>
      </c>
      <c r="K17" s="68" t="e">
        <f>AVERAGE(K8:K16)</f>
        <v>#DIV/0!</v>
      </c>
      <c r="L17" s="69" t="e">
        <f>AVERAGE(L8:L16)</f>
        <v>#DIV/0!</v>
      </c>
    </row>
    <row r="18" spans="1:12" ht="13.5">
      <c r="A18" s="28"/>
      <c r="J18" s="70"/>
      <c r="K18" s="71" t="s">
        <v>20</v>
      </c>
      <c r="L18" s="71" t="s">
        <v>21</v>
      </c>
    </row>
    <row r="19" ht="13.5">
      <c r="A19" s="28"/>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3:R93"/>
  <sheetViews>
    <sheetView tabSelected="1" zoomScaleSheetLayoutView="100" zoomScalePageLayoutView="0" workbookViewId="0" topLeftCell="A1">
      <pane ySplit="10" topLeftCell="A11" activePane="bottomLeft" state="frozen"/>
      <selection pane="topLeft" activeCell="A1" sqref="A1"/>
      <selection pane="bottomLeft" activeCell="E3" sqref="E3"/>
    </sheetView>
  </sheetViews>
  <sheetFormatPr defaultColWidth="10.00390625" defaultRowHeight="13.5" customHeight="1"/>
  <cols>
    <col min="1" max="1" width="3.50390625" style="0" customWidth="1"/>
    <col min="2" max="2" width="11.50390625" style="108" customWidth="1"/>
    <col min="3" max="3" width="6.00390625" style="139" customWidth="1"/>
    <col min="4" max="4" width="16.375" style="0" customWidth="1"/>
    <col min="5" max="5" width="9.625" style="0" customWidth="1"/>
    <col min="6" max="6" width="12.75390625" style="0" customWidth="1"/>
    <col min="7" max="7" width="12.50390625" style="143" customWidth="1"/>
    <col min="8" max="8" width="15.875" style="0" customWidth="1"/>
    <col min="9" max="9" width="10.00390625" style="143" customWidth="1"/>
    <col min="10" max="10" width="7.00390625" style="122" customWidth="1"/>
    <col min="11" max="11" width="13.50390625" style="119" customWidth="1"/>
    <col min="12" max="12" width="13.25390625" style="112" customWidth="1"/>
    <col min="13" max="13" width="8.00390625" style="0" customWidth="1"/>
    <col min="14" max="14" width="11.125" style="0" customWidth="1"/>
    <col min="15" max="15" width="10.125" style="110" customWidth="1"/>
    <col min="16" max="16" width="9.375" style="0" customWidth="1"/>
    <col min="17" max="17" width="10.00390625" style="106" customWidth="1"/>
    <col min="18" max="18" width="10.00390625" style="107" customWidth="1"/>
  </cols>
  <sheetData>
    <row r="3" spans="2:8" ht="13.5" customHeight="1">
      <c r="B3" s="108" t="s">
        <v>80</v>
      </c>
      <c r="D3" t="s">
        <v>84</v>
      </c>
      <c r="G3" s="139" t="s">
        <v>74</v>
      </c>
      <c r="H3" t="s">
        <v>75</v>
      </c>
    </row>
    <row r="4" ht="13.5" customHeight="1">
      <c r="D4" s="167"/>
    </row>
    <row r="5" ht="13.5" customHeight="1">
      <c r="D5" s="167"/>
    </row>
    <row r="7" spans="4:18" ht="13.5" customHeight="1">
      <c r="D7" t="s">
        <v>67</v>
      </c>
      <c r="E7" t="s">
        <v>78</v>
      </c>
      <c r="P7" t="s">
        <v>68</v>
      </c>
      <c r="Q7"/>
      <c r="R7" t="s">
        <v>69</v>
      </c>
    </row>
    <row r="8" spans="4:18" ht="13.5" customHeight="1">
      <c r="D8" t="s">
        <v>66</v>
      </c>
      <c r="P8" s="112" t="s">
        <v>70</v>
      </c>
      <c r="Q8" s="109"/>
      <c r="R8" t="s">
        <v>71</v>
      </c>
    </row>
    <row r="10" spans="2:18" s="113" customFormat="1" ht="13.5">
      <c r="B10" s="114" t="s">
        <v>60</v>
      </c>
      <c r="C10" s="140" t="s">
        <v>22</v>
      </c>
      <c r="D10" s="115" t="s">
        <v>62</v>
      </c>
      <c r="E10" s="171" t="s">
        <v>23</v>
      </c>
      <c r="F10" s="171" t="s">
        <v>24</v>
      </c>
      <c r="G10" s="172" t="s">
        <v>25</v>
      </c>
      <c r="H10" s="173" t="s">
        <v>26</v>
      </c>
      <c r="I10" s="174" t="s">
        <v>27</v>
      </c>
      <c r="J10" s="123" t="s">
        <v>79</v>
      </c>
      <c r="K10" s="120" t="s">
        <v>64</v>
      </c>
      <c r="L10" s="168" t="s">
        <v>61</v>
      </c>
      <c r="M10" s="169" t="s">
        <v>72</v>
      </c>
      <c r="N10" s="169" t="s">
        <v>56</v>
      </c>
      <c r="O10" s="170" t="s">
        <v>65</v>
      </c>
      <c r="P10" s="113" t="s">
        <v>73</v>
      </c>
      <c r="Q10" s="116" t="s">
        <v>57</v>
      </c>
      <c r="R10" s="117" t="s">
        <v>59</v>
      </c>
    </row>
    <row r="11" spans="1:18" s="131" customFormat="1" ht="13.5">
      <c r="A11" s="128">
        <v>1</v>
      </c>
      <c r="B11" s="129">
        <v>1000000</v>
      </c>
      <c r="C11" s="141" t="s">
        <v>77</v>
      </c>
      <c r="D11" s="130">
        <f>Q11*0.1</f>
        <v>-0.5900000000000001</v>
      </c>
      <c r="E11" s="131" t="s">
        <v>76</v>
      </c>
      <c r="F11" s="163">
        <v>40303</v>
      </c>
      <c r="G11" s="145">
        <v>94.315</v>
      </c>
      <c r="H11" s="163">
        <v>40303</v>
      </c>
      <c r="I11" s="145">
        <v>92.65</v>
      </c>
      <c r="J11" s="132">
        <f aca="true" t="shared" si="0" ref="J11:J25">IF(C11="買",I11-G11,G11-I11)*100</f>
        <v>166.4999999999992</v>
      </c>
      <c r="K11" s="133">
        <f>(J11*R11)*-1</f>
        <v>98234.99999999953</v>
      </c>
      <c r="L11" s="118">
        <v>94.823</v>
      </c>
      <c r="M11" s="131">
        <v>0.03</v>
      </c>
      <c r="N11" s="134">
        <f>(G11-L11)*100</f>
        <v>-50.79999999999956</v>
      </c>
      <c r="O11" s="135">
        <f>B11*0.03</f>
        <v>30000</v>
      </c>
      <c r="P11" s="131">
        <v>100</v>
      </c>
      <c r="Q11" s="134">
        <f>ROUNDDOWN(B11*M11/N11/P11,1)</f>
        <v>-5.9</v>
      </c>
      <c r="R11" s="136">
        <f>Q11*100</f>
        <v>-590</v>
      </c>
    </row>
    <row r="12" spans="1:18" s="131" customFormat="1" ht="13.5">
      <c r="A12" s="128">
        <v>2</v>
      </c>
      <c r="B12" s="129">
        <f aca="true" t="shared" si="1" ref="B12:B26">B11+K11</f>
        <v>1098234.9999999995</v>
      </c>
      <c r="C12" s="141" t="s">
        <v>77</v>
      </c>
      <c r="D12" s="130">
        <f aca="true" t="shared" si="2" ref="D12:D25">Q12*0.1</f>
        <v>-0.65</v>
      </c>
      <c r="E12" s="131" t="s">
        <v>76</v>
      </c>
      <c r="F12" s="163">
        <v>40270</v>
      </c>
      <c r="G12" s="145">
        <v>94.288</v>
      </c>
      <c r="H12" s="164">
        <v>40277</v>
      </c>
      <c r="I12" s="145">
        <v>93.479</v>
      </c>
      <c r="J12" s="132">
        <f t="shared" si="0"/>
        <v>80.89999999999975</v>
      </c>
      <c r="K12" s="133">
        <f>(J12*R12)*-1</f>
        <v>52584.99999999984</v>
      </c>
      <c r="L12" s="118">
        <v>94.791</v>
      </c>
      <c r="M12" s="131">
        <v>0.03</v>
      </c>
      <c r="N12" s="134">
        <f aca="true" t="shared" si="3" ref="N12:N25">(G12-L12)*100</f>
        <v>-50.30000000000001</v>
      </c>
      <c r="O12" s="135">
        <f aca="true" t="shared" si="4" ref="O12:O25">B12*0.03</f>
        <v>32947.04999999999</v>
      </c>
      <c r="P12" s="131">
        <v>100</v>
      </c>
      <c r="Q12" s="134">
        <f>ROUNDDOWN(B12*M12/N12/P12,1)</f>
        <v>-6.5</v>
      </c>
      <c r="R12" s="136">
        <f>Q12*100</f>
        <v>-650</v>
      </c>
    </row>
    <row r="13" spans="1:18" s="131" customFormat="1" ht="13.5">
      <c r="A13" s="128">
        <v>3</v>
      </c>
      <c r="B13" s="129">
        <f t="shared" si="1"/>
        <v>1150819.9999999993</v>
      </c>
      <c r="C13" s="138" t="s">
        <v>63</v>
      </c>
      <c r="D13" s="130">
        <f t="shared" si="2"/>
        <v>0.2</v>
      </c>
      <c r="E13" s="131" t="s">
        <v>76</v>
      </c>
      <c r="F13" s="163">
        <v>40435</v>
      </c>
      <c r="G13" s="145">
        <v>84.486</v>
      </c>
      <c r="H13" s="164">
        <v>40438</v>
      </c>
      <c r="I13" s="146">
        <v>85.464</v>
      </c>
      <c r="J13" s="132">
        <f t="shared" si="0"/>
        <v>97.79999999999944</v>
      </c>
      <c r="K13" s="176">
        <f>(J13*R13)</f>
        <v>19559.999999999887</v>
      </c>
      <c r="L13" s="146">
        <v>82.828</v>
      </c>
      <c r="M13" s="131">
        <v>0.03</v>
      </c>
      <c r="N13" s="134">
        <f t="shared" si="3"/>
        <v>165.80000000000013</v>
      </c>
      <c r="O13" s="135">
        <f t="shared" si="4"/>
        <v>34524.59999999998</v>
      </c>
      <c r="P13" s="131">
        <v>100</v>
      </c>
      <c r="Q13" s="134">
        <f aca="true" t="shared" si="5" ref="Q13:Q25">ROUNDDOWN(B13*M13/N13/P13,1)</f>
        <v>2</v>
      </c>
      <c r="R13" s="136">
        <f>Q13*100</f>
        <v>200</v>
      </c>
    </row>
    <row r="14" spans="1:18" s="131" customFormat="1" ht="13.5">
      <c r="A14" s="128">
        <v>4</v>
      </c>
      <c r="B14" s="129">
        <f t="shared" si="1"/>
        <v>1170379.9999999993</v>
      </c>
      <c r="C14" s="141" t="s">
        <v>77</v>
      </c>
      <c r="D14" s="130">
        <f t="shared" si="2"/>
        <v>-0.9</v>
      </c>
      <c r="E14" s="131" t="s">
        <v>76</v>
      </c>
      <c r="F14" s="163">
        <v>40590</v>
      </c>
      <c r="G14" s="145">
        <v>83.568</v>
      </c>
      <c r="H14" s="163">
        <v>40591</v>
      </c>
      <c r="I14" s="146">
        <v>83.344</v>
      </c>
      <c r="J14" s="132">
        <f t="shared" si="0"/>
        <v>22.400000000000375</v>
      </c>
      <c r="K14" s="133">
        <f aca="true" t="shared" si="6" ref="K14:K22">(J14*R14)*-1</f>
        <v>20160.00000000034</v>
      </c>
      <c r="L14" s="146">
        <v>83.957</v>
      </c>
      <c r="M14" s="131">
        <v>0.03</v>
      </c>
      <c r="N14" s="134">
        <f t="shared" si="3"/>
        <v>-38.89999999999958</v>
      </c>
      <c r="O14" s="135">
        <f t="shared" si="4"/>
        <v>35111.39999999998</v>
      </c>
      <c r="P14" s="131">
        <v>100</v>
      </c>
      <c r="Q14" s="134">
        <f t="shared" si="5"/>
        <v>-9</v>
      </c>
      <c r="R14" s="136">
        <f>Q14*100</f>
        <v>-900</v>
      </c>
    </row>
    <row r="15" spans="1:18" s="131" customFormat="1" ht="13.5">
      <c r="A15" s="128">
        <v>5</v>
      </c>
      <c r="B15" s="129">
        <f t="shared" si="1"/>
        <v>1190539.9999999995</v>
      </c>
      <c r="C15" s="138" t="s">
        <v>63</v>
      </c>
      <c r="D15" s="130">
        <f t="shared" si="2"/>
        <v>2.0500000000000003</v>
      </c>
      <c r="E15" s="131" t="s">
        <v>76</v>
      </c>
      <c r="F15" s="163">
        <v>40544</v>
      </c>
      <c r="G15" s="145">
        <v>81.358</v>
      </c>
      <c r="H15" s="164">
        <v>40548</v>
      </c>
      <c r="I15" s="146">
        <v>82.056</v>
      </c>
      <c r="J15" s="132">
        <f t="shared" si="0"/>
        <v>69.79999999999933</v>
      </c>
      <c r="K15" s="176">
        <f>(J15*R15)</f>
        <v>143089.99999999863</v>
      </c>
      <c r="L15" s="146">
        <v>81.184</v>
      </c>
      <c r="M15" s="131">
        <v>0.03</v>
      </c>
      <c r="N15" s="134">
        <f t="shared" si="3"/>
        <v>17.40000000000066</v>
      </c>
      <c r="O15" s="135">
        <f t="shared" si="4"/>
        <v>35716.19999999998</v>
      </c>
      <c r="P15" s="131">
        <v>100</v>
      </c>
      <c r="Q15" s="134">
        <f t="shared" si="5"/>
        <v>20.5</v>
      </c>
      <c r="R15" s="136">
        <f aca="true" t="shared" si="7" ref="R15:R25">Q15*100</f>
        <v>2050</v>
      </c>
    </row>
    <row r="16" spans="1:18" s="131" customFormat="1" ht="13.5">
      <c r="A16" s="128">
        <v>6</v>
      </c>
      <c r="B16" s="129">
        <f t="shared" si="1"/>
        <v>1333629.9999999981</v>
      </c>
      <c r="C16" s="138" t="s">
        <v>63</v>
      </c>
      <c r="D16" s="130">
        <f t="shared" si="2"/>
        <v>1.34</v>
      </c>
      <c r="E16" s="131" t="s">
        <v>76</v>
      </c>
      <c r="F16" s="163">
        <v>40548</v>
      </c>
      <c r="G16" s="145">
        <v>82.343</v>
      </c>
      <c r="H16" s="163">
        <v>40549</v>
      </c>
      <c r="I16" s="146">
        <v>83.158</v>
      </c>
      <c r="J16" s="132">
        <f t="shared" si="0"/>
        <v>81.49999999999977</v>
      </c>
      <c r="K16" s="176">
        <f>(J16*R16)</f>
        <v>109209.9999999997</v>
      </c>
      <c r="L16" s="146">
        <v>82.045</v>
      </c>
      <c r="M16" s="131">
        <v>0.03</v>
      </c>
      <c r="N16" s="134">
        <f t="shared" si="3"/>
        <v>29.800000000000182</v>
      </c>
      <c r="O16" s="135">
        <f t="shared" si="4"/>
        <v>40008.89999999994</v>
      </c>
      <c r="P16" s="131">
        <v>100</v>
      </c>
      <c r="Q16" s="134">
        <f>ROUNDDOWN(B16*M16/N16/P16,1)</f>
        <v>13.4</v>
      </c>
      <c r="R16" s="136">
        <f t="shared" si="7"/>
        <v>1340</v>
      </c>
    </row>
    <row r="17" spans="1:18" s="131" customFormat="1" ht="13.5">
      <c r="A17" s="128">
        <v>7</v>
      </c>
      <c r="B17" s="129">
        <f t="shared" si="1"/>
        <v>1442839.999999998</v>
      </c>
      <c r="C17" s="138" t="s">
        <v>63</v>
      </c>
      <c r="D17" s="130">
        <f t="shared" si="2"/>
        <v>1.36</v>
      </c>
      <c r="E17" s="131" t="s">
        <v>76</v>
      </c>
      <c r="F17" s="163">
        <v>40759</v>
      </c>
      <c r="G17" s="153">
        <v>77.211</v>
      </c>
      <c r="H17" s="164">
        <v>40759</v>
      </c>
      <c r="I17" s="146">
        <v>79.257</v>
      </c>
      <c r="J17" s="132">
        <f t="shared" si="0"/>
        <v>204.60000000000065</v>
      </c>
      <c r="K17" s="176">
        <f>(J17*R17)</f>
        <v>278256.0000000009</v>
      </c>
      <c r="L17" s="146">
        <v>76.893</v>
      </c>
      <c r="M17" s="131">
        <v>0.03</v>
      </c>
      <c r="N17" s="134">
        <f t="shared" si="3"/>
        <v>31.799999999999784</v>
      </c>
      <c r="O17" s="135">
        <f t="shared" si="4"/>
        <v>43285.19999999994</v>
      </c>
      <c r="P17" s="131">
        <v>100</v>
      </c>
      <c r="Q17" s="134">
        <f t="shared" si="5"/>
        <v>13.6</v>
      </c>
      <c r="R17" s="136">
        <f t="shared" si="7"/>
        <v>1360</v>
      </c>
    </row>
    <row r="18" spans="1:18" s="131" customFormat="1" ht="13.5">
      <c r="A18" s="128">
        <v>8</v>
      </c>
      <c r="B18" s="129">
        <f t="shared" si="1"/>
        <v>1721095.9999999988</v>
      </c>
      <c r="C18" s="138" t="s">
        <v>63</v>
      </c>
      <c r="D18" s="130">
        <f t="shared" si="2"/>
        <v>3.5600000000000005</v>
      </c>
      <c r="E18" s="131" t="s">
        <v>76</v>
      </c>
      <c r="F18" s="163">
        <v>40774</v>
      </c>
      <c r="G18" s="145">
        <v>76.505</v>
      </c>
      <c r="H18" s="164">
        <v>40777</v>
      </c>
      <c r="I18" s="146">
        <v>76.719</v>
      </c>
      <c r="J18" s="132">
        <f t="shared" si="0"/>
        <v>21.399999999999864</v>
      </c>
      <c r="K18" s="176">
        <f>(J18*R18)</f>
        <v>76183.99999999952</v>
      </c>
      <c r="L18" s="142">
        <v>76.36</v>
      </c>
      <c r="M18" s="131">
        <v>0.03</v>
      </c>
      <c r="N18" s="134">
        <f t="shared" si="3"/>
        <v>14.499999999999602</v>
      </c>
      <c r="O18" s="135">
        <f t="shared" si="4"/>
        <v>51632.87999999996</v>
      </c>
      <c r="P18" s="131">
        <v>100</v>
      </c>
      <c r="Q18" s="134">
        <f t="shared" si="5"/>
        <v>35.6</v>
      </c>
      <c r="R18" s="136">
        <f t="shared" si="7"/>
        <v>3560</v>
      </c>
    </row>
    <row r="19" spans="1:18" s="131" customFormat="1" ht="13.5">
      <c r="A19" s="128">
        <v>9</v>
      </c>
      <c r="B19" s="129">
        <f t="shared" si="1"/>
        <v>1797279.9999999984</v>
      </c>
      <c r="C19" s="138" t="s">
        <v>63</v>
      </c>
      <c r="D19" s="130">
        <f t="shared" si="2"/>
        <v>3.69</v>
      </c>
      <c r="E19" s="131" t="s">
        <v>76</v>
      </c>
      <c r="F19" s="163">
        <v>40809</v>
      </c>
      <c r="G19" s="145">
        <v>76.316</v>
      </c>
      <c r="H19" s="164">
        <v>40781</v>
      </c>
      <c r="I19" s="146">
        <v>76.424</v>
      </c>
      <c r="J19" s="132">
        <f t="shared" si="0"/>
        <v>10.80000000000041</v>
      </c>
      <c r="K19" s="176">
        <f>(J19*R19)</f>
        <v>39852.00000000151</v>
      </c>
      <c r="L19" s="146">
        <v>76.17</v>
      </c>
      <c r="M19" s="131">
        <v>0.03</v>
      </c>
      <c r="N19" s="134">
        <f t="shared" si="3"/>
        <v>14.60000000000008</v>
      </c>
      <c r="O19" s="135">
        <f t="shared" si="4"/>
        <v>53918.39999999995</v>
      </c>
      <c r="P19" s="131">
        <v>100</v>
      </c>
      <c r="Q19" s="134">
        <f t="shared" si="5"/>
        <v>36.9</v>
      </c>
      <c r="R19" s="136">
        <f t="shared" si="7"/>
        <v>3690</v>
      </c>
    </row>
    <row r="20" spans="1:18" s="131" customFormat="1" ht="13.5">
      <c r="A20" s="128">
        <v>10</v>
      </c>
      <c r="B20" s="129">
        <f t="shared" si="1"/>
        <v>1837132</v>
      </c>
      <c r="C20" s="138" t="s">
        <v>63</v>
      </c>
      <c r="D20" s="130">
        <f t="shared" si="2"/>
        <v>5.19</v>
      </c>
      <c r="E20" s="131" t="s">
        <v>76</v>
      </c>
      <c r="F20" s="161">
        <v>40837</v>
      </c>
      <c r="G20" s="145">
        <v>77.001</v>
      </c>
      <c r="H20" s="162">
        <v>40838</v>
      </c>
      <c r="I20" s="145">
        <v>77.001</v>
      </c>
      <c r="J20" s="132">
        <f t="shared" si="0"/>
        <v>0</v>
      </c>
      <c r="K20" s="133">
        <f t="shared" si="6"/>
        <v>0</v>
      </c>
      <c r="L20" s="144">
        <v>76.895</v>
      </c>
      <c r="M20" s="131">
        <v>0.03</v>
      </c>
      <c r="N20" s="134">
        <f t="shared" si="3"/>
        <v>10.600000000000875</v>
      </c>
      <c r="O20" s="135">
        <f t="shared" si="4"/>
        <v>55113.96</v>
      </c>
      <c r="P20" s="131">
        <v>100</v>
      </c>
      <c r="Q20" s="134">
        <f t="shared" si="5"/>
        <v>51.9</v>
      </c>
      <c r="R20" s="136">
        <f t="shared" si="7"/>
        <v>5190</v>
      </c>
    </row>
    <row r="21" spans="1:18" s="131" customFormat="1" ht="13.5">
      <c r="A21" s="128">
        <v>11</v>
      </c>
      <c r="B21" s="129">
        <f t="shared" si="1"/>
        <v>1837132</v>
      </c>
      <c r="C21" s="138" t="s">
        <v>63</v>
      </c>
      <c r="D21" s="130">
        <f t="shared" si="2"/>
        <v>1.9000000000000001</v>
      </c>
      <c r="E21" s="131" t="s">
        <v>76</v>
      </c>
      <c r="F21" s="161">
        <v>40866</v>
      </c>
      <c r="G21" s="144">
        <v>77.021</v>
      </c>
      <c r="H21" s="162">
        <v>40872</v>
      </c>
      <c r="I21" s="144">
        <v>77.021</v>
      </c>
      <c r="J21" s="132">
        <f t="shared" si="0"/>
        <v>0</v>
      </c>
      <c r="K21" s="133">
        <f t="shared" si="6"/>
        <v>0</v>
      </c>
      <c r="L21" s="137">
        <v>76.732</v>
      </c>
      <c r="M21" s="131">
        <v>0.03</v>
      </c>
      <c r="N21" s="134">
        <f t="shared" si="3"/>
        <v>28.900000000000148</v>
      </c>
      <c r="O21" s="135">
        <f t="shared" si="4"/>
        <v>55113.96</v>
      </c>
      <c r="P21" s="131">
        <v>100</v>
      </c>
      <c r="Q21" s="134">
        <f t="shared" si="5"/>
        <v>19</v>
      </c>
      <c r="R21" s="136">
        <f t="shared" si="7"/>
        <v>1900</v>
      </c>
    </row>
    <row r="22" spans="1:18" s="131" customFormat="1" ht="13.5">
      <c r="A22" s="128">
        <v>12</v>
      </c>
      <c r="B22" s="129">
        <f t="shared" si="1"/>
        <v>1837132</v>
      </c>
      <c r="C22" s="141" t="s">
        <v>77</v>
      </c>
      <c r="D22" s="130">
        <f t="shared" si="2"/>
        <v>-0.78</v>
      </c>
      <c r="E22" s="131" t="s">
        <v>76</v>
      </c>
      <c r="F22" s="161">
        <v>40972</v>
      </c>
      <c r="G22" s="145">
        <v>81.181</v>
      </c>
      <c r="H22" s="162">
        <v>40976</v>
      </c>
      <c r="I22" s="145">
        <v>81.181</v>
      </c>
      <c r="J22" s="132">
        <f t="shared" si="0"/>
        <v>0</v>
      </c>
      <c r="K22" s="133">
        <f t="shared" si="6"/>
        <v>0</v>
      </c>
      <c r="L22" s="137">
        <v>81.886</v>
      </c>
      <c r="M22" s="131">
        <v>0.03</v>
      </c>
      <c r="N22" s="134">
        <f t="shared" si="3"/>
        <v>-70.49999999999983</v>
      </c>
      <c r="O22" s="135">
        <f t="shared" si="4"/>
        <v>55113.96</v>
      </c>
      <c r="P22" s="131">
        <v>100</v>
      </c>
      <c r="Q22" s="134">
        <f t="shared" si="5"/>
        <v>-7.8</v>
      </c>
      <c r="R22" s="136">
        <f t="shared" si="7"/>
        <v>-780</v>
      </c>
    </row>
    <row r="23" spans="1:18" s="131" customFormat="1" ht="13.5">
      <c r="A23" s="128">
        <v>13</v>
      </c>
      <c r="B23" s="129">
        <f t="shared" si="1"/>
        <v>1837132</v>
      </c>
      <c r="C23" s="138" t="s">
        <v>63</v>
      </c>
      <c r="D23" s="130">
        <f t="shared" si="2"/>
        <v>1.16</v>
      </c>
      <c r="E23" s="131" t="s">
        <v>76</v>
      </c>
      <c r="F23" s="161">
        <v>41016</v>
      </c>
      <c r="G23" s="145">
        <v>80.823</v>
      </c>
      <c r="H23" s="162">
        <v>41019</v>
      </c>
      <c r="I23" s="144">
        <v>81.477</v>
      </c>
      <c r="J23" s="132">
        <f t="shared" si="0"/>
        <v>65.40000000000106</v>
      </c>
      <c r="K23" s="176">
        <f>(J23*R23)</f>
        <v>75864.00000000122</v>
      </c>
      <c r="L23" s="137">
        <v>80.348</v>
      </c>
      <c r="M23" s="131">
        <v>0.03</v>
      </c>
      <c r="N23" s="134">
        <f t="shared" si="3"/>
        <v>47.49999999999943</v>
      </c>
      <c r="O23" s="135">
        <f t="shared" si="4"/>
        <v>55113.96</v>
      </c>
      <c r="P23" s="131">
        <v>100</v>
      </c>
      <c r="Q23" s="134">
        <f t="shared" si="5"/>
        <v>11.6</v>
      </c>
      <c r="R23" s="136">
        <f t="shared" si="7"/>
        <v>1160</v>
      </c>
    </row>
    <row r="24" spans="1:18" s="131" customFormat="1" ht="13.5">
      <c r="A24" s="128">
        <v>14</v>
      </c>
      <c r="B24" s="129">
        <f t="shared" si="1"/>
        <v>1912996.0000000012</v>
      </c>
      <c r="C24" s="138" t="s">
        <v>63</v>
      </c>
      <c r="D24" s="130">
        <f t="shared" si="2"/>
        <v>1.8100000000000003</v>
      </c>
      <c r="E24" s="131" t="s">
        <v>76</v>
      </c>
      <c r="F24" s="161">
        <v>41038</v>
      </c>
      <c r="G24" s="145">
        <v>79.898</v>
      </c>
      <c r="H24" s="162">
        <v>41041</v>
      </c>
      <c r="I24" s="145">
        <v>79.898</v>
      </c>
      <c r="J24" s="132">
        <f t="shared" si="0"/>
        <v>0</v>
      </c>
      <c r="K24" s="176">
        <f>(J24*R24)</f>
        <v>0</v>
      </c>
      <c r="L24" s="144">
        <v>79.581</v>
      </c>
      <c r="M24" s="131">
        <v>0.03</v>
      </c>
      <c r="N24" s="134">
        <f t="shared" si="3"/>
        <v>31.699999999999307</v>
      </c>
      <c r="O24" s="135">
        <f t="shared" si="4"/>
        <v>57389.880000000034</v>
      </c>
      <c r="P24" s="131">
        <v>100</v>
      </c>
      <c r="Q24" s="134">
        <f t="shared" si="5"/>
        <v>18.1</v>
      </c>
      <c r="R24" s="136">
        <f t="shared" si="7"/>
        <v>1810.0000000000002</v>
      </c>
    </row>
    <row r="25" spans="1:18" s="131" customFormat="1" ht="13.5">
      <c r="A25" s="128">
        <v>15</v>
      </c>
      <c r="B25" s="129">
        <f t="shared" si="1"/>
        <v>1912996.0000000012</v>
      </c>
      <c r="C25" s="138" t="s">
        <v>63</v>
      </c>
      <c r="D25" s="130">
        <f t="shared" si="2"/>
        <v>2.91</v>
      </c>
      <c r="E25" s="131" t="s">
        <v>76</v>
      </c>
      <c r="F25" s="161">
        <v>41063</v>
      </c>
      <c r="G25" s="145">
        <v>78.373</v>
      </c>
      <c r="H25" s="162">
        <v>41157</v>
      </c>
      <c r="I25" s="145">
        <v>78.373</v>
      </c>
      <c r="J25" s="132">
        <f t="shared" si="0"/>
        <v>0</v>
      </c>
      <c r="K25" s="176">
        <f>(J25*R25)</f>
        <v>0</v>
      </c>
      <c r="L25" s="137">
        <v>78.176</v>
      </c>
      <c r="M25" s="131">
        <v>0.03</v>
      </c>
      <c r="N25" s="134">
        <f t="shared" si="3"/>
        <v>19.700000000000273</v>
      </c>
      <c r="O25" s="135">
        <f t="shared" si="4"/>
        <v>57389.880000000034</v>
      </c>
      <c r="P25" s="131">
        <v>100</v>
      </c>
      <c r="Q25" s="134">
        <f t="shared" si="5"/>
        <v>29.1</v>
      </c>
      <c r="R25" s="136">
        <f t="shared" si="7"/>
        <v>2910</v>
      </c>
    </row>
    <row r="26" spans="1:18" ht="14.25" thickBot="1">
      <c r="A26" s="128">
        <v>16</v>
      </c>
      <c r="B26" s="129">
        <f t="shared" si="1"/>
        <v>1912996.0000000012</v>
      </c>
      <c r="C26" s="18"/>
      <c r="D26" s="18"/>
      <c r="E26" s="18"/>
      <c r="F26" s="18"/>
      <c r="G26" s="147"/>
      <c r="H26" s="18"/>
      <c r="I26" s="147"/>
      <c r="J26" s="125"/>
      <c r="K26" s="121"/>
      <c r="L26" s="18"/>
      <c r="M26" s="18"/>
      <c r="N26" s="18"/>
      <c r="O26" s="111"/>
      <c r="P26" s="18"/>
      <c r="Q26" s="18"/>
      <c r="R26" s="18"/>
    </row>
    <row r="27" spans="10:14" ht="14.25" thickTop="1">
      <c r="J27" s="124">
        <f>SUM(J11:J26)</f>
        <v>821.0999999999997</v>
      </c>
      <c r="K27" s="119">
        <f>SUM(K11:K26)</f>
        <v>912996.0000000012</v>
      </c>
      <c r="N27" s="106"/>
    </row>
    <row r="28" ht="13.5">
      <c r="J28" s="124"/>
    </row>
    <row r="29" spans="10:11" ht="13.5">
      <c r="J29" s="126" t="s">
        <v>58</v>
      </c>
      <c r="K29" s="119">
        <f>1000000+K27</f>
        <v>1912996.0000000012</v>
      </c>
    </row>
    <row r="31" ht="13.5">
      <c r="J31" s="127"/>
    </row>
    <row r="33" ht="13.5" customHeight="1" thickBot="1"/>
    <row r="34" spans="4:8" ht="14.25" thickBot="1">
      <c r="D34" s="105" t="s">
        <v>29</v>
      </c>
      <c r="F34" s="190" t="s">
        <v>30</v>
      </c>
      <c r="G34" s="191"/>
      <c r="H34" s="12" t="s">
        <v>31</v>
      </c>
    </row>
    <row r="35" spans="4:8" ht="13.5">
      <c r="D35" s="3" t="s">
        <v>32</v>
      </c>
      <c r="F35" s="3" t="str">
        <f>DATEDIF(F11,H25,"Y")&amp;"年"&amp;DATEDIF(F11,H25,"YM")&amp;"ヶ月"</f>
        <v>2年4ヶ月</v>
      </c>
      <c r="G35" s="154"/>
      <c r="H35" s="9"/>
    </row>
    <row r="36" spans="4:8" ht="13.5">
      <c r="D36" s="1" t="s">
        <v>33</v>
      </c>
      <c r="F36" s="1">
        <f>COUNTIF(C11:C26,"買")</f>
        <v>11</v>
      </c>
      <c r="G36" s="155"/>
      <c r="H36" s="6"/>
    </row>
    <row r="37" spans="4:8" ht="13.5">
      <c r="D37" s="1" t="s">
        <v>34</v>
      </c>
      <c r="F37" s="1">
        <f>COUNTIF(C12:C27,"売")</f>
        <v>3</v>
      </c>
      <c r="G37" s="155"/>
      <c r="H37" s="6"/>
    </row>
    <row r="38" spans="4:8" ht="13.5">
      <c r="D38" s="1" t="s">
        <v>35</v>
      </c>
      <c r="F38" s="3">
        <v>31</v>
      </c>
      <c r="G38" s="155"/>
      <c r="H38" s="6"/>
    </row>
    <row r="39" spans="4:8" ht="13.5">
      <c r="D39" s="1" t="s">
        <v>36</v>
      </c>
      <c r="F39" s="1">
        <f>COUNTIF(K11:K26,"&gt;0")</f>
        <v>10</v>
      </c>
      <c r="G39" s="155"/>
      <c r="H39" s="6"/>
    </row>
    <row r="40" spans="4:8" ht="13.5">
      <c r="D40" s="1" t="s">
        <v>37</v>
      </c>
      <c r="F40" s="1">
        <f>COUNTIF(K12:K27,"&lt;0")</f>
        <v>0</v>
      </c>
      <c r="G40" s="155"/>
      <c r="H40" s="6"/>
    </row>
    <row r="41" spans="4:8" ht="13.5">
      <c r="D41" s="1" t="s">
        <v>38</v>
      </c>
      <c r="F41" s="1">
        <f>COUNTIF(K13:K28,"=0")</f>
        <v>5</v>
      </c>
      <c r="G41" s="155"/>
      <c r="H41" s="6"/>
    </row>
    <row r="42" spans="4:8" ht="13.5">
      <c r="D42" s="4" t="s">
        <v>39</v>
      </c>
      <c r="F42" s="1">
        <v>0</v>
      </c>
      <c r="G42" s="155"/>
      <c r="H42" s="6"/>
    </row>
    <row r="43" spans="4:8" ht="13.5">
      <c r="D43" s="1" t="s">
        <v>40</v>
      </c>
      <c r="F43" s="165">
        <f>SUMIF(K10:K25,"&gt;0",K10:K25)</f>
        <v>912996.0000000012</v>
      </c>
      <c r="G43" s="155"/>
      <c r="H43" s="6"/>
    </row>
    <row r="44" spans="4:8" ht="13.5">
      <c r="D44" s="1" t="s">
        <v>41</v>
      </c>
      <c r="F44" s="165">
        <f>SUMIF(K11:K26,"&lt;0",K11:K26)</f>
        <v>0</v>
      </c>
      <c r="G44" s="155"/>
      <c r="H44" s="6"/>
    </row>
    <row r="45" spans="4:8" ht="13.5">
      <c r="D45" s="1" t="s">
        <v>42</v>
      </c>
      <c r="F45" s="166">
        <f>F43+F44</f>
        <v>912996.0000000012</v>
      </c>
      <c r="G45" s="154"/>
      <c r="H45" s="5"/>
    </row>
    <row r="46" spans="4:8" ht="13.5">
      <c r="D46" s="1" t="s">
        <v>15</v>
      </c>
      <c r="F46" s="165">
        <f>F43/F39</f>
        <v>91299.60000000012</v>
      </c>
      <c r="G46" s="155"/>
      <c r="H46" s="6"/>
    </row>
    <row r="47" spans="4:8" ht="13.5">
      <c r="D47" s="1" t="s">
        <v>16</v>
      </c>
      <c r="F47" s="165" t="e">
        <f>F44/F40</f>
        <v>#DIV/0!</v>
      </c>
      <c r="G47" s="155"/>
      <c r="H47" s="6"/>
    </row>
    <row r="48" spans="4:8" ht="13.5">
      <c r="D48" s="1" t="s">
        <v>43</v>
      </c>
      <c r="F48" s="1"/>
      <c r="G48" s="155"/>
      <c r="H48" s="6"/>
    </row>
    <row r="49" spans="4:8" ht="13.5">
      <c r="D49" s="1" t="s">
        <v>44</v>
      </c>
      <c r="F49" s="1"/>
      <c r="G49" s="155"/>
      <c r="H49" s="6"/>
    </row>
    <row r="50" spans="4:8" ht="13.5">
      <c r="D50" s="1" t="s">
        <v>45</v>
      </c>
      <c r="F50" s="1"/>
      <c r="G50" s="155"/>
      <c r="H50" s="6"/>
    </row>
    <row r="51" spans="4:8" ht="14.25" thickBot="1">
      <c r="D51" s="2" t="s">
        <v>14</v>
      </c>
      <c r="F51" s="175">
        <f>F39/F38</f>
        <v>0.3225806451612903</v>
      </c>
      <c r="G51" s="155"/>
      <c r="H51" s="6"/>
    </row>
    <row r="52" spans="6:8" ht="13.5">
      <c r="F52" s="1"/>
      <c r="G52" s="155"/>
      <c r="H52" s="6"/>
    </row>
    <row r="53" spans="6:8" ht="14.25" thickBot="1">
      <c r="F53" s="2"/>
      <c r="G53" s="156"/>
      <c r="H53" s="7"/>
    </row>
    <row r="54" spans="6:8" ht="14.25" thickBot="1">
      <c r="F54" s="17" t="s">
        <v>28</v>
      </c>
      <c r="G54" s="157">
        <f>SUM(G35:G53)</f>
        <v>0</v>
      </c>
      <c r="H54" s="19">
        <f>SUM(H35:H53)</f>
        <v>0</v>
      </c>
    </row>
    <row r="57" spans="6:9" ht="14.25" thickBot="1">
      <c r="F57" s="192" t="s">
        <v>46</v>
      </c>
      <c r="G57" s="193"/>
      <c r="H57" s="11" t="s">
        <v>31</v>
      </c>
      <c r="I57" s="148" t="s">
        <v>47</v>
      </c>
    </row>
    <row r="58" spans="6:9" ht="13.5">
      <c r="F58" s="3" t="s">
        <v>48</v>
      </c>
      <c r="G58" s="154">
        <v>0</v>
      </c>
      <c r="H58" s="10">
        <v>0</v>
      </c>
      <c r="I58" s="149">
        <v>0</v>
      </c>
    </row>
    <row r="59" spans="6:9" ht="13.5">
      <c r="F59" s="1" t="s">
        <v>49</v>
      </c>
      <c r="G59" s="155">
        <v>0</v>
      </c>
      <c r="H59" s="8">
        <v>0</v>
      </c>
      <c r="I59" s="150">
        <v>0</v>
      </c>
    </row>
    <row r="60" spans="6:9" ht="13.5">
      <c r="F60" s="1" t="s">
        <v>50</v>
      </c>
      <c r="G60" s="155">
        <v>0</v>
      </c>
      <c r="H60" s="8">
        <v>0</v>
      </c>
      <c r="I60" s="150">
        <v>0</v>
      </c>
    </row>
    <row r="61" spans="6:9" ht="13.5">
      <c r="F61" s="1" t="s">
        <v>51</v>
      </c>
      <c r="G61" s="155">
        <v>0</v>
      </c>
      <c r="H61" s="8">
        <v>0</v>
      </c>
      <c r="I61" s="150">
        <v>0</v>
      </c>
    </row>
    <row r="62" spans="6:9" ht="14.25" thickBot="1">
      <c r="F62" s="14" t="s">
        <v>52</v>
      </c>
      <c r="G62" s="158">
        <v>0</v>
      </c>
      <c r="H62" s="15">
        <v>0</v>
      </c>
      <c r="I62" s="151">
        <v>0</v>
      </c>
    </row>
    <row r="63" spans="6:9" ht="14.25" thickBot="1">
      <c r="F63" s="13" t="s">
        <v>28</v>
      </c>
      <c r="G63" s="159"/>
      <c r="H63" s="16"/>
      <c r="I63" s="152">
        <f>SUM(I58:I62)</f>
        <v>0</v>
      </c>
    </row>
    <row r="92" ht="13.5" customHeight="1">
      <c r="G92" s="160"/>
    </row>
    <row r="93" ht="13.5" customHeight="1">
      <c r="G93" s="160"/>
    </row>
  </sheetData>
  <sheetProtection/>
  <mergeCells count="2">
    <mergeCell ref="F34:G34"/>
    <mergeCell ref="F57:G57"/>
  </mergeCells>
  <conditionalFormatting sqref="C11:C12 C14 C22">
    <cfRule type="cellIs" priority="17" dxfId="1" operator="equal" stopIfTrue="1">
      <formula>"買"</formula>
    </cfRule>
  </conditionalFormatting>
  <printOptions/>
  <pageMargins left="0.6986111111111111" right="0.6986111111111111"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2:U382"/>
  <sheetViews>
    <sheetView zoomScalePageLayoutView="0" workbookViewId="0" topLeftCell="A1">
      <selection activeCell="K382" sqref="K382"/>
    </sheetView>
  </sheetViews>
  <sheetFormatPr defaultColWidth="9.00390625" defaultRowHeight="13.5"/>
  <cols>
    <col min="11" max="11" width="10.875" style="0" customWidth="1"/>
    <col min="21" max="21" width="13.125" style="0" customWidth="1"/>
  </cols>
  <sheetData>
    <row r="2" spans="2:20" s="178" customFormat="1" ht="25.5">
      <c r="B2" s="177" t="s">
        <v>81</v>
      </c>
      <c r="T2" s="179" t="s">
        <v>82</v>
      </c>
    </row>
    <row r="5" ht="13.5">
      <c r="A5">
        <v>1</v>
      </c>
    </row>
    <row r="43" ht="13.5">
      <c r="A43">
        <v>2</v>
      </c>
    </row>
    <row r="86" ht="13.5">
      <c r="A86">
        <v>3</v>
      </c>
    </row>
    <row r="129" ht="13.5">
      <c r="A129">
        <v>4</v>
      </c>
    </row>
    <row r="172" spans="1:21" ht="21">
      <c r="A172">
        <v>5</v>
      </c>
      <c r="U172" s="179" t="s">
        <v>83</v>
      </c>
    </row>
    <row r="215" spans="1:21" ht="21">
      <c r="A215">
        <v>6</v>
      </c>
      <c r="U215" s="179" t="s">
        <v>83</v>
      </c>
    </row>
    <row r="256" ht="13.5">
      <c r="A256">
        <v>7</v>
      </c>
    </row>
    <row r="298" ht="13.5">
      <c r="A298">
        <v>8</v>
      </c>
    </row>
    <row r="299" ht="21">
      <c r="U299" s="179" t="s">
        <v>83</v>
      </c>
    </row>
    <row r="340" ht="13.5">
      <c r="A340">
        <v>9</v>
      </c>
    </row>
    <row r="380" ht="13.5">
      <c r="A380">
        <v>13</v>
      </c>
    </row>
    <row r="382" ht="21">
      <c r="K382" s="179" t="s">
        <v>83</v>
      </c>
    </row>
  </sheetData>
  <sheetProtection/>
  <printOptions/>
  <pageMargins left="0.7" right="0.7" top="0.75" bottom="0.75"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I20"/>
  <sheetViews>
    <sheetView zoomScaleSheetLayoutView="100" zoomScalePageLayoutView="0" workbookViewId="0" topLeftCell="A1">
      <selection activeCell="B20" sqref="B20"/>
    </sheetView>
  </sheetViews>
  <sheetFormatPr defaultColWidth="8.875" defaultRowHeight="13.5"/>
  <cols>
    <col min="1" max="1" width="8.875" style="0" customWidth="1"/>
    <col min="2" max="2" width="77.875" style="0" customWidth="1"/>
  </cols>
  <sheetData>
    <row r="1" spans="1:9" ht="13.5">
      <c r="A1" s="100" t="s">
        <v>53</v>
      </c>
      <c r="B1" s="101"/>
      <c r="C1" s="101"/>
      <c r="D1" s="101"/>
      <c r="E1" s="101"/>
      <c r="F1" s="101"/>
      <c r="G1" s="101"/>
      <c r="H1" s="101"/>
      <c r="I1" s="104"/>
    </row>
    <row r="2" spans="1:9" ht="14.25" thickBot="1">
      <c r="A2" s="102" t="s">
        <v>54</v>
      </c>
      <c r="B2" s="103"/>
      <c r="C2" s="103"/>
      <c r="D2" s="103"/>
      <c r="E2" s="103"/>
      <c r="F2" s="103"/>
      <c r="G2" s="103"/>
      <c r="H2" s="103"/>
      <c r="I2" s="104"/>
    </row>
    <row r="3" spans="1:4" ht="14.25" thickTop="1">
      <c r="A3" s="99"/>
      <c r="D3" s="99"/>
    </row>
    <row r="7" ht="13.5">
      <c r="A7" t="s">
        <v>55</v>
      </c>
    </row>
    <row r="8" ht="13.5">
      <c r="B8" t="s">
        <v>85</v>
      </c>
    </row>
    <row r="9" ht="13.5">
      <c r="B9" t="s">
        <v>86</v>
      </c>
    </row>
    <row r="10" ht="13.5">
      <c r="B10" t="s">
        <v>87</v>
      </c>
    </row>
    <row r="12" ht="13.5">
      <c r="B12" t="s">
        <v>89</v>
      </c>
    </row>
    <row r="13" ht="13.5">
      <c r="B13" t="s">
        <v>88</v>
      </c>
    </row>
    <row r="15" ht="13.5">
      <c r="B15" t="s">
        <v>90</v>
      </c>
    </row>
    <row r="16" ht="13.5">
      <c r="B16" t="s">
        <v>91</v>
      </c>
    </row>
    <row r="17" ht="13.5">
      <c r="B17" t="s">
        <v>92</v>
      </c>
    </row>
    <row r="19" ht="13.5">
      <c r="B19" t="s">
        <v>93</v>
      </c>
    </row>
    <row r="20" ht="13.5">
      <c r="B20" t="s">
        <v>94</v>
      </c>
    </row>
  </sheetData>
  <sheetProtection/>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mh</cp:lastModifiedBy>
  <cp:lastPrinted>1899-12-30T00:00:00Z</cp:lastPrinted>
  <dcterms:created xsi:type="dcterms:W3CDTF">2013-10-09T23:04:08Z</dcterms:created>
  <dcterms:modified xsi:type="dcterms:W3CDTF">2015-08-29T13:16:41Z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