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24750" windowHeight="10875" activeTab="1"/>
  </bookViews>
  <sheets>
    <sheet name="ルール＆合計" sheetId="1" r:id="rId1"/>
    <sheet name="検証データ60分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<sst xmlns="http://schemas.openxmlformats.org/spreadsheetml/2006/main" count="173" uniqueCount="97">
  <si>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</si>
  <si>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</si>
  <si>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</si>
  <si>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</si>
  <si>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</si>
  <si>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</si>
  <si>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</si>
  <si>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</si>
  <si>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</si>
  <si>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</si>
  <si>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</si>
  <si>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</si>
  <si>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</si>
  <si>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</si>
  <si>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</si>
  <si>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</si>
  <si>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</si>
  <si>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</si>
  <si>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</si>
  <si>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</si>
  <si>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</si>
  <si>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</si>
  <si>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売買</t>
  </si>
  <si>
    <t>時間足</t>
  </si>
  <si>
    <t>エントリー日時</t>
  </si>
  <si>
    <t>エントリー価格</t>
  </si>
  <si>
    <t>決済日時</t>
  </si>
  <si>
    <t>決済価格</t>
  </si>
  <si>
    <t>合計</t>
  </si>
  <si>
    <t>トレード詳細データ</t>
  </si>
  <si>
    <t>通貨ペア別エントリー回数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</si>
  <si>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</si>
  <si>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</si>
  <si>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</si>
  <si>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</si>
  <si>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</si>
  <si>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</si>
  <si>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</si>
  <si>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</si>
  <si>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</si>
  <si>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</si>
  <si>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</si>
  <si>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</si>
  <si>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</si>
  <si>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</si>
  <si>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</si>
  <si>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</si>
  <si>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</si>
  <si>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</si>
  <si>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</si>
  <si>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</si>
  <si>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</si>
  <si>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</si>
  <si>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</si>
  <si>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</si>
  <si>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</si>
  <si>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</si>
  <si>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</si>
  <si>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</si>
  <si>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</si>
  <si>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</si>
  <si>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</si>
  <si>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</si>
  <si>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</si>
  <si>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</si>
  <si>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</si>
  <si>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ロスカット幅(pips)</t>
  </si>
  <si>
    <t>万通貨</t>
  </si>
  <si>
    <t>現合計</t>
  </si>
  <si>
    <t>1pips(円)</t>
  </si>
  <si>
    <t>結果資金</t>
  </si>
  <si>
    <t>ストップ設定価格</t>
  </si>
  <si>
    <t>ロット</t>
  </si>
  <si>
    <t>買</t>
  </si>
  <si>
    <t>損益金額　</t>
  </si>
  <si>
    <t>損失上限</t>
  </si>
  <si>
    <t>時間足</t>
  </si>
  <si>
    <t>通貨ペア</t>
  </si>
  <si>
    <t>右側円の場合=100</t>
  </si>
  <si>
    <t>ドル円レート=今のレート</t>
  </si>
  <si>
    <t>USD/JPY、EUR/JPY</t>
  </si>
  <si>
    <t>EUR/USD、GBP/USD</t>
  </si>
  <si>
    <t>ロス(％)</t>
  </si>
  <si>
    <t>仕掛け１</t>
  </si>
  <si>
    <t>EUR/USD</t>
  </si>
  <si>
    <t>売</t>
  </si>
  <si>
    <t>・ピンバー、MA触る&amp;両方上にある状態</t>
  </si>
  <si>
    <t>決済ルール</t>
  </si>
  <si>
    <t>ｂ/ストップを移動していく</t>
  </si>
  <si>
    <t>損益pips</t>
  </si>
  <si>
    <t>現在のドル円レート</t>
  </si>
  <si>
    <t>60分</t>
  </si>
  <si>
    <t>・１７～２０pipで建値ストップ！！</t>
  </si>
  <si>
    <t>はじめて円ではない通貨での検証しました。</t>
  </si>
  <si>
    <t>単位が違うため、ロット数、ロスカット幅等の計算が戸惑いまして</t>
  </si>
  <si>
    <t>あっているかわかりませんが、</t>
  </si>
  <si>
    <t>別通貨でも慣れるようにしていきます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</si>
</sst>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0_ "/>
    <numFmt numFmtId="191" formatCode="#,##0.0;#,##0.0"/>
    <numFmt numFmtId="192" formatCode="#,##0;#,##0"/>
    <numFmt numFmtId="193" formatCode="0.0;[Red]0.0"/>
    <numFmt numFmtId="194" formatCode="0_);\(0\)"/>
    <numFmt numFmtId="195" formatCode="0.00;[Red]0.00"/>
    <numFmt numFmtId="196" formatCode="#,##0.00;#,##0.00"/>
    <numFmt numFmtId="197" formatCode="#,##0.0_ "/>
    <numFmt numFmtId="198" formatCode="0_ ;[Red]\-0\ "/>
    <numFmt numFmtId="199" formatCode="0;&quot;△ &quot;0"/>
    <numFmt numFmtId="200" formatCode="#,##0;&quot;▲ &quot;#,##0"/>
    <numFmt numFmtId="201" formatCode="#,##0_ "/>
    <numFmt numFmtId="202" formatCode="###,000;###,000"/>
    <numFmt numFmtId="203" formatCode="0.0_ ;[Red]\-0.0\ "/>
    <numFmt numFmtId="204" formatCode="0.000_ "/>
    <numFmt numFmtId="205" formatCode="#,##0;[Red]#,##0"/>
    <numFmt numFmtId="206" formatCode="0.000&quot; &quot;"/>
    <numFmt numFmtId="207" formatCode="#,##0.0;[Red]\-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¥&quot;#,##0.0;&quot;¥&quot;\-#,##0.0"/>
    <numFmt numFmtId="213" formatCode="#,##0.0_ ;[Red]\-#,##0.0\ 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B7B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34" borderId="27" xfId="61" applyNumberFormat="1" applyFont="1" applyFill="1" applyBorder="1" applyAlignment="1" applyProtection="1">
      <alignment vertical="center"/>
      <protection/>
    </xf>
    <xf numFmtId="182" fontId="4" fillId="34" borderId="28" xfId="61" applyNumberFormat="1" applyFont="1" applyFill="1" applyBorder="1" applyAlignment="1" applyProtection="1">
      <alignment vertical="center"/>
      <protection/>
    </xf>
    <xf numFmtId="9" fontId="4" fillId="0" borderId="29" xfId="61" applyNumberFormat="1" applyFont="1" applyFill="1" applyBorder="1" applyAlignment="1" applyProtection="1">
      <alignment horizontal="center" vertical="center"/>
      <protection/>
    </xf>
    <xf numFmtId="5" fontId="4" fillId="0" borderId="21" xfId="61" applyNumberFormat="1" applyFont="1" applyFill="1" applyBorder="1" applyAlignment="1" applyProtection="1">
      <alignment horizontal="center" vertical="center"/>
      <protection/>
    </xf>
    <xf numFmtId="5" fontId="4" fillId="0" borderId="0" xfId="61" applyNumberFormat="1" applyFont="1" applyFill="1" applyBorder="1" applyAlignment="1" applyProtection="1">
      <alignment horizontal="center" vertical="center"/>
      <protection/>
    </xf>
    <xf numFmtId="6" fontId="4" fillId="34" borderId="28" xfId="61" applyNumberFormat="1" applyFont="1" applyFill="1" applyBorder="1" applyAlignment="1" applyProtection="1">
      <alignment vertical="center"/>
      <protection/>
    </xf>
    <xf numFmtId="6" fontId="4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5" fillId="0" borderId="17" xfId="61" applyNumberFormat="1" applyFont="1" applyFill="1" applyBorder="1" applyAlignment="1" applyProtection="1">
      <alignment horizontal="center" vertical="center"/>
      <protection/>
    </xf>
    <xf numFmtId="55" fontId="0" fillId="0" borderId="17" xfId="0" applyNumberFormat="1" applyFont="1" applyFill="1" applyBorder="1" applyAlignment="1" applyProtection="1">
      <alignment horizontal="center" vertical="center"/>
      <protection/>
    </xf>
    <xf numFmtId="55" fontId="5" fillId="0" borderId="31" xfId="61" applyNumberFormat="1" applyFont="1" applyFill="1" applyBorder="1" applyAlignment="1" applyProtection="1">
      <alignment horizontal="center" vertical="center"/>
      <protection/>
    </xf>
    <xf numFmtId="0" fontId="4" fillId="34" borderId="32" xfId="61" applyNumberFormat="1" applyFont="1" applyFill="1" applyBorder="1" applyAlignment="1" applyProtection="1">
      <alignment horizontal="center" vertical="center"/>
      <protection/>
    </xf>
    <xf numFmtId="0" fontId="4" fillId="34" borderId="33" xfId="61" applyNumberFormat="1" applyFont="1" applyFill="1" applyBorder="1" applyAlignment="1" applyProtection="1">
      <alignment horizontal="center" vertical="center" wrapText="1"/>
      <protection/>
    </xf>
    <xf numFmtId="0" fontId="4" fillId="34" borderId="33" xfId="61" applyNumberFormat="1" applyFont="1" applyFill="1" applyBorder="1" applyAlignment="1" applyProtection="1">
      <alignment horizontal="center" vertical="center"/>
      <protection/>
    </xf>
    <xf numFmtId="182" fontId="4" fillId="34" borderId="33" xfId="61" applyNumberFormat="1" applyFont="1" applyFill="1" applyBorder="1" applyAlignment="1" applyProtection="1">
      <alignment horizontal="center" vertical="center" wrapText="1"/>
      <protection/>
    </xf>
    <xf numFmtId="183" fontId="4" fillId="34" borderId="33" xfId="61" applyNumberFormat="1" applyFont="1" applyFill="1" applyBorder="1" applyAlignment="1" applyProtection="1">
      <alignment horizontal="center" vertical="center"/>
      <protection/>
    </xf>
    <xf numFmtId="0" fontId="4" fillId="34" borderId="34" xfId="61" applyNumberFormat="1" applyFont="1" applyFill="1" applyBorder="1" applyAlignment="1" applyProtection="1">
      <alignment horizontal="center" vertical="center" wrapText="1"/>
      <protection/>
    </xf>
    <xf numFmtId="182" fontId="4" fillId="34" borderId="35" xfId="61" applyNumberFormat="1" applyFont="1" applyFill="1" applyBorder="1" applyAlignment="1" applyProtection="1">
      <alignment vertical="center"/>
      <protection/>
    </xf>
    <xf numFmtId="184" fontId="4" fillId="34" borderId="36" xfId="61" applyNumberFormat="1" applyFont="1" applyFill="1" applyBorder="1" applyAlignment="1" applyProtection="1">
      <alignment horizontal="center" vertical="center"/>
      <protection/>
    </xf>
    <xf numFmtId="184" fontId="5" fillId="0" borderId="37" xfId="61" applyNumberFormat="1" applyFont="1" applyFill="1" applyBorder="1" applyAlignment="1" applyProtection="1">
      <alignment horizontal="right" vertical="center"/>
      <protection/>
    </xf>
    <xf numFmtId="184" fontId="5" fillId="0" borderId="38" xfId="61" applyNumberFormat="1" applyFont="1" applyFill="1" applyBorder="1" applyAlignment="1" applyProtection="1">
      <alignment horizontal="right" vertical="center"/>
      <protection/>
    </xf>
    <xf numFmtId="185" fontId="5" fillId="0" borderId="38" xfId="61" applyNumberFormat="1" applyFont="1" applyFill="1" applyBorder="1" applyAlignment="1" applyProtection="1">
      <alignment horizontal="right" vertical="center"/>
      <protection/>
    </xf>
    <xf numFmtId="186" fontId="5" fillId="0" borderId="38" xfId="61" applyNumberFormat="1" applyFont="1" applyFill="1" applyBorder="1" applyAlignment="1" applyProtection="1">
      <alignment horizontal="right" vertical="center"/>
      <protection/>
    </xf>
    <xf numFmtId="187" fontId="5" fillId="0" borderId="38" xfId="61" applyNumberFormat="1" applyFont="1" applyFill="1" applyBorder="1" applyAlignment="1" applyProtection="1">
      <alignment vertical="center"/>
      <protection/>
    </xf>
    <xf numFmtId="184" fontId="5" fillId="0" borderId="38" xfId="61" applyNumberFormat="1" applyFont="1" applyFill="1" applyBorder="1" applyAlignment="1" applyProtection="1">
      <alignment vertical="center"/>
      <protection/>
    </xf>
    <xf numFmtId="181" fontId="5" fillId="0" borderId="38" xfId="61" applyNumberFormat="1" applyFont="1" applyFill="1" applyBorder="1" applyAlignment="1" applyProtection="1">
      <alignment vertical="center"/>
      <protection/>
    </xf>
    <xf numFmtId="181" fontId="5" fillId="0" borderId="39" xfId="61" applyNumberFormat="1" applyFont="1" applyFill="1" applyBorder="1" applyAlignment="1" applyProtection="1">
      <alignment vertical="center"/>
      <protection/>
    </xf>
    <xf numFmtId="184" fontId="0" fillId="0" borderId="37" xfId="0" applyNumberFormat="1" applyFont="1" applyFill="1" applyBorder="1" applyAlignment="1" applyProtection="1">
      <alignment vertical="center"/>
      <protection/>
    </xf>
    <xf numFmtId="184" fontId="0" fillId="0" borderId="38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184" fontId="0" fillId="0" borderId="40" xfId="0" applyNumberFormat="1" applyFont="1" applyFill="1" applyBorder="1" applyAlignment="1" applyProtection="1">
      <alignment vertical="center"/>
      <protection/>
    </xf>
    <xf numFmtId="184" fontId="0" fillId="0" borderId="41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185" fontId="5" fillId="0" borderId="41" xfId="61" applyNumberFormat="1" applyFont="1" applyFill="1" applyBorder="1" applyAlignment="1" applyProtection="1">
      <alignment horizontal="right" vertical="center"/>
      <protection/>
    </xf>
    <xf numFmtId="187" fontId="5" fillId="0" borderId="41" xfId="61" applyNumberFormat="1" applyFont="1" applyFill="1" applyBorder="1" applyAlignment="1" applyProtection="1">
      <alignment vertical="center"/>
      <protection/>
    </xf>
    <xf numFmtId="184" fontId="5" fillId="0" borderId="41" xfId="61" applyNumberFormat="1" applyFont="1" applyFill="1" applyBorder="1" applyAlignment="1" applyProtection="1">
      <alignment vertical="center"/>
      <protection/>
    </xf>
    <xf numFmtId="181" fontId="5" fillId="0" borderId="41" xfId="61" applyNumberFormat="1" applyFont="1" applyFill="1" applyBorder="1" applyAlignment="1" applyProtection="1">
      <alignment vertical="center"/>
      <protection/>
    </xf>
    <xf numFmtId="181" fontId="5" fillId="0" borderId="42" xfId="61" applyNumberFormat="1" applyFont="1" applyFill="1" applyBorder="1" applyAlignment="1" applyProtection="1">
      <alignment vertical="center"/>
      <protection/>
    </xf>
    <xf numFmtId="6" fontId="5" fillId="0" borderId="38" xfId="61" applyNumberFormat="1" applyFont="1" applyFill="1" applyBorder="1" applyAlignment="1" applyProtection="1">
      <alignment horizontal="right" vertical="center"/>
      <protection/>
    </xf>
    <xf numFmtId="6" fontId="5" fillId="0" borderId="41" xfId="61" applyNumberFormat="1" applyFont="1" applyFill="1" applyBorder="1" applyAlignment="1" applyProtection="1">
      <alignment horizontal="right" vertical="center"/>
      <protection/>
    </xf>
    <xf numFmtId="55" fontId="0" fillId="0" borderId="43" xfId="0" applyNumberFormat="1" applyFont="1" applyFill="1" applyBorder="1" applyAlignment="1" applyProtection="1">
      <alignment horizontal="center" vertical="center"/>
      <protection/>
    </xf>
    <xf numFmtId="5" fontId="1" fillId="0" borderId="44" xfId="0" applyNumberFormat="1" applyFont="1" applyFill="1" applyBorder="1" applyAlignment="1" applyProtection="1">
      <alignment vertical="center"/>
      <protection/>
    </xf>
    <xf numFmtId="184" fontId="1" fillId="0" borderId="45" xfId="0" applyNumberFormat="1" applyFont="1" applyFill="1" applyBorder="1" applyAlignment="1" applyProtection="1">
      <alignment vertical="center"/>
      <protection/>
    </xf>
    <xf numFmtId="6" fontId="1" fillId="0" borderId="45" xfId="0" applyNumberFormat="1" applyFont="1" applyFill="1" applyBorder="1" applyAlignment="1" applyProtection="1">
      <alignment vertical="center"/>
      <protection/>
    </xf>
    <xf numFmtId="186" fontId="1" fillId="0" borderId="45" xfId="0" applyNumberFormat="1" applyFont="1" applyFill="1" applyBorder="1" applyAlignment="1" applyProtection="1">
      <alignment vertical="center"/>
      <protection/>
    </xf>
    <xf numFmtId="185" fontId="1" fillId="0" borderId="45" xfId="0" applyNumberFormat="1" applyFont="1" applyFill="1" applyBorder="1" applyAlignment="1" applyProtection="1">
      <alignment vertical="center"/>
      <protection/>
    </xf>
    <xf numFmtId="187" fontId="6" fillId="0" borderId="45" xfId="0" applyNumberFormat="1" applyFont="1" applyFill="1" applyBorder="1" applyAlignment="1" applyProtection="1">
      <alignment vertical="center"/>
      <protection/>
    </xf>
    <xf numFmtId="181" fontId="1" fillId="0" borderId="46" xfId="0" applyNumberFormat="1" applyFont="1" applyFill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7" fillId="0" borderId="39" xfId="0" applyNumberFormat="1" applyFont="1" applyFill="1" applyBorder="1" applyAlignment="1" applyProtection="1">
      <alignment vertical="center"/>
      <protection/>
    </xf>
    <xf numFmtId="0" fontId="4" fillId="35" borderId="0" xfId="61" applyNumberFormat="1" applyFont="1" applyFill="1" applyBorder="1" applyAlignment="1" applyProtection="1">
      <alignment vertical="center"/>
      <protection/>
    </xf>
    <xf numFmtId="5" fontId="4" fillId="35" borderId="0" xfId="61" applyNumberFormat="1" applyFont="1" applyFill="1" applyBorder="1" applyAlignment="1" applyProtection="1">
      <alignment horizontal="center" vertical="center"/>
      <protection/>
    </xf>
    <xf numFmtId="182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vertical="center"/>
      <protection/>
    </xf>
    <xf numFmtId="6" fontId="4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4" fillId="35" borderId="49" xfId="61" applyNumberFormat="1" applyFont="1" applyFill="1" applyBorder="1" applyAlignment="1" applyProtection="1">
      <alignment vertical="center"/>
      <protection/>
    </xf>
    <xf numFmtId="5" fontId="4" fillId="35" borderId="49" xfId="61" applyNumberFormat="1" applyFont="1" applyFill="1" applyBorder="1" applyAlignment="1" applyProtection="1">
      <alignment horizontal="center" vertical="center"/>
      <protection/>
    </xf>
    <xf numFmtId="182" fontId="4" fillId="35" borderId="49" xfId="61" applyNumberFormat="1" applyFont="1" applyFill="1" applyBorder="1" applyAlignment="1" applyProtection="1">
      <alignment vertical="center"/>
      <protection/>
    </xf>
    <xf numFmtId="6" fontId="4" fillId="35" borderId="49" xfId="61" applyNumberFormat="1" applyFont="1" applyFill="1" applyBorder="1" applyAlignment="1" applyProtection="1">
      <alignment vertical="center"/>
      <protection/>
    </xf>
    <xf numFmtId="6" fontId="4" fillId="35" borderId="49" xfId="61" applyNumberFormat="1" applyFont="1" applyFill="1" applyBorder="1" applyAlignment="1" applyProtection="1">
      <alignment horizontal="center" vertical="center"/>
      <protection/>
    </xf>
    <xf numFmtId="0" fontId="0" fillId="35" borderId="49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5" fontId="5" fillId="36" borderId="50" xfId="61" applyNumberFormat="1" applyFont="1" applyFill="1" applyBorder="1" applyAlignment="1" applyProtection="1">
      <alignment horizontal="center"/>
      <protection/>
    </xf>
    <xf numFmtId="5" fontId="4" fillId="0" borderId="50" xfId="61" applyNumberFormat="1" applyFont="1" applyFill="1" applyBorder="1" applyAlignment="1" applyProtection="1">
      <alignment horizontal="center" vertical="center"/>
      <protection/>
    </xf>
    <xf numFmtId="0" fontId="4" fillId="0" borderId="50" xfId="61" applyNumberFormat="1" applyFont="1" applyFill="1" applyBorder="1" applyAlignment="1" applyProtection="1">
      <alignment/>
      <protection/>
    </xf>
    <xf numFmtId="5" fontId="5" fillId="36" borderId="51" xfId="61" applyNumberFormat="1" applyFont="1" applyFill="1" applyBorder="1" applyAlignment="1" applyProtection="1">
      <alignment horizontal="center"/>
      <protection/>
    </xf>
    <xf numFmtId="0" fontId="8" fillId="34" borderId="52" xfId="61" applyNumberFormat="1" applyFont="1" applyFill="1" applyBorder="1" applyAlignment="1" applyProtection="1">
      <alignment horizontal="center" vertical="center"/>
      <protection/>
    </xf>
    <xf numFmtId="5" fontId="8" fillId="35" borderId="49" xfId="61" applyNumberFormat="1" applyFont="1" applyFill="1" applyBorder="1" applyAlignment="1" applyProtection="1">
      <alignment horizontal="center" vertical="center"/>
      <protection/>
    </xf>
    <xf numFmtId="9" fontId="4" fillId="35" borderId="53" xfId="61" applyNumberFormat="1" applyFont="1" applyFill="1" applyBorder="1" applyAlignment="1" applyProtection="1">
      <alignment horizontal="center" vertical="center"/>
      <protection/>
    </xf>
    <xf numFmtId="5" fontId="5" fillId="36" borderId="54" xfId="61" applyNumberFormat="1" applyFont="1" applyFill="1" applyBorder="1" applyAlignment="1" applyProtection="1">
      <alignment horizont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4" fillId="34" borderId="28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58" xfId="62" applyBorder="1">
      <alignment vertical="center"/>
      <protection/>
    </xf>
    <xf numFmtId="0" fontId="1" fillId="0" borderId="59" xfId="62" applyBorder="1">
      <alignment vertical="center"/>
      <protection/>
    </xf>
    <xf numFmtId="0" fontId="1" fillId="0" borderId="60" xfId="62" applyBorder="1">
      <alignment vertical="center"/>
      <protection/>
    </xf>
    <xf numFmtId="0" fontId="1" fillId="0" borderId="26" xfId="62" applyBorder="1">
      <alignment vertical="center"/>
      <protection/>
    </xf>
    <xf numFmtId="0" fontId="1" fillId="0" borderId="0" xfId="62" applyBorder="1">
      <alignment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5" fontId="0" fillId="0" borderId="0" xfId="0" applyNumberFormat="1" applyAlignment="1">
      <alignment vertical="center"/>
    </xf>
    <xf numFmtId="205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3" fillId="32" borderId="22" xfId="63" applyBorder="1" applyAlignment="1">
      <alignment horizontal="center" vertical="center"/>
    </xf>
    <xf numFmtId="5" fontId="43" fillId="32" borderId="22" xfId="63" applyNumberFormat="1" applyBorder="1" applyAlignment="1">
      <alignment horizontal="center" vertical="center"/>
    </xf>
    <xf numFmtId="0" fontId="43" fillId="32" borderId="22" xfId="63" applyNumberFormat="1" applyBorder="1" applyAlignment="1" applyProtection="1">
      <alignment horizontal="center" vertical="center"/>
      <protection/>
    </xf>
    <xf numFmtId="191" fontId="43" fillId="32" borderId="22" xfId="63" applyNumberFormat="1" applyBorder="1" applyAlignment="1">
      <alignment horizontal="center" vertical="center"/>
    </xf>
    <xf numFmtId="192" fontId="43" fillId="32" borderId="22" xfId="63" applyNumberFormat="1" applyBorder="1" applyAlignment="1">
      <alignment horizontal="center" vertical="center"/>
    </xf>
    <xf numFmtId="207" fontId="0" fillId="0" borderId="0" xfId="0" applyNumberFormat="1" applyAlignment="1">
      <alignment vertical="center"/>
    </xf>
    <xf numFmtId="207" fontId="43" fillId="32" borderId="22" xfId="63" applyNumberFormat="1" applyBorder="1" applyAlignment="1" applyProtection="1">
      <alignment horizontal="center" vertical="center"/>
      <protection/>
    </xf>
    <xf numFmtId="207" fontId="0" fillId="0" borderId="0" xfId="0" applyNumberFormat="1" applyFont="1" applyFill="1" applyBorder="1" applyAlignment="1" applyProtection="1">
      <alignment vertical="center"/>
      <protection/>
    </xf>
    <xf numFmtId="207" fontId="0" fillId="0" borderId="26" xfId="0" applyNumberFormat="1" applyFont="1" applyFill="1" applyBorder="1" applyAlignment="1" applyProtection="1">
      <alignment vertical="center"/>
      <protection/>
    </xf>
    <xf numFmtId="207" fontId="0" fillId="0" borderId="0" xfId="0" applyNumberFormat="1" applyFill="1" applyBorder="1" applyAlignment="1" applyProtection="1">
      <alignment vertical="center"/>
      <protection/>
    </xf>
    <xf numFmtId="207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5" fontId="0" fillId="0" borderId="0" xfId="0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top" wrapText="1"/>
    </xf>
    <xf numFmtId="207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205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Alignment="1">
      <alignment vertical="center"/>
    </xf>
    <xf numFmtId="14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86" fontId="43" fillId="32" borderId="22" xfId="63" applyNumberFormat="1" applyBorder="1" applyAlignment="1" applyProtection="1">
      <alignment horizontal="center" vertical="center"/>
      <protection/>
    </xf>
    <xf numFmtId="186" fontId="0" fillId="0" borderId="0" xfId="0" applyNumberFormat="1" applyBorder="1" applyAlignment="1">
      <alignment vertical="center"/>
    </xf>
    <xf numFmtId="186" fontId="0" fillId="0" borderId="26" xfId="0" applyNumberFormat="1" applyFont="1" applyFill="1" applyBorder="1" applyAlignment="1" applyProtection="1">
      <alignment vertical="center"/>
      <protection/>
    </xf>
    <xf numFmtId="0" fontId="43" fillId="8" borderId="22" xfId="63" applyNumberFormat="1" applyFill="1" applyBorder="1" applyAlignment="1" applyProtection="1">
      <alignment horizontal="center" vertical="center"/>
      <protection/>
    </xf>
    <xf numFmtId="0" fontId="45" fillId="8" borderId="22" xfId="63" applyNumberFormat="1" applyFont="1" applyFill="1" applyBorder="1" applyAlignment="1" applyProtection="1">
      <alignment horizontal="center" vertical="center"/>
      <protection/>
    </xf>
    <xf numFmtId="0" fontId="43" fillId="37" borderId="22" xfId="63" applyNumberFormat="1" applyFill="1" applyBorder="1" applyAlignment="1" applyProtection="1">
      <alignment horizontal="center" vertical="center"/>
      <protection/>
    </xf>
    <xf numFmtId="0" fontId="45" fillId="37" borderId="22" xfId="63" applyNumberFormat="1" applyFont="1" applyFill="1" applyBorder="1" applyAlignment="1" applyProtection="1">
      <alignment horizontal="center" vertical="center"/>
      <protection/>
    </xf>
    <xf numFmtId="0" fontId="43" fillId="5" borderId="22" xfId="63" applyFill="1" applyBorder="1" applyAlignment="1">
      <alignment horizontal="center" vertical="center"/>
    </xf>
    <xf numFmtId="205" fontId="43" fillId="5" borderId="22" xfId="63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3" fillId="32" borderId="22" xfId="63" applyNumberFormat="1" applyFont="1" applyBorder="1" applyAlignment="1" applyProtection="1">
      <alignment horizontal="center" vertical="center"/>
      <protection/>
    </xf>
    <xf numFmtId="0" fontId="43" fillId="5" borderId="22" xfId="63" applyNumberFormat="1" applyFill="1" applyBorder="1" applyAlignment="1" applyProtection="1">
      <alignment vertical="center"/>
      <protection/>
    </xf>
    <xf numFmtId="0" fontId="46" fillId="0" borderId="0" xfId="0" applyFont="1" applyAlignment="1">
      <alignment horizontal="center" vertical="center"/>
    </xf>
    <xf numFmtId="1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center"/>
    </xf>
    <xf numFmtId="0" fontId="4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" fontId="5" fillId="36" borderId="17" xfId="61" applyNumberFormat="1" applyFont="1" applyFill="1" applyBorder="1" applyAlignment="1" applyProtection="1">
      <alignment horizontal="center"/>
      <protection/>
    </xf>
    <xf numFmtId="5" fontId="5" fillId="36" borderId="53" xfId="61" applyNumberFormat="1" applyFont="1" applyFill="1" applyBorder="1" applyAlignment="1" applyProtection="1">
      <alignment horizontal="center"/>
      <protection/>
    </xf>
    <xf numFmtId="5" fontId="5" fillId="36" borderId="39" xfId="61" applyNumberFormat="1" applyFont="1" applyFill="1" applyBorder="1" applyAlignment="1" applyProtection="1">
      <alignment horizontal="center"/>
      <protection/>
    </xf>
    <xf numFmtId="5" fontId="5" fillId="36" borderId="55" xfId="61" applyNumberFormat="1" applyFont="1" applyFill="1" applyBorder="1" applyAlignment="1" applyProtection="1">
      <alignment horizontal="center"/>
      <protection/>
    </xf>
    <xf numFmtId="5" fontId="5" fillId="36" borderId="68" xfId="61" applyNumberFormat="1" applyFont="1" applyFill="1" applyBorder="1" applyAlignment="1" applyProtection="1">
      <alignment horizontal="center"/>
      <protection/>
    </xf>
    <xf numFmtId="5" fontId="9" fillId="0" borderId="51" xfId="61" applyNumberFormat="1" applyFont="1" applyFill="1" applyBorder="1" applyAlignment="1" applyProtection="1">
      <alignment horizontal="center" vertical="center"/>
      <protection/>
    </xf>
    <xf numFmtId="188" fontId="4" fillId="0" borderId="20" xfId="61" applyNumberFormat="1" applyFont="1" applyFill="1" applyBorder="1" applyAlignment="1" applyProtection="1">
      <alignment horizontal="center" vertical="center"/>
      <protection/>
    </xf>
    <xf numFmtId="188" fontId="4" fillId="0" borderId="30" xfId="61" applyNumberFormat="1" applyFont="1" applyFill="1" applyBorder="1" applyAlignment="1" applyProtection="1">
      <alignment horizontal="center" vertical="center"/>
      <protection/>
    </xf>
    <xf numFmtId="5" fontId="4" fillId="0" borderId="68" xfId="61" applyNumberFormat="1" applyFont="1" applyFill="1" applyBorder="1" applyAlignment="1" applyProtection="1">
      <alignment horizontal="center" vertical="center"/>
      <protection/>
    </xf>
    <xf numFmtId="5" fontId="4" fillId="0" borderId="69" xfId="61" applyNumberFormat="1" applyFont="1" applyFill="1" applyBorder="1" applyAlignment="1" applyProtection="1">
      <alignment horizontal="center" vertical="center"/>
      <protection/>
    </xf>
    <xf numFmtId="0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dxfs count="13"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</dxf>
    <dxf>
      <font>
        <b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10</xdr:col>
      <xdr:colOff>342900</xdr:colOff>
      <xdr:row>24</xdr:row>
      <xdr:rowOff>152400</xdr:rowOff>
    </xdr:to>
    <xdr:pic>
      <xdr:nvPicPr>
        <xdr:cNvPr id="1" name="図 1" descr="１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71450"/>
          <a:ext cx="64198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7</xdr:col>
      <xdr:colOff>9525</xdr:colOff>
      <xdr:row>43</xdr:row>
      <xdr:rowOff>104775</xdr:rowOff>
    </xdr:to>
    <xdr:pic>
      <xdr:nvPicPr>
        <xdr:cNvPr id="2" name="図 2" descr="２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638675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44</xdr:row>
      <xdr:rowOff>161925</xdr:rowOff>
    </xdr:from>
    <xdr:to>
      <xdr:col>8</xdr:col>
      <xdr:colOff>228600</xdr:colOff>
      <xdr:row>64</xdr:row>
      <xdr:rowOff>57150</xdr:rowOff>
    </xdr:to>
    <xdr:pic>
      <xdr:nvPicPr>
        <xdr:cNvPr id="3" name="図 3" descr="４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7705725"/>
          <a:ext cx="4886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66</xdr:row>
      <xdr:rowOff>0</xdr:rowOff>
    </xdr:from>
    <xdr:to>
      <xdr:col>9</xdr:col>
      <xdr:colOff>342900</xdr:colOff>
      <xdr:row>88</xdr:row>
      <xdr:rowOff>152400</xdr:rowOff>
    </xdr:to>
    <xdr:pic>
      <xdr:nvPicPr>
        <xdr:cNvPr id="4" name="図 4" descr="４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1315700"/>
          <a:ext cx="578167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90</xdr:row>
      <xdr:rowOff>38100</xdr:rowOff>
    </xdr:from>
    <xdr:to>
      <xdr:col>8</xdr:col>
      <xdr:colOff>152400</xdr:colOff>
      <xdr:row>108</xdr:row>
      <xdr:rowOff>142875</xdr:rowOff>
    </xdr:to>
    <xdr:pic>
      <xdr:nvPicPr>
        <xdr:cNvPr id="5" name="図 5" descr="７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15468600"/>
          <a:ext cx="48196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110</xdr:row>
      <xdr:rowOff>76200</xdr:rowOff>
    </xdr:from>
    <xdr:to>
      <xdr:col>7</xdr:col>
      <xdr:colOff>628650</xdr:colOff>
      <xdr:row>128</xdr:row>
      <xdr:rowOff>28575</xdr:rowOff>
    </xdr:to>
    <xdr:pic>
      <xdr:nvPicPr>
        <xdr:cNvPr id="6" name="図 6" descr="８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8935700"/>
          <a:ext cx="45815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130</xdr:row>
      <xdr:rowOff>38100</xdr:rowOff>
    </xdr:from>
    <xdr:to>
      <xdr:col>6</xdr:col>
      <xdr:colOff>114300</xdr:colOff>
      <xdr:row>143</xdr:row>
      <xdr:rowOff>85725</xdr:rowOff>
    </xdr:to>
    <xdr:pic>
      <xdr:nvPicPr>
        <xdr:cNvPr id="7" name="図 7" descr="９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22326600"/>
          <a:ext cx="32004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145</xdr:row>
      <xdr:rowOff>161925</xdr:rowOff>
    </xdr:from>
    <xdr:to>
      <xdr:col>9</xdr:col>
      <xdr:colOff>28575</xdr:colOff>
      <xdr:row>166</xdr:row>
      <xdr:rowOff>152400</xdr:rowOff>
    </xdr:to>
    <xdr:pic>
      <xdr:nvPicPr>
        <xdr:cNvPr id="8" name="図 8" descr="１０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25022175"/>
          <a:ext cx="49720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168</xdr:row>
      <xdr:rowOff>104775</xdr:rowOff>
    </xdr:from>
    <xdr:to>
      <xdr:col>9</xdr:col>
      <xdr:colOff>361950</xdr:colOff>
      <xdr:row>186</xdr:row>
      <xdr:rowOff>142875</xdr:rowOff>
    </xdr:to>
    <xdr:pic>
      <xdr:nvPicPr>
        <xdr:cNvPr id="9" name="図 9" descr="１１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28908375"/>
          <a:ext cx="5524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188</xdr:row>
      <xdr:rowOff>47625</xdr:rowOff>
    </xdr:from>
    <xdr:to>
      <xdr:col>8</xdr:col>
      <xdr:colOff>466725</xdr:colOff>
      <xdr:row>208</xdr:row>
      <xdr:rowOff>57150</xdr:rowOff>
    </xdr:to>
    <xdr:pic>
      <xdr:nvPicPr>
        <xdr:cNvPr id="10" name="図 10" descr="１２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32280225"/>
          <a:ext cx="49053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210</xdr:row>
      <xdr:rowOff>19050</xdr:rowOff>
    </xdr:from>
    <xdr:to>
      <xdr:col>8</xdr:col>
      <xdr:colOff>47625</xdr:colOff>
      <xdr:row>234</xdr:row>
      <xdr:rowOff>19050</xdr:rowOff>
    </xdr:to>
    <xdr:pic>
      <xdr:nvPicPr>
        <xdr:cNvPr id="11" name="図 11" descr="１４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9175" y="36023550"/>
          <a:ext cx="45148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95"/>
      <c r="B1" s="180" t="s">
        <v>0</v>
      </c>
      <c r="C1" s="181"/>
      <c r="D1" s="182"/>
      <c r="E1" s="94"/>
      <c r="F1" s="183" t="s">
        <v>0</v>
      </c>
      <c r="G1" s="184"/>
      <c r="H1" s="96"/>
    </row>
    <row r="2" spans="1:9" ht="25.5" customHeight="1">
      <c r="A2" s="97" t="s">
        <v>1</v>
      </c>
      <c r="B2" s="185">
        <v>3000000</v>
      </c>
      <c r="C2" s="185"/>
      <c r="D2" s="185"/>
      <c r="E2" s="38" t="s">
        <v>2</v>
      </c>
      <c r="F2" s="186">
        <v>41609</v>
      </c>
      <c r="G2" s="187"/>
      <c r="H2" s="20"/>
      <c r="I2" s="20"/>
    </row>
    <row r="3" spans="1:11" ht="27" customHeight="1">
      <c r="A3" s="21" t="s">
        <v>3</v>
      </c>
      <c r="B3" s="188">
        <f>SUM(B2+D17)</f>
        <v>3020000</v>
      </c>
      <c r="C3" s="188"/>
      <c r="D3" s="189"/>
      <c r="E3" s="22" t="s">
        <v>4</v>
      </c>
      <c r="F3" s="23">
        <v>0.02</v>
      </c>
      <c r="G3" s="24">
        <f>B3*F3</f>
        <v>60400</v>
      </c>
      <c r="H3" s="26" t="s">
        <v>5</v>
      </c>
      <c r="I3" s="27">
        <f>(B3-B2)</f>
        <v>20000</v>
      </c>
      <c r="K3" s="98"/>
    </row>
    <row r="4" spans="1:9" s="77" customFormat="1" ht="17.25" customHeight="1">
      <c r="A4" s="72"/>
      <c r="B4" s="73"/>
      <c r="C4" s="73"/>
      <c r="D4" s="73"/>
      <c r="E4" s="74"/>
      <c r="F4" s="93" t="s">
        <v>0</v>
      </c>
      <c r="G4" s="73"/>
      <c r="H4" s="75"/>
      <c r="I4" s="76"/>
    </row>
    <row r="5" spans="1:12" ht="39" customHeight="1">
      <c r="A5" s="78"/>
      <c r="B5" s="79"/>
      <c r="C5" s="79"/>
      <c r="D5" s="91"/>
      <c r="E5" s="80"/>
      <c r="F5" s="92"/>
      <c r="G5" s="79"/>
      <c r="H5" s="81"/>
      <c r="I5" s="82"/>
      <c r="J5" s="83"/>
      <c r="K5" s="84"/>
      <c r="L5" s="84"/>
    </row>
    <row r="6" spans="1:12" ht="21" customHeight="1">
      <c r="A6" s="88" t="s">
        <v>6</v>
      </c>
      <c r="B6" s="86" t="s">
        <v>0</v>
      </c>
      <c r="C6" s="86" t="s">
        <v>0</v>
      </c>
      <c r="D6" s="87"/>
      <c r="E6" s="86" t="s">
        <v>0</v>
      </c>
      <c r="F6" s="89" t="s">
        <v>0</v>
      </c>
      <c r="G6" s="25"/>
      <c r="H6" s="20"/>
      <c r="I6" s="20"/>
      <c r="L6" s="85"/>
    </row>
    <row r="7" spans="1:12" ht="28.5">
      <c r="A7" s="90" t="s">
        <v>7</v>
      </c>
      <c r="B7" s="32" t="s">
        <v>8</v>
      </c>
      <c r="C7" s="33" t="s">
        <v>9</v>
      </c>
      <c r="D7" s="34" t="s">
        <v>10</v>
      </c>
      <c r="E7" s="35" t="s">
        <v>11</v>
      </c>
      <c r="F7" s="33" t="s">
        <v>12</v>
      </c>
      <c r="G7" s="35" t="s">
        <v>13</v>
      </c>
      <c r="H7" s="34" t="s">
        <v>14</v>
      </c>
      <c r="I7" s="36" t="s">
        <v>15</v>
      </c>
      <c r="J7" s="39" t="s">
        <v>16</v>
      </c>
      <c r="K7" s="33" t="s">
        <v>17</v>
      </c>
      <c r="L7" s="37" t="s">
        <v>18</v>
      </c>
    </row>
    <row r="8" spans="1:12" ht="24.75" customHeight="1">
      <c r="A8" s="29">
        <v>42095</v>
      </c>
      <c r="B8" s="40">
        <v>20000</v>
      </c>
      <c r="C8" s="41"/>
      <c r="D8" s="59">
        <f aca="true" t="shared" si="0" ref="D8:D16">SUM(B8-C8)</f>
        <v>20000</v>
      </c>
      <c r="E8" s="42"/>
      <c r="F8" s="43"/>
      <c r="G8" s="42">
        <f aca="true" t="shared" si="1" ref="G8:G16">SUM(E8+F8)</f>
        <v>0</v>
      </c>
      <c r="H8" s="44" t="e">
        <f aca="true" t="shared" si="2" ref="H8:H16">E8/G8</f>
        <v>#DIV/0!</v>
      </c>
      <c r="I8" s="45" t="e">
        <f aca="true" t="shared" si="3" ref="I8:I16">B8/E8</f>
        <v>#DIV/0!</v>
      </c>
      <c r="J8" s="45" t="e">
        <f aca="true" t="shared" si="4" ref="J8:J16">C8/F8</f>
        <v>#DIV/0!</v>
      </c>
      <c r="K8" s="46" t="e">
        <f aca="true" t="shared" si="5" ref="K8:K16">I8/J8</f>
        <v>#DIV/0!</v>
      </c>
      <c r="L8" s="47" t="e">
        <f aca="true" t="shared" si="6" ref="L8:L16">B8/C8</f>
        <v>#DIV/0!</v>
      </c>
    </row>
    <row r="9" spans="1:12" ht="24.75" customHeight="1">
      <c r="A9" s="30">
        <v>42125</v>
      </c>
      <c r="B9" s="48"/>
      <c r="C9" s="49"/>
      <c r="D9" s="59">
        <f t="shared" si="0"/>
        <v>0</v>
      </c>
      <c r="E9" s="50"/>
      <c r="F9" s="50"/>
      <c r="G9" s="42">
        <f t="shared" si="1"/>
        <v>0</v>
      </c>
      <c r="H9" s="44" t="e">
        <f t="shared" si="2"/>
        <v>#DIV/0!</v>
      </c>
      <c r="I9" s="45" t="e">
        <f t="shared" si="3"/>
        <v>#DIV/0!</v>
      </c>
      <c r="J9" s="45" t="e">
        <f t="shared" si="4"/>
        <v>#DIV/0!</v>
      </c>
      <c r="K9" s="46" t="e">
        <f t="shared" si="5"/>
        <v>#DIV/0!</v>
      </c>
      <c r="L9" s="47" t="e">
        <f t="shared" si="6"/>
        <v>#DIV/0!</v>
      </c>
    </row>
    <row r="10" spans="1:12" ht="24.75" customHeight="1">
      <c r="A10" s="29">
        <v>42156</v>
      </c>
      <c r="B10" s="48"/>
      <c r="C10" s="49"/>
      <c r="D10" s="59">
        <f t="shared" si="0"/>
        <v>0</v>
      </c>
      <c r="E10" s="50"/>
      <c r="F10" s="50"/>
      <c r="G10" s="42">
        <f t="shared" si="1"/>
        <v>0</v>
      </c>
      <c r="H10" s="44" t="e">
        <f t="shared" si="2"/>
        <v>#DIV/0!</v>
      </c>
      <c r="I10" s="45" t="e">
        <f t="shared" si="3"/>
        <v>#DIV/0!</v>
      </c>
      <c r="J10" s="45" t="e">
        <f t="shared" si="4"/>
        <v>#DIV/0!</v>
      </c>
      <c r="K10" s="46" t="e">
        <f t="shared" si="5"/>
        <v>#DIV/0!</v>
      </c>
      <c r="L10" s="47" t="e">
        <f t="shared" si="6"/>
        <v>#DIV/0!</v>
      </c>
    </row>
    <row r="11" spans="1:12" ht="24.75" customHeight="1">
      <c r="A11" s="30">
        <v>42186</v>
      </c>
      <c r="B11" s="48"/>
      <c r="C11" s="49"/>
      <c r="D11" s="59">
        <f t="shared" si="0"/>
        <v>0</v>
      </c>
      <c r="E11" s="50"/>
      <c r="F11" s="50"/>
      <c r="G11" s="42">
        <f t="shared" si="1"/>
        <v>0</v>
      </c>
      <c r="H11" s="44" t="e">
        <f t="shared" si="2"/>
        <v>#DIV/0!</v>
      </c>
      <c r="I11" s="45" t="e">
        <f t="shared" si="3"/>
        <v>#DIV/0!</v>
      </c>
      <c r="J11" s="45" t="e">
        <f t="shared" si="4"/>
        <v>#DIV/0!</v>
      </c>
      <c r="K11" s="46" t="e">
        <f t="shared" si="5"/>
        <v>#DIV/0!</v>
      </c>
      <c r="L11" s="47" t="e">
        <f t="shared" si="6"/>
        <v>#DIV/0!</v>
      </c>
    </row>
    <row r="12" spans="1:12" ht="24.75" customHeight="1">
      <c r="A12" s="29">
        <v>42217</v>
      </c>
      <c r="B12" s="48"/>
      <c r="C12" s="41"/>
      <c r="D12" s="59">
        <f t="shared" si="0"/>
        <v>0</v>
      </c>
      <c r="E12" s="50"/>
      <c r="F12" s="50"/>
      <c r="G12" s="42">
        <f t="shared" si="1"/>
        <v>0</v>
      </c>
      <c r="H12" s="44" t="e">
        <f t="shared" si="2"/>
        <v>#DIV/0!</v>
      </c>
      <c r="I12" s="45" t="e">
        <f t="shared" si="3"/>
        <v>#DIV/0!</v>
      </c>
      <c r="J12" s="45" t="e">
        <f t="shared" si="4"/>
        <v>#DIV/0!</v>
      </c>
      <c r="K12" s="46" t="e">
        <f t="shared" si="5"/>
        <v>#DIV/0!</v>
      </c>
      <c r="L12" s="47" t="e">
        <f t="shared" si="6"/>
        <v>#DIV/0!</v>
      </c>
    </row>
    <row r="13" spans="1:12" ht="24.75" customHeight="1">
      <c r="A13" s="30">
        <v>42248</v>
      </c>
      <c r="B13" s="48"/>
      <c r="C13" s="49"/>
      <c r="D13" s="59">
        <f t="shared" si="0"/>
        <v>0</v>
      </c>
      <c r="E13" s="50"/>
      <c r="F13" s="50"/>
      <c r="G13" s="42">
        <f t="shared" si="1"/>
        <v>0</v>
      </c>
      <c r="H13" s="44" t="e">
        <f t="shared" si="2"/>
        <v>#DIV/0!</v>
      </c>
      <c r="I13" s="45" t="e">
        <f t="shared" si="3"/>
        <v>#DIV/0!</v>
      </c>
      <c r="J13" s="45" t="e">
        <f t="shared" si="4"/>
        <v>#DIV/0!</v>
      </c>
      <c r="K13" s="46" t="e">
        <f t="shared" si="5"/>
        <v>#DIV/0!</v>
      </c>
      <c r="L13" s="47" t="e">
        <f t="shared" si="6"/>
        <v>#DIV/0!</v>
      </c>
    </row>
    <row r="14" spans="1:12" ht="24.75" customHeight="1">
      <c r="A14" s="29">
        <v>42278</v>
      </c>
      <c r="B14" s="48"/>
      <c r="C14" s="41"/>
      <c r="D14" s="59">
        <f t="shared" si="0"/>
        <v>0</v>
      </c>
      <c r="E14" s="50"/>
      <c r="F14" s="50"/>
      <c r="G14" s="42">
        <f t="shared" si="1"/>
        <v>0</v>
      </c>
      <c r="H14" s="44" t="e">
        <f t="shared" si="2"/>
        <v>#DIV/0!</v>
      </c>
      <c r="I14" s="45" t="e">
        <f t="shared" si="3"/>
        <v>#DIV/0!</v>
      </c>
      <c r="J14" s="45" t="e">
        <f t="shared" si="4"/>
        <v>#DIV/0!</v>
      </c>
      <c r="K14" s="46" t="e">
        <f t="shared" si="5"/>
        <v>#DIV/0!</v>
      </c>
      <c r="L14" s="47" t="e">
        <f t="shared" si="6"/>
        <v>#DIV/0!</v>
      </c>
    </row>
    <row r="15" spans="1:12" ht="24.75" customHeight="1">
      <c r="A15" s="30">
        <v>42309</v>
      </c>
      <c r="B15" s="48"/>
      <c r="C15" s="41"/>
      <c r="D15" s="59">
        <f t="shared" si="0"/>
        <v>0</v>
      </c>
      <c r="E15" s="50"/>
      <c r="F15" s="50"/>
      <c r="G15" s="42">
        <f t="shared" si="1"/>
        <v>0</v>
      </c>
      <c r="H15" s="44" t="e">
        <f t="shared" si="2"/>
        <v>#DIV/0!</v>
      </c>
      <c r="I15" s="45" t="e">
        <f t="shared" si="3"/>
        <v>#DIV/0!</v>
      </c>
      <c r="J15" s="45" t="e">
        <f t="shared" si="4"/>
        <v>#DIV/0!</v>
      </c>
      <c r="K15" s="46" t="e">
        <f t="shared" si="5"/>
        <v>#DIV/0!</v>
      </c>
      <c r="L15" s="47" t="e">
        <f t="shared" si="6"/>
        <v>#DIV/0!</v>
      </c>
    </row>
    <row r="16" spans="1:12" ht="24.75" customHeight="1">
      <c r="A16" s="31">
        <v>42339</v>
      </c>
      <c r="B16" s="51"/>
      <c r="C16" s="52"/>
      <c r="D16" s="60">
        <f t="shared" si="0"/>
        <v>0</v>
      </c>
      <c r="E16" s="53"/>
      <c r="F16" s="53"/>
      <c r="G16" s="54">
        <f t="shared" si="1"/>
        <v>0</v>
      </c>
      <c r="H16" s="55" t="e">
        <f t="shared" si="2"/>
        <v>#DIV/0!</v>
      </c>
      <c r="I16" s="56" t="e">
        <f t="shared" si="3"/>
        <v>#DIV/0!</v>
      </c>
      <c r="J16" s="56" t="e">
        <f t="shared" si="4"/>
        <v>#DIV/0!</v>
      </c>
      <c r="K16" s="57" t="e">
        <f t="shared" si="5"/>
        <v>#DIV/0!</v>
      </c>
      <c r="L16" s="58" t="e">
        <f t="shared" si="6"/>
        <v>#DIV/0!</v>
      </c>
    </row>
    <row r="17" spans="1:12" ht="24.75" customHeight="1">
      <c r="A17" s="61" t="s">
        <v>19</v>
      </c>
      <c r="B17" s="62">
        <f aca="true" t="shared" si="7" ref="B17:G17">SUM(B8:B16)</f>
        <v>20000</v>
      </c>
      <c r="C17" s="63">
        <f t="shared" si="7"/>
        <v>0</v>
      </c>
      <c r="D17" s="64">
        <f t="shared" si="7"/>
        <v>20000</v>
      </c>
      <c r="E17" s="65">
        <f t="shared" si="7"/>
        <v>0</v>
      </c>
      <c r="F17" s="66">
        <f t="shared" si="7"/>
        <v>0</v>
      </c>
      <c r="G17" s="65">
        <f t="shared" si="7"/>
        <v>0</v>
      </c>
      <c r="H17" s="67" t="e">
        <f>AVERAGE(H8:H16)</f>
        <v>#DIV/0!</v>
      </c>
      <c r="I17" s="63" t="e">
        <f>AVERAGE(I8:I16)</f>
        <v>#DIV/0!</v>
      </c>
      <c r="J17" s="63" t="e">
        <f>AVERAGE(J8:J16)</f>
        <v>#DIV/0!</v>
      </c>
      <c r="K17" s="68" t="e">
        <f>AVERAGE(K8:K16)</f>
        <v>#DIV/0!</v>
      </c>
      <c r="L17" s="69" t="e">
        <f>AVERAGE(L8:L16)</f>
        <v>#DIV/0!</v>
      </c>
    </row>
    <row r="18" spans="1:12" ht="13.5">
      <c r="A18" s="28"/>
      <c r="J18" s="70"/>
      <c r="K18" s="71" t="s">
        <v>20</v>
      </c>
      <c r="L18" s="71" t="s">
        <v>21</v>
      </c>
    </row>
    <row r="19" ht="13.5">
      <c r="A19" s="28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27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85" sqref="F85"/>
    </sheetView>
  </sheetViews>
  <sheetFormatPr defaultColWidth="10.00390625" defaultRowHeight="13.5" customHeight="1"/>
  <cols>
    <col min="1" max="1" width="3.50390625" style="0" customWidth="1"/>
    <col min="2" max="2" width="11.50390625" style="108" customWidth="1"/>
    <col min="3" max="3" width="6.00390625" style="163" customWidth="1"/>
    <col min="4" max="4" width="16.375" style="0" customWidth="1"/>
    <col min="5" max="5" width="9.625" style="0" customWidth="1"/>
    <col min="6" max="6" width="12.75390625" style="0" customWidth="1"/>
    <col min="7" max="7" width="12.50390625" style="133" customWidth="1"/>
    <col min="8" max="8" width="15.875" style="0" customWidth="1"/>
    <col min="9" max="9" width="10.00390625" style="133" customWidth="1"/>
    <col min="10" max="10" width="8.75390625" style="118" customWidth="1"/>
    <col min="11" max="11" width="13.50390625" style="153" customWidth="1"/>
    <col min="12" max="12" width="13.75390625" style="112" customWidth="1"/>
    <col min="13" max="13" width="8.00390625" style="0" customWidth="1"/>
    <col min="14" max="14" width="14.625" style="0" customWidth="1"/>
    <col min="15" max="15" width="10.125" style="110" customWidth="1"/>
    <col min="16" max="16" width="9.375" style="0" customWidth="1"/>
    <col min="17" max="17" width="10.00390625" style="106" customWidth="1"/>
    <col min="18" max="18" width="10.00390625" style="107" customWidth="1"/>
  </cols>
  <sheetData>
    <row r="3" spans="2:8" ht="13.5" customHeight="1">
      <c r="B3" s="108" t="s">
        <v>83</v>
      </c>
      <c r="D3" t="s">
        <v>86</v>
      </c>
      <c r="G3" s="163" t="s">
        <v>87</v>
      </c>
      <c r="H3" t="s">
        <v>88</v>
      </c>
    </row>
    <row r="4" ht="13.5" customHeight="1">
      <c r="D4" t="s">
        <v>92</v>
      </c>
    </row>
    <row r="5" ht="13.5" customHeight="1">
      <c r="D5" s="164"/>
    </row>
    <row r="7" spans="4:18" ht="13.5" customHeight="1">
      <c r="D7" t="s">
        <v>77</v>
      </c>
      <c r="E7" t="s">
        <v>84</v>
      </c>
      <c r="P7" t="s">
        <v>78</v>
      </c>
      <c r="Q7"/>
      <c r="R7" t="s">
        <v>79</v>
      </c>
    </row>
    <row r="8" spans="4:18" ht="13.5" customHeight="1">
      <c r="D8" t="s">
        <v>76</v>
      </c>
      <c r="E8" s="127" t="s">
        <v>91</v>
      </c>
      <c r="P8" s="112" t="s">
        <v>80</v>
      </c>
      <c r="Q8" s="109"/>
      <c r="R8" t="s">
        <v>81</v>
      </c>
    </row>
    <row r="10" spans="2:18" s="113" customFormat="1" ht="13.5">
      <c r="B10" s="114" t="s">
        <v>70</v>
      </c>
      <c r="C10" s="165" t="s">
        <v>22</v>
      </c>
      <c r="D10" s="115" t="s">
        <v>72</v>
      </c>
      <c r="E10" s="157" t="s">
        <v>23</v>
      </c>
      <c r="F10" s="157" t="s">
        <v>24</v>
      </c>
      <c r="G10" s="158" t="s">
        <v>25</v>
      </c>
      <c r="H10" s="159" t="s">
        <v>26</v>
      </c>
      <c r="I10" s="160" t="s">
        <v>27</v>
      </c>
      <c r="J10" s="119" t="s">
        <v>89</v>
      </c>
      <c r="K10" s="154" t="s">
        <v>74</v>
      </c>
      <c r="L10" s="166" t="s">
        <v>71</v>
      </c>
      <c r="M10" s="161" t="s">
        <v>82</v>
      </c>
      <c r="N10" s="161" t="s">
        <v>66</v>
      </c>
      <c r="O10" s="162" t="s">
        <v>75</v>
      </c>
      <c r="P10" s="113" t="s">
        <v>90</v>
      </c>
      <c r="Q10" s="116" t="s">
        <v>67</v>
      </c>
      <c r="R10" s="117" t="s">
        <v>69</v>
      </c>
    </row>
    <row r="11" spans="1:18" s="127" customFormat="1" ht="13.5">
      <c r="A11" s="124">
        <v>1</v>
      </c>
      <c r="B11" s="125">
        <v>1000000</v>
      </c>
      <c r="C11" s="167" t="s">
        <v>73</v>
      </c>
      <c r="D11" s="126">
        <f aca="true" t="shared" si="0" ref="D11:D41">Q11*0.1</f>
        <v>0.9400000000000001</v>
      </c>
      <c r="E11" s="127" t="s">
        <v>91</v>
      </c>
      <c r="F11" s="149">
        <v>38394</v>
      </c>
      <c r="G11" s="135">
        <v>1.28757</v>
      </c>
      <c r="H11" s="150">
        <v>38399</v>
      </c>
      <c r="I11" s="134">
        <v>1.29975</v>
      </c>
      <c r="J11" s="129">
        <f>IF(C11="買",I11-G11,G11-I11)*100</f>
        <v>1.2179999999999858</v>
      </c>
      <c r="K11" s="155">
        <f>(J11*R11)*100</f>
        <v>114491.99999999866</v>
      </c>
      <c r="L11" s="134">
        <v>1.28533</v>
      </c>
      <c r="M11" s="127">
        <v>0.03</v>
      </c>
      <c r="N11" s="130">
        <f>IF(H11="買",L11-G11,G11-L11)*10000</f>
        <v>22.400000000000198</v>
      </c>
      <c r="O11" s="131">
        <f aca="true" t="shared" si="1" ref="O11:O41">B11*0.03</f>
        <v>30000</v>
      </c>
      <c r="P11" s="127">
        <v>142</v>
      </c>
      <c r="Q11" s="130">
        <f>ROUNDDOWN(B11*M11/N11/P11,1)</f>
        <v>9.4</v>
      </c>
      <c r="R11" s="132">
        <f>Q11*100</f>
        <v>940</v>
      </c>
    </row>
    <row r="12" spans="1:18" s="127" customFormat="1" ht="13.5">
      <c r="A12" s="124">
        <v>2</v>
      </c>
      <c r="B12" s="125">
        <f aca="true" t="shared" si="2" ref="B12:B41">B11+K11</f>
        <v>1114491.9999999986</v>
      </c>
      <c r="C12" s="167" t="s">
        <v>73</v>
      </c>
      <c r="D12" s="126">
        <f t="shared" si="0"/>
        <v>-1.27</v>
      </c>
      <c r="E12" s="127" t="s">
        <v>91</v>
      </c>
      <c r="F12" s="149">
        <v>38408</v>
      </c>
      <c r="G12" s="135">
        <v>1.31919</v>
      </c>
      <c r="H12" s="150">
        <v>38408</v>
      </c>
      <c r="I12" s="134">
        <v>1.31919</v>
      </c>
      <c r="J12" s="129">
        <f aca="true" t="shared" si="3" ref="J12:J41">IF(C12="買",I12-G12,G12-I12)*100</f>
        <v>0</v>
      </c>
      <c r="K12" s="155">
        <f>(J12*R12)*100*(-1)</f>
        <v>0</v>
      </c>
      <c r="L12" s="134">
        <v>1.32103</v>
      </c>
      <c r="M12" s="127">
        <v>0.03</v>
      </c>
      <c r="N12" s="130">
        <f aca="true" t="shared" si="4" ref="N12:N41">IF(H12="買",L12-G12,G12-L12)*10000</f>
        <v>-18.399999999998418</v>
      </c>
      <c r="O12" s="131">
        <f t="shared" si="1"/>
        <v>33434.75999999996</v>
      </c>
      <c r="P12" s="127">
        <v>142</v>
      </c>
      <c r="Q12" s="130">
        <f aca="true" t="shared" si="5" ref="Q12:Q41">ROUNDDOWN(B12*M12/N12/P12,1)</f>
        <v>-12.7</v>
      </c>
      <c r="R12" s="132">
        <f>Q12*100</f>
        <v>-1270</v>
      </c>
    </row>
    <row r="13" spans="1:18" s="127" customFormat="1" ht="13.5">
      <c r="A13" s="124">
        <v>3</v>
      </c>
      <c r="B13" s="125">
        <f t="shared" si="2"/>
        <v>1114491.9999999986</v>
      </c>
      <c r="C13" s="170" t="s">
        <v>85</v>
      </c>
      <c r="D13" s="126">
        <f t="shared" si="0"/>
        <v>-1.3</v>
      </c>
      <c r="E13" s="127" t="s">
        <v>91</v>
      </c>
      <c r="F13" s="149">
        <v>38411</v>
      </c>
      <c r="G13" s="135">
        <v>1.32442</v>
      </c>
      <c r="H13" s="150">
        <v>38412</v>
      </c>
      <c r="I13" s="134">
        <v>1.32033</v>
      </c>
      <c r="J13" s="129">
        <f t="shared" si="3"/>
        <v>0.4089999999999927</v>
      </c>
      <c r="K13" s="155">
        <f>(J13*R13)*100*(-1)</f>
        <v>53169.99999999905</v>
      </c>
      <c r="L13" s="134">
        <v>1.32622</v>
      </c>
      <c r="M13" s="127">
        <v>0.03</v>
      </c>
      <c r="N13" s="130">
        <f t="shared" si="4"/>
        <v>-18.000000000000238</v>
      </c>
      <c r="O13" s="131">
        <f t="shared" si="1"/>
        <v>33434.75999999996</v>
      </c>
      <c r="P13" s="127">
        <v>142</v>
      </c>
      <c r="Q13" s="130">
        <f t="shared" si="5"/>
        <v>-13</v>
      </c>
      <c r="R13" s="132">
        <f>Q13*100</f>
        <v>-1300</v>
      </c>
    </row>
    <row r="14" spans="1:18" s="127" customFormat="1" ht="13.5">
      <c r="A14" s="124">
        <v>4</v>
      </c>
      <c r="B14" s="125">
        <f t="shared" si="2"/>
        <v>1167661.9999999977</v>
      </c>
      <c r="C14" s="170" t="s">
        <v>85</v>
      </c>
      <c r="D14" s="126">
        <f t="shared" si="0"/>
        <v>-0.9500000000000001</v>
      </c>
      <c r="E14" s="127" t="s">
        <v>91</v>
      </c>
      <c r="F14" s="149">
        <v>38412</v>
      </c>
      <c r="G14" s="135">
        <v>1.31751</v>
      </c>
      <c r="H14" s="150">
        <v>38413</v>
      </c>
      <c r="I14" s="134">
        <v>1.31193</v>
      </c>
      <c r="J14" s="129">
        <f t="shared" si="3"/>
        <v>0.5579999999999918</v>
      </c>
      <c r="K14" s="155">
        <f>(J14*R14)*100*(-1)</f>
        <v>53009.99999999923</v>
      </c>
      <c r="L14" s="134">
        <v>1.32119</v>
      </c>
      <c r="M14" s="127">
        <v>0.03</v>
      </c>
      <c r="N14" s="130">
        <f t="shared" si="4"/>
        <v>-36.800000000001276</v>
      </c>
      <c r="O14" s="131">
        <f t="shared" si="1"/>
        <v>35029.85999999993</v>
      </c>
      <c r="P14" s="127">
        <v>100</v>
      </c>
      <c r="Q14" s="130">
        <f t="shared" si="5"/>
        <v>-9.5</v>
      </c>
      <c r="R14" s="132">
        <f>Q14*100</f>
        <v>-950</v>
      </c>
    </row>
    <row r="15" spans="1:18" s="127" customFormat="1" ht="13.5">
      <c r="A15" s="124">
        <v>5</v>
      </c>
      <c r="B15" s="125">
        <f t="shared" si="2"/>
        <v>1220671.999999997</v>
      </c>
      <c r="C15" s="167" t="s">
        <v>73</v>
      </c>
      <c r="D15" s="126">
        <f t="shared" si="0"/>
        <v>2.79</v>
      </c>
      <c r="E15" s="127" t="s">
        <v>91</v>
      </c>
      <c r="F15" s="149">
        <v>38413</v>
      </c>
      <c r="G15" s="135">
        <v>1.31352</v>
      </c>
      <c r="H15" s="150">
        <v>38413</v>
      </c>
      <c r="I15" s="134">
        <v>1.31221</v>
      </c>
      <c r="J15" s="129">
        <f t="shared" si="3"/>
        <v>-0.13099999999999223</v>
      </c>
      <c r="K15" s="155">
        <f>(J15*R15)*100</f>
        <v>-36548.99999999783</v>
      </c>
      <c r="L15" s="134">
        <v>1.31221</v>
      </c>
      <c r="M15" s="127">
        <v>0.03</v>
      </c>
      <c r="N15" s="130">
        <f t="shared" si="4"/>
        <v>13.099999999999223</v>
      </c>
      <c r="O15" s="131">
        <f t="shared" si="1"/>
        <v>36620.15999999991</v>
      </c>
      <c r="P15" s="127">
        <v>100</v>
      </c>
      <c r="Q15" s="130">
        <f t="shared" si="5"/>
        <v>27.9</v>
      </c>
      <c r="R15" s="132">
        <f aca="true" t="shared" si="6" ref="R15:R41">Q15*100</f>
        <v>2790</v>
      </c>
    </row>
    <row r="16" spans="1:18" s="127" customFormat="1" ht="13.5">
      <c r="A16" s="124">
        <v>6</v>
      </c>
      <c r="B16" s="125">
        <f t="shared" si="2"/>
        <v>1184122.999999999</v>
      </c>
      <c r="C16" s="167" t="s">
        <v>73</v>
      </c>
      <c r="D16" s="126">
        <f t="shared" si="0"/>
        <v>2.0100000000000002</v>
      </c>
      <c r="E16" s="127" t="s">
        <v>91</v>
      </c>
      <c r="F16" s="149">
        <v>38413</v>
      </c>
      <c r="G16" s="135">
        <v>1.31362</v>
      </c>
      <c r="H16" s="150">
        <v>38414</v>
      </c>
      <c r="I16" s="134">
        <v>1.31186</v>
      </c>
      <c r="J16" s="129">
        <f t="shared" si="3"/>
        <v>-0.17599999999999838</v>
      </c>
      <c r="K16" s="155">
        <f>(J16*R16)*100</f>
        <v>-35375.99999999968</v>
      </c>
      <c r="L16" s="134">
        <v>1.31186</v>
      </c>
      <c r="M16" s="127">
        <v>0.03</v>
      </c>
      <c r="N16" s="130">
        <f t="shared" si="4"/>
        <v>17.599999999999838</v>
      </c>
      <c r="O16" s="131">
        <f t="shared" si="1"/>
        <v>35523.68999999997</v>
      </c>
      <c r="P16" s="127">
        <v>100</v>
      </c>
      <c r="Q16" s="130">
        <f>ROUNDDOWN(B16*M16/N16/P16,1)</f>
        <v>20.1</v>
      </c>
      <c r="R16" s="132">
        <f t="shared" si="6"/>
        <v>2010.0000000000002</v>
      </c>
    </row>
    <row r="17" spans="1:18" s="127" customFormat="1" ht="13.5">
      <c r="A17" s="124">
        <v>7</v>
      </c>
      <c r="B17" s="125">
        <f t="shared" si="2"/>
        <v>1148746.9999999993</v>
      </c>
      <c r="C17" s="170" t="s">
        <v>85</v>
      </c>
      <c r="D17" s="126">
        <f t="shared" si="0"/>
        <v>-2.49</v>
      </c>
      <c r="E17" s="127" t="s">
        <v>91</v>
      </c>
      <c r="F17" s="168">
        <v>38414</v>
      </c>
      <c r="G17" s="172">
        <v>1.31181</v>
      </c>
      <c r="H17" s="169">
        <v>38415</v>
      </c>
      <c r="I17" s="171">
        <v>1.31181</v>
      </c>
      <c r="J17" s="129">
        <f t="shared" si="3"/>
        <v>0</v>
      </c>
      <c r="K17" s="155">
        <f aca="true" t="shared" si="7" ref="K17:K41">(J17*R17)*100</f>
        <v>0</v>
      </c>
      <c r="L17" s="171">
        <v>1.31319</v>
      </c>
      <c r="M17" s="127">
        <v>0.03</v>
      </c>
      <c r="N17" s="130">
        <f t="shared" si="4"/>
        <v>-13.800000000001589</v>
      </c>
      <c r="O17" s="131">
        <f t="shared" si="1"/>
        <v>34462.409999999974</v>
      </c>
      <c r="P17" s="127">
        <v>100</v>
      </c>
      <c r="Q17" s="130">
        <f t="shared" si="5"/>
        <v>-24.9</v>
      </c>
      <c r="R17" s="132">
        <f t="shared" si="6"/>
        <v>-2490</v>
      </c>
    </row>
    <row r="18" spans="1:18" s="127" customFormat="1" ht="13.5">
      <c r="A18" s="124">
        <v>8</v>
      </c>
      <c r="B18" s="125">
        <f t="shared" si="2"/>
        <v>1148746.9999999993</v>
      </c>
      <c r="C18" s="170" t="s">
        <v>85</v>
      </c>
      <c r="D18" s="126">
        <f t="shared" si="0"/>
        <v>-1.4800000000000002</v>
      </c>
      <c r="E18" s="127" t="s">
        <v>91</v>
      </c>
      <c r="F18" s="168">
        <v>38415</v>
      </c>
      <c r="G18" s="135">
        <v>1.34006</v>
      </c>
      <c r="H18" s="169">
        <v>38416</v>
      </c>
      <c r="I18" s="171">
        <v>1.33761</v>
      </c>
      <c r="J18" s="129">
        <f>IF(C18="買",I18-G18,G18-I18)*100</f>
        <v>0.24500000000000632</v>
      </c>
      <c r="K18" s="155">
        <f>(J18*R18)*100*(-1)</f>
        <v>36260.00000000093</v>
      </c>
      <c r="L18" s="171">
        <v>1.34238</v>
      </c>
      <c r="M18" s="127">
        <v>0.03</v>
      </c>
      <c r="N18" s="130">
        <f t="shared" si="4"/>
        <v>-23.199999999998777</v>
      </c>
      <c r="O18" s="131">
        <f t="shared" si="1"/>
        <v>34462.409999999974</v>
      </c>
      <c r="P18" s="127">
        <v>100</v>
      </c>
      <c r="Q18" s="130">
        <f t="shared" si="5"/>
        <v>-14.8</v>
      </c>
      <c r="R18" s="132">
        <f t="shared" si="6"/>
        <v>-1480</v>
      </c>
    </row>
    <row r="19" spans="1:18" s="127" customFormat="1" ht="13.5">
      <c r="A19" s="124">
        <v>9</v>
      </c>
      <c r="B19" s="125">
        <f t="shared" si="2"/>
        <v>1185007.0000000002</v>
      </c>
      <c r="C19" s="167" t="s">
        <v>73</v>
      </c>
      <c r="D19" s="126">
        <f t="shared" si="0"/>
        <v>-2.32</v>
      </c>
      <c r="E19" s="127" t="s">
        <v>91</v>
      </c>
      <c r="F19" s="168">
        <v>38428</v>
      </c>
      <c r="G19" s="135">
        <v>1.3395</v>
      </c>
      <c r="H19" s="169">
        <v>38428</v>
      </c>
      <c r="I19" s="171">
        <v>1.34103</v>
      </c>
      <c r="J19" s="129">
        <f t="shared" si="3"/>
        <v>0.15300000000000313</v>
      </c>
      <c r="K19" s="155">
        <f>(J19*R19)*100*(-1)</f>
        <v>35496.00000000073</v>
      </c>
      <c r="L19" s="171">
        <v>1.34103</v>
      </c>
      <c r="M19" s="127">
        <v>0.03</v>
      </c>
      <c r="N19" s="130">
        <f t="shared" si="4"/>
        <v>-15.300000000000313</v>
      </c>
      <c r="O19" s="131">
        <f t="shared" si="1"/>
        <v>35550.21000000001</v>
      </c>
      <c r="P19" s="127">
        <v>100</v>
      </c>
      <c r="Q19" s="130">
        <f t="shared" si="5"/>
        <v>-23.2</v>
      </c>
      <c r="R19" s="132">
        <f t="shared" si="6"/>
        <v>-2320</v>
      </c>
    </row>
    <row r="20" spans="1:18" s="127" customFormat="1" ht="13.5">
      <c r="A20" s="124">
        <v>10</v>
      </c>
      <c r="B20" s="125">
        <f t="shared" si="2"/>
        <v>1220503.000000001</v>
      </c>
      <c r="C20" s="167" t="s">
        <v>73</v>
      </c>
      <c r="D20" s="126">
        <f t="shared" si="0"/>
        <v>2.12</v>
      </c>
      <c r="E20" s="127" t="s">
        <v>91</v>
      </c>
      <c r="F20" s="149">
        <v>38433</v>
      </c>
      <c r="G20" s="135">
        <v>1.31805</v>
      </c>
      <c r="H20" s="150">
        <v>38433</v>
      </c>
      <c r="I20" s="134">
        <v>1.31805</v>
      </c>
      <c r="J20" s="129">
        <f t="shared" si="3"/>
        <v>0</v>
      </c>
      <c r="K20" s="155">
        <f t="shared" si="7"/>
        <v>0</v>
      </c>
      <c r="L20" s="173">
        <v>1.31633</v>
      </c>
      <c r="M20" s="127">
        <v>0.03</v>
      </c>
      <c r="N20" s="130">
        <f t="shared" si="4"/>
        <v>17.199999999999438</v>
      </c>
      <c r="O20" s="131">
        <f t="shared" si="1"/>
        <v>36615.090000000026</v>
      </c>
      <c r="P20" s="127">
        <v>100</v>
      </c>
      <c r="Q20" s="130">
        <f t="shared" si="5"/>
        <v>21.2</v>
      </c>
      <c r="R20" s="132">
        <f t="shared" si="6"/>
        <v>2120</v>
      </c>
    </row>
    <row r="21" spans="1:18" s="127" customFormat="1" ht="13.5">
      <c r="A21" s="124">
        <v>11</v>
      </c>
      <c r="B21" s="125">
        <f t="shared" si="2"/>
        <v>1220503.000000001</v>
      </c>
      <c r="C21" s="170" t="s">
        <v>85</v>
      </c>
      <c r="D21" s="126">
        <f t="shared" si="0"/>
        <v>-1.56</v>
      </c>
      <c r="E21" s="127" t="s">
        <v>91</v>
      </c>
      <c r="F21" s="149">
        <v>38447</v>
      </c>
      <c r="G21" s="135">
        <v>1.28085</v>
      </c>
      <c r="H21" s="150">
        <v>38447</v>
      </c>
      <c r="I21" s="134">
        <v>1.28085</v>
      </c>
      <c r="J21" s="129">
        <f t="shared" si="3"/>
        <v>0</v>
      </c>
      <c r="K21" s="155">
        <f t="shared" si="7"/>
        <v>0</v>
      </c>
      <c r="L21" s="173">
        <v>1.28319</v>
      </c>
      <c r="M21" s="127">
        <v>0.03</v>
      </c>
      <c r="N21" s="130">
        <f t="shared" si="4"/>
        <v>-23.400000000000087</v>
      </c>
      <c r="O21" s="131">
        <f t="shared" si="1"/>
        <v>36615.090000000026</v>
      </c>
      <c r="P21" s="127">
        <v>100</v>
      </c>
      <c r="Q21" s="130">
        <f t="shared" si="5"/>
        <v>-15.6</v>
      </c>
      <c r="R21" s="132">
        <f t="shared" si="6"/>
        <v>-1560</v>
      </c>
    </row>
    <row r="22" spans="1:18" s="127" customFormat="1" ht="13.5">
      <c r="A22" s="124">
        <v>12</v>
      </c>
      <c r="B22" s="125">
        <f t="shared" si="2"/>
        <v>1220503.000000001</v>
      </c>
      <c r="C22" s="167" t="s">
        <v>73</v>
      </c>
      <c r="D22" s="126">
        <f t="shared" si="0"/>
        <v>1.92</v>
      </c>
      <c r="E22" s="127" t="s">
        <v>91</v>
      </c>
      <c r="F22" s="149">
        <v>38453</v>
      </c>
      <c r="G22" s="135">
        <v>1.29409</v>
      </c>
      <c r="H22" s="150">
        <v>38454</v>
      </c>
      <c r="I22" s="134">
        <v>1.29704</v>
      </c>
      <c r="J22" s="129">
        <f t="shared" si="3"/>
        <v>0.2950000000000008</v>
      </c>
      <c r="K22" s="155">
        <f t="shared" si="7"/>
        <v>56640.00000000016</v>
      </c>
      <c r="L22" s="173">
        <v>1.29219</v>
      </c>
      <c r="M22" s="127">
        <v>0.03</v>
      </c>
      <c r="N22" s="130">
        <f t="shared" si="4"/>
        <v>19.000000000000128</v>
      </c>
      <c r="O22" s="131">
        <f t="shared" si="1"/>
        <v>36615.090000000026</v>
      </c>
      <c r="P22" s="127">
        <v>100</v>
      </c>
      <c r="Q22" s="130">
        <f t="shared" si="5"/>
        <v>19.2</v>
      </c>
      <c r="R22" s="132">
        <f t="shared" si="6"/>
        <v>1920</v>
      </c>
    </row>
    <row r="23" spans="1:18" s="127" customFormat="1" ht="13.5">
      <c r="A23" s="124">
        <v>13</v>
      </c>
      <c r="B23" s="125">
        <f t="shared" si="2"/>
        <v>1277143.0000000012</v>
      </c>
      <c r="C23" s="170" t="s">
        <v>85</v>
      </c>
      <c r="D23" s="126">
        <f t="shared" si="0"/>
        <v>-2.8800000000000003</v>
      </c>
      <c r="E23" s="127" t="s">
        <v>91</v>
      </c>
      <c r="F23" s="149">
        <v>38456</v>
      </c>
      <c r="G23" s="135">
        <v>1.28052</v>
      </c>
      <c r="H23" s="150">
        <v>38457</v>
      </c>
      <c r="I23" s="134">
        <v>1.28052</v>
      </c>
      <c r="J23" s="129">
        <f t="shared" si="3"/>
        <v>0</v>
      </c>
      <c r="K23" s="155">
        <f t="shared" si="7"/>
        <v>0</v>
      </c>
      <c r="L23" s="173">
        <v>1.28185</v>
      </c>
      <c r="M23" s="127">
        <v>0.03</v>
      </c>
      <c r="N23" s="130">
        <f t="shared" si="4"/>
        <v>-13.299999999998313</v>
      </c>
      <c r="O23" s="131">
        <f t="shared" si="1"/>
        <v>38314.29000000003</v>
      </c>
      <c r="P23" s="127">
        <v>100</v>
      </c>
      <c r="Q23" s="130">
        <f t="shared" si="5"/>
        <v>-28.8</v>
      </c>
      <c r="R23" s="132">
        <f t="shared" si="6"/>
        <v>-2880</v>
      </c>
    </row>
    <row r="24" spans="1:18" s="127" customFormat="1" ht="13.5">
      <c r="A24" s="124">
        <v>14</v>
      </c>
      <c r="B24" s="125">
        <f t="shared" si="2"/>
        <v>1277143.0000000012</v>
      </c>
      <c r="C24" s="170" t="s">
        <v>85</v>
      </c>
      <c r="D24" s="126">
        <f t="shared" si="0"/>
        <v>-1.79</v>
      </c>
      <c r="E24" s="127" t="s">
        <v>91</v>
      </c>
      <c r="F24" s="149">
        <v>38468</v>
      </c>
      <c r="G24" s="135">
        <v>1.29763</v>
      </c>
      <c r="H24" s="150">
        <v>38468</v>
      </c>
      <c r="I24" s="135">
        <v>1.29763</v>
      </c>
      <c r="J24" s="129">
        <f t="shared" si="3"/>
        <v>0</v>
      </c>
      <c r="K24" s="155">
        <f t="shared" si="7"/>
        <v>0</v>
      </c>
      <c r="L24" s="134">
        <v>1.29976</v>
      </c>
      <c r="M24" s="127">
        <v>0.03</v>
      </c>
      <c r="N24" s="130">
        <f t="shared" si="4"/>
        <v>-21.299999999999653</v>
      </c>
      <c r="O24" s="131">
        <f t="shared" si="1"/>
        <v>38314.29000000003</v>
      </c>
      <c r="P24" s="127">
        <v>100</v>
      </c>
      <c r="Q24" s="130">
        <f t="shared" si="5"/>
        <v>-17.9</v>
      </c>
      <c r="R24" s="132">
        <f t="shared" si="6"/>
        <v>-1789.9999999999998</v>
      </c>
    </row>
    <row r="25" spans="1:18" s="127" customFormat="1" ht="13.5">
      <c r="A25" s="124">
        <v>15</v>
      </c>
      <c r="B25" s="125">
        <f t="shared" si="2"/>
        <v>1277143.0000000012</v>
      </c>
      <c r="C25" s="170" t="s">
        <v>85</v>
      </c>
      <c r="D25" s="126">
        <f t="shared" si="0"/>
        <v>-2.79</v>
      </c>
      <c r="E25" s="127" t="s">
        <v>91</v>
      </c>
      <c r="F25" s="149">
        <v>38469</v>
      </c>
      <c r="G25" s="135">
        <v>1.29659</v>
      </c>
      <c r="H25" s="150">
        <v>38469</v>
      </c>
      <c r="I25" s="134">
        <v>1.29391</v>
      </c>
      <c r="J25" s="129">
        <f t="shared" si="3"/>
        <v>0.26800000000000157</v>
      </c>
      <c r="K25" s="155">
        <f>(J25*R25)*100*(-1)</f>
        <v>74772.00000000044</v>
      </c>
      <c r="L25" s="173">
        <v>1.29796</v>
      </c>
      <c r="M25" s="127">
        <v>0.03</v>
      </c>
      <c r="N25" s="130">
        <f t="shared" si="4"/>
        <v>-13.700000000000934</v>
      </c>
      <c r="O25" s="131">
        <f t="shared" si="1"/>
        <v>38314.29000000003</v>
      </c>
      <c r="P25" s="127">
        <v>100</v>
      </c>
      <c r="Q25" s="130">
        <f t="shared" si="5"/>
        <v>-27.9</v>
      </c>
      <c r="R25" s="132">
        <f t="shared" si="6"/>
        <v>-2790</v>
      </c>
    </row>
    <row r="26" spans="1:18" s="127" customFormat="1" ht="13.5">
      <c r="A26" s="124">
        <v>16</v>
      </c>
      <c r="B26" s="125">
        <f t="shared" si="2"/>
        <v>1351915.0000000016</v>
      </c>
      <c r="C26" s="167" t="s">
        <v>73</v>
      </c>
      <c r="D26" s="126">
        <f t="shared" si="0"/>
        <v>2.07</v>
      </c>
      <c r="E26" s="127" t="s">
        <v>91</v>
      </c>
      <c r="F26" s="149">
        <v>38475</v>
      </c>
      <c r="G26" s="135">
        <v>1.28655</v>
      </c>
      <c r="H26" s="150">
        <v>38475</v>
      </c>
      <c r="I26" s="134">
        <v>1.28655</v>
      </c>
      <c r="J26" s="129">
        <f t="shared" si="3"/>
        <v>0</v>
      </c>
      <c r="K26" s="155">
        <f t="shared" si="7"/>
        <v>0</v>
      </c>
      <c r="L26" s="173">
        <v>1.2846</v>
      </c>
      <c r="M26" s="127">
        <v>0.03</v>
      </c>
      <c r="N26" s="130">
        <f t="shared" si="4"/>
        <v>19.500000000001183</v>
      </c>
      <c r="O26" s="131">
        <f t="shared" si="1"/>
        <v>40557.45000000005</v>
      </c>
      <c r="P26" s="127">
        <v>100</v>
      </c>
      <c r="Q26" s="130">
        <f t="shared" si="5"/>
        <v>20.7</v>
      </c>
      <c r="R26" s="132">
        <f t="shared" si="6"/>
        <v>2070</v>
      </c>
    </row>
    <row r="27" spans="1:18" s="127" customFormat="1" ht="13.5">
      <c r="A27" s="124">
        <v>17</v>
      </c>
      <c r="B27" s="125">
        <f t="shared" si="2"/>
        <v>1351915.0000000016</v>
      </c>
      <c r="C27" s="167" t="s">
        <v>73</v>
      </c>
      <c r="D27" s="126">
        <f t="shared" si="0"/>
        <v>1.1800000000000002</v>
      </c>
      <c r="E27" s="127" t="s">
        <v>91</v>
      </c>
      <c r="F27" s="149">
        <v>38476</v>
      </c>
      <c r="G27" s="135">
        <v>1.29609</v>
      </c>
      <c r="H27" s="150">
        <v>38476</v>
      </c>
      <c r="I27" s="134">
        <v>1.29267</v>
      </c>
      <c r="J27" s="129">
        <f t="shared" si="3"/>
        <v>-0.34199999999999786</v>
      </c>
      <c r="K27" s="155">
        <f t="shared" si="7"/>
        <v>-40355.99999999975</v>
      </c>
      <c r="L27" s="174">
        <v>1.29267</v>
      </c>
      <c r="M27" s="127">
        <v>0.03</v>
      </c>
      <c r="N27" s="130">
        <f t="shared" si="4"/>
        <v>34.19999999999979</v>
      </c>
      <c r="O27" s="131">
        <f t="shared" si="1"/>
        <v>40557.45000000005</v>
      </c>
      <c r="P27" s="127">
        <v>100</v>
      </c>
      <c r="Q27" s="130">
        <f t="shared" si="5"/>
        <v>11.8</v>
      </c>
      <c r="R27" s="132">
        <f t="shared" si="6"/>
        <v>1180</v>
      </c>
    </row>
    <row r="28" spans="1:18" s="127" customFormat="1" ht="13.5">
      <c r="A28" s="124">
        <v>18</v>
      </c>
      <c r="B28" s="125">
        <f t="shared" si="2"/>
        <v>1311559.0000000019</v>
      </c>
      <c r="C28" s="167" t="s">
        <v>73</v>
      </c>
      <c r="D28" s="126">
        <f t="shared" si="0"/>
        <v>4.32</v>
      </c>
      <c r="E28" s="127" t="s">
        <v>91</v>
      </c>
      <c r="F28" s="149">
        <v>38477</v>
      </c>
      <c r="G28" s="135">
        <v>1.29591</v>
      </c>
      <c r="H28" s="150">
        <v>38477</v>
      </c>
      <c r="I28" s="134">
        <v>1.295</v>
      </c>
      <c r="J28" s="129">
        <f t="shared" si="3"/>
        <v>-0.09099999999999664</v>
      </c>
      <c r="K28" s="155">
        <f>(J28*R28)*100</f>
        <v>-39311.999999998545</v>
      </c>
      <c r="L28" s="173">
        <v>1.295</v>
      </c>
      <c r="M28" s="127">
        <v>0.03</v>
      </c>
      <c r="N28" s="130">
        <f t="shared" si="4"/>
        <v>9.099999999999664</v>
      </c>
      <c r="O28" s="131">
        <f t="shared" si="1"/>
        <v>39346.770000000055</v>
      </c>
      <c r="P28" s="127">
        <v>100</v>
      </c>
      <c r="Q28" s="130">
        <f>ROUNDDOWN(B28*M28/N28/P28,1)</f>
        <v>43.2</v>
      </c>
      <c r="R28" s="132">
        <f>Q28*100</f>
        <v>4320</v>
      </c>
    </row>
    <row r="29" spans="1:18" s="127" customFormat="1" ht="13.5">
      <c r="A29" s="124">
        <v>19</v>
      </c>
      <c r="B29" s="125">
        <f t="shared" si="2"/>
        <v>1272247.0000000033</v>
      </c>
      <c r="C29" s="167" t="s">
        <v>73</v>
      </c>
      <c r="D29" s="126">
        <f t="shared" si="0"/>
        <v>4.14</v>
      </c>
      <c r="E29" s="127" t="s">
        <v>91</v>
      </c>
      <c r="F29" s="149">
        <v>38478</v>
      </c>
      <c r="G29" s="135">
        <v>1.29537</v>
      </c>
      <c r="H29" s="150">
        <v>38478</v>
      </c>
      <c r="I29" s="134">
        <v>1.29445</v>
      </c>
      <c r="J29" s="129">
        <f t="shared" si="3"/>
        <v>-0.09199999999998099</v>
      </c>
      <c r="K29" s="155">
        <f t="shared" si="7"/>
        <v>-38087.99999999213</v>
      </c>
      <c r="L29" s="134">
        <v>1.29445</v>
      </c>
      <c r="M29" s="127">
        <v>0.03</v>
      </c>
      <c r="N29" s="130">
        <f t="shared" si="4"/>
        <v>9.199999999998099</v>
      </c>
      <c r="O29" s="131">
        <f t="shared" si="1"/>
        <v>38167.4100000001</v>
      </c>
      <c r="P29" s="127">
        <v>100</v>
      </c>
      <c r="Q29" s="130">
        <f t="shared" si="5"/>
        <v>41.4</v>
      </c>
      <c r="R29" s="132">
        <f t="shared" si="6"/>
        <v>4140</v>
      </c>
    </row>
    <row r="30" spans="1:18" s="127" customFormat="1" ht="13.5">
      <c r="A30" s="124">
        <v>20</v>
      </c>
      <c r="B30" s="125">
        <f t="shared" si="2"/>
        <v>1234159.0000000112</v>
      </c>
      <c r="C30" s="170" t="s">
        <v>85</v>
      </c>
      <c r="D30" s="126">
        <f t="shared" si="0"/>
        <v>-2.2399999999999998</v>
      </c>
      <c r="E30" s="127" t="s">
        <v>91</v>
      </c>
      <c r="F30" s="149">
        <v>38478</v>
      </c>
      <c r="G30" s="135">
        <v>1.28118</v>
      </c>
      <c r="H30" s="150">
        <v>38481</v>
      </c>
      <c r="I30" s="134">
        <v>1.28118</v>
      </c>
      <c r="J30" s="129">
        <f t="shared" si="3"/>
        <v>0</v>
      </c>
      <c r="K30" s="155">
        <f t="shared" si="7"/>
        <v>0</v>
      </c>
      <c r="L30" s="173">
        <v>1.28283</v>
      </c>
      <c r="M30" s="127">
        <v>0.03</v>
      </c>
      <c r="N30" s="130">
        <f t="shared" si="4"/>
        <v>-16.499999999999293</v>
      </c>
      <c r="O30" s="131">
        <f t="shared" si="1"/>
        <v>37024.77000000033</v>
      </c>
      <c r="P30" s="127">
        <v>100</v>
      </c>
      <c r="Q30" s="130">
        <f t="shared" si="5"/>
        <v>-22.4</v>
      </c>
      <c r="R30" s="132">
        <f t="shared" si="6"/>
        <v>-2240</v>
      </c>
    </row>
    <row r="31" spans="1:18" s="127" customFormat="1" ht="13.5">
      <c r="A31" s="124">
        <v>21</v>
      </c>
      <c r="B31" s="125">
        <f t="shared" si="2"/>
        <v>1234159.0000000112</v>
      </c>
      <c r="C31" s="167" t="s">
        <v>73</v>
      </c>
      <c r="D31" s="126">
        <f t="shared" si="0"/>
        <v>1.6100000000000003</v>
      </c>
      <c r="E31" s="127" t="s">
        <v>91</v>
      </c>
      <c r="F31" s="149">
        <v>38482</v>
      </c>
      <c r="G31" s="135">
        <v>1.28687</v>
      </c>
      <c r="H31" s="150">
        <v>38483</v>
      </c>
      <c r="I31" s="134">
        <v>1.28687</v>
      </c>
      <c r="J31" s="129">
        <f t="shared" si="3"/>
        <v>0</v>
      </c>
      <c r="K31" s="155">
        <f t="shared" si="7"/>
        <v>0</v>
      </c>
      <c r="L31" s="173">
        <v>1.28458</v>
      </c>
      <c r="M31" s="127">
        <v>0.03</v>
      </c>
      <c r="N31" s="130">
        <f t="shared" si="4"/>
        <v>22.899999999999032</v>
      </c>
      <c r="O31" s="131">
        <f t="shared" si="1"/>
        <v>37024.77000000033</v>
      </c>
      <c r="P31" s="127">
        <v>100</v>
      </c>
      <c r="Q31" s="130">
        <f t="shared" si="5"/>
        <v>16.1</v>
      </c>
      <c r="R31" s="132">
        <f t="shared" si="6"/>
        <v>1610.0000000000002</v>
      </c>
    </row>
    <row r="32" spans="1:18" s="127" customFormat="1" ht="13.5">
      <c r="A32" s="124">
        <v>22</v>
      </c>
      <c r="B32" s="125">
        <f t="shared" si="2"/>
        <v>1234159.0000000112</v>
      </c>
      <c r="C32" s="170" t="s">
        <v>85</v>
      </c>
      <c r="D32" s="126">
        <f t="shared" si="0"/>
        <v>-1.9000000000000001</v>
      </c>
      <c r="E32" s="127" t="s">
        <v>91</v>
      </c>
      <c r="F32" s="168">
        <v>38485</v>
      </c>
      <c r="G32" s="135">
        <v>1.2669</v>
      </c>
      <c r="H32" s="150">
        <v>38488</v>
      </c>
      <c r="I32" s="134">
        <v>1.26145</v>
      </c>
      <c r="J32" s="129">
        <f t="shared" si="3"/>
        <v>0.5449999999999955</v>
      </c>
      <c r="K32" s="155">
        <f>(J32*R32)*100*(-1)</f>
        <v>103549.99999999914</v>
      </c>
      <c r="L32" s="173">
        <v>1.26884</v>
      </c>
      <c r="M32" s="127">
        <v>0.03</v>
      </c>
      <c r="N32" s="130">
        <f t="shared" si="4"/>
        <v>-19.400000000000528</v>
      </c>
      <c r="O32" s="131">
        <f t="shared" si="1"/>
        <v>37024.77000000033</v>
      </c>
      <c r="P32" s="127">
        <v>100</v>
      </c>
      <c r="Q32" s="130">
        <f t="shared" si="5"/>
        <v>-19</v>
      </c>
      <c r="R32" s="132">
        <f t="shared" si="6"/>
        <v>-1900</v>
      </c>
    </row>
    <row r="33" spans="1:18" s="127" customFormat="1" ht="13.5">
      <c r="A33" s="124">
        <v>23</v>
      </c>
      <c r="B33" s="125">
        <f t="shared" si="2"/>
        <v>1337709.0000000102</v>
      </c>
      <c r="C33" s="167" t="s">
        <v>73</v>
      </c>
      <c r="D33" s="126">
        <f t="shared" si="0"/>
        <v>1.9600000000000002</v>
      </c>
      <c r="E33" s="127" t="s">
        <v>91</v>
      </c>
      <c r="F33" s="149">
        <v>38496</v>
      </c>
      <c r="G33" s="135">
        <v>1.25865</v>
      </c>
      <c r="H33" s="150">
        <v>38496</v>
      </c>
      <c r="I33" s="134">
        <v>1.25865</v>
      </c>
      <c r="J33" s="129">
        <f t="shared" si="3"/>
        <v>0</v>
      </c>
      <c r="K33" s="155">
        <f t="shared" si="7"/>
        <v>0</v>
      </c>
      <c r="L33" s="173">
        <v>1.25661</v>
      </c>
      <c r="M33" s="127">
        <v>0.03</v>
      </c>
      <c r="N33" s="130">
        <f t="shared" si="4"/>
        <v>20.400000000000418</v>
      </c>
      <c r="O33" s="131">
        <f t="shared" si="1"/>
        <v>40131.2700000003</v>
      </c>
      <c r="P33" s="127">
        <v>100</v>
      </c>
      <c r="Q33" s="130">
        <f t="shared" si="5"/>
        <v>19.6</v>
      </c>
      <c r="R33" s="132">
        <f t="shared" si="6"/>
        <v>1960.0000000000002</v>
      </c>
    </row>
    <row r="34" spans="1:18" s="127" customFormat="1" ht="13.5">
      <c r="A34" s="124">
        <v>24</v>
      </c>
      <c r="B34" s="125">
        <f t="shared" si="2"/>
        <v>1337709.0000000102</v>
      </c>
      <c r="C34" s="167" t="s">
        <v>73</v>
      </c>
      <c r="D34" s="126">
        <f t="shared" si="0"/>
        <v>2.84</v>
      </c>
      <c r="E34" s="127" t="s">
        <v>91</v>
      </c>
      <c r="F34" s="149">
        <v>38499</v>
      </c>
      <c r="G34" s="135">
        <v>1.25393</v>
      </c>
      <c r="H34" s="150">
        <v>38499</v>
      </c>
      <c r="I34" s="134">
        <v>1.25252</v>
      </c>
      <c r="J34" s="129">
        <f t="shared" si="3"/>
        <v>-0.14099999999999113</v>
      </c>
      <c r="K34" s="155">
        <f t="shared" si="7"/>
        <v>-40043.99999999748</v>
      </c>
      <c r="L34" s="173">
        <v>1.25252</v>
      </c>
      <c r="M34" s="127">
        <v>0.03</v>
      </c>
      <c r="N34" s="130">
        <f t="shared" si="4"/>
        <v>14.099999999999113</v>
      </c>
      <c r="O34" s="131">
        <f t="shared" si="1"/>
        <v>40131.2700000003</v>
      </c>
      <c r="P34" s="127">
        <v>100</v>
      </c>
      <c r="Q34" s="130">
        <f t="shared" si="5"/>
        <v>28.4</v>
      </c>
      <c r="R34" s="132">
        <f t="shared" si="6"/>
        <v>2840</v>
      </c>
    </row>
    <row r="35" spans="1:18" s="127" customFormat="1" ht="13.5">
      <c r="A35" s="124">
        <v>25</v>
      </c>
      <c r="B35" s="125">
        <f t="shared" si="2"/>
        <v>1297665.0000000128</v>
      </c>
      <c r="C35" s="170" t="s">
        <v>85</v>
      </c>
      <c r="D35" s="126">
        <f t="shared" si="0"/>
        <v>-2.22</v>
      </c>
      <c r="E35" s="127" t="s">
        <v>91</v>
      </c>
      <c r="F35" s="149">
        <v>38502</v>
      </c>
      <c r="G35" s="135">
        <v>1.252</v>
      </c>
      <c r="H35" s="150">
        <v>38505</v>
      </c>
      <c r="I35" s="134">
        <v>1.22335</v>
      </c>
      <c r="J35" s="129">
        <f t="shared" si="3"/>
        <v>2.8650000000000064</v>
      </c>
      <c r="K35" s="155">
        <f>(J35*R35)*100*(-1)</f>
        <v>636030.0000000014</v>
      </c>
      <c r="L35" s="174">
        <v>1.25375</v>
      </c>
      <c r="M35" s="127">
        <v>0.03</v>
      </c>
      <c r="N35" s="130">
        <f t="shared" si="4"/>
        <v>-17.499999999999183</v>
      </c>
      <c r="O35" s="131">
        <f t="shared" si="1"/>
        <v>38929.95000000038</v>
      </c>
      <c r="P35" s="127">
        <v>100</v>
      </c>
      <c r="Q35" s="130">
        <f t="shared" si="5"/>
        <v>-22.2</v>
      </c>
      <c r="R35" s="132">
        <f t="shared" si="6"/>
        <v>-2220</v>
      </c>
    </row>
    <row r="36" spans="1:18" s="127" customFormat="1" ht="13.5">
      <c r="A36" s="124">
        <v>26</v>
      </c>
      <c r="B36" s="125">
        <f t="shared" si="2"/>
        <v>1933695.0000000142</v>
      </c>
      <c r="C36" s="167" t="s">
        <v>73</v>
      </c>
      <c r="D36" s="126">
        <f t="shared" si="0"/>
        <v>1.37</v>
      </c>
      <c r="E36" s="127" t="s">
        <v>91</v>
      </c>
      <c r="F36" s="149">
        <v>38509</v>
      </c>
      <c r="G36" s="135">
        <v>1.22729</v>
      </c>
      <c r="H36" s="150">
        <v>38510</v>
      </c>
      <c r="I36" s="135">
        <v>1.22729</v>
      </c>
      <c r="J36" s="129">
        <f t="shared" si="3"/>
        <v>0</v>
      </c>
      <c r="K36" s="155">
        <f t="shared" si="7"/>
        <v>0</v>
      </c>
      <c r="L36" s="173">
        <v>1.22308</v>
      </c>
      <c r="M36" s="127">
        <v>0.03</v>
      </c>
      <c r="N36" s="130">
        <f t="shared" si="4"/>
        <v>42.10000000000047</v>
      </c>
      <c r="O36" s="131">
        <f t="shared" si="1"/>
        <v>58010.85000000042</v>
      </c>
      <c r="P36" s="127">
        <v>100</v>
      </c>
      <c r="Q36" s="130">
        <f t="shared" si="5"/>
        <v>13.7</v>
      </c>
      <c r="R36" s="132">
        <f t="shared" si="6"/>
        <v>1370</v>
      </c>
    </row>
    <row r="37" spans="1:18" s="127" customFormat="1" ht="13.5">
      <c r="A37" s="124">
        <v>27</v>
      </c>
      <c r="B37" s="125">
        <f t="shared" si="2"/>
        <v>1933695.0000000142</v>
      </c>
      <c r="C37" s="170" t="s">
        <v>85</v>
      </c>
      <c r="D37" s="126">
        <f t="shared" si="0"/>
        <v>-2.33</v>
      </c>
      <c r="E37" s="127" t="s">
        <v>91</v>
      </c>
      <c r="F37" s="149">
        <v>38519</v>
      </c>
      <c r="G37" s="135">
        <v>1.20802</v>
      </c>
      <c r="H37" s="150">
        <v>38519</v>
      </c>
      <c r="I37" s="134">
        <v>1.2105</v>
      </c>
      <c r="J37" s="129">
        <f t="shared" si="3"/>
        <v>-0.24799999999998157</v>
      </c>
      <c r="K37" s="155">
        <f>(J37*R37)*100*(-1)</f>
        <v>-57783.99999999571</v>
      </c>
      <c r="L37" s="173">
        <v>1.2105</v>
      </c>
      <c r="M37" s="127">
        <v>0.03</v>
      </c>
      <c r="N37" s="130">
        <f t="shared" si="4"/>
        <v>-24.799999999998157</v>
      </c>
      <c r="O37" s="131">
        <f t="shared" si="1"/>
        <v>58010.85000000042</v>
      </c>
      <c r="P37" s="127">
        <v>100</v>
      </c>
      <c r="Q37" s="130">
        <f t="shared" si="5"/>
        <v>-23.3</v>
      </c>
      <c r="R37" s="132">
        <f t="shared" si="6"/>
        <v>-2330</v>
      </c>
    </row>
    <row r="38" spans="1:18" s="127" customFormat="1" ht="13.5">
      <c r="A38" s="124">
        <v>28</v>
      </c>
      <c r="B38" s="125">
        <f t="shared" si="2"/>
        <v>1875911.0000000184</v>
      </c>
      <c r="C38" s="167" t="s">
        <v>73</v>
      </c>
      <c r="D38" s="126">
        <f t="shared" si="0"/>
        <v>3.02</v>
      </c>
      <c r="E38" s="127" t="s">
        <v>91</v>
      </c>
      <c r="F38" s="149">
        <v>38520</v>
      </c>
      <c r="G38" s="135">
        <v>1.21096</v>
      </c>
      <c r="H38" s="150">
        <v>38522</v>
      </c>
      <c r="I38" s="134">
        <v>1.22199</v>
      </c>
      <c r="J38" s="129">
        <f t="shared" si="3"/>
        <v>1.1029999999999873</v>
      </c>
      <c r="K38" s="155">
        <f t="shared" si="7"/>
        <v>333105.99999999616</v>
      </c>
      <c r="L38" s="174">
        <v>1.2091</v>
      </c>
      <c r="M38" s="127">
        <v>0.03</v>
      </c>
      <c r="N38" s="130">
        <f t="shared" si="4"/>
        <v>18.599999999999728</v>
      </c>
      <c r="O38" s="131">
        <f t="shared" si="1"/>
        <v>56277.33000000055</v>
      </c>
      <c r="P38" s="127">
        <v>100</v>
      </c>
      <c r="Q38" s="130">
        <f t="shared" si="5"/>
        <v>30.2</v>
      </c>
      <c r="R38" s="132">
        <f t="shared" si="6"/>
        <v>3020</v>
      </c>
    </row>
    <row r="39" spans="1:18" s="127" customFormat="1" ht="13.5">
      <c r="A39" s="124">
        <v>29</v>
      </c>
      <c r="B39" s="125">
        <f t="shared" si="2"/>
        <v>2209017.0000000144</v>
      </c>
      <c r="C39" s="170" t="s">
        <v>85</v>
      </c>
      <c r="D39" s="126">
        <f t="shared" si="0"/>
        <v>-3.24</v>
      </c>
      <c r="E39" s="127" t="s">
        <v>91</v>
      </c>
      <c r="F39" s="149">
        <v>38523</v>
      </c>
      <c r="G39" s="135">
        <v>1.22138</v>
      </c>
      <c r="H39" s="169">
        <v>38524</v>
      </c>
      <c r="I39" s="134">
        <v>1.21485</v>
      </c>
      <c r="J39" s="129">
        <f t="shared" si="3"/>
        <v>0.6529999999999925</v>
      </c>
      <c r="K39" s="155">
        <f>(J39*R39)*100*(-1)</f>
        <v>211571.99999999756</v>
      </c>
      <c r="L39" s="174">
        <v>1.22342</v>
      </c>
      <c r="M39" s="127">
        <v>0.03</v>
      </c>
      <c r="N39" s="130">
        <f t="shared" si="4"/>
        <v>-20.400000000000418</v>
      </c>
      <c r="O39" s="131">
        <f t="shared" si="1"/>
        <v>66270.51000000043</v>
      </c>
      <c r="P39" s="127">
        <v>100</v>
      </c>
      <c r="Q39" s="130">
        <f t="shared" si="5"/>
        <v>-32.4</v>
      </c>
      <c r="R39" s="132">
        <f t="shared" si="6"/>
        <v>-3240</v>
      </c>
    </row>
    <row r="40" spans="1:18" s="127" customFormat="1" ht="13.5">
      <c r="A40" s="124">
        <v>30</v>
      </c>
      <c r="B40" s="125">
        <f t="shared" si="2"/>
        <v>2420589.000000012</v>
      </c>
      <c r="C40" s="170" t="s">
        <v>85</v>
      </c>
      <c r="D40" s="126">
        <f t="shared" si="0"/>
        <v>-3.3000000000000003</v>
      </c>
      <c r="E40" s="127" t="s">
        <v>91</v>
      </c>
      <c r="F40" s="168">
        <v>38525</v>
      </c>
      <c r="G40" s="135">
        <v>1.2122</v>
      </c>
      <c r="H40" s="150">
        <v>38527</v>
      </c>
      <c r="I40" s="134">
        <v>1.20488</v>
      </c>
      <c r="J40" s="129">
        <f t="shared" si="3"/>
        <v>0.7319999999999993</v>
      </c>
      <c r="K40" s="155">
        <f>(J40*R40)*100*(-1)</f>
        <v>241559.99999999977</v>
      </c>
      <c r="L40" s="174">
        <v>1.2144</v>
      </c>
      <c r="M40" s="127">
        <v>0.03</v>
      </c>
      <c r="N40" s="130">
        <f t="shared" si="4"/>
        <v>-21.999999999999797</v>
      </c>
      <c r="O40" s="131">
        <f t="shared" si="1"/>
        <v>72617.67000000036</v>
      </c>
      <c r="P40" s="127">
        <v>100</v>
      </c>
      <c r="Q40" s="130">
        <f t="shared" si="5"/>
        <v>-33</v>
      </c>
      <c r="R40" s="132">
        <f t="shared" si="6"/>
        <v>-3300</v>
      </c>
    </row>
    <row r="41" spans="1:18" s="127" customFormat="1" ht="13.5">
      <c r="A41" s="124">
        <v>31</v>
      </c>
      <c r="B41" s="125">
        <f t="shared" si="2"/>
        <v>2662149.000000012</v>
      </c>
      <c r="C41" s="167" t="s">
        <v>73</v>
      </c>
      <c r="D41" s="126">
        <f t="shared" si="0"/>
        <v>4.4799999999999995</v>
      </c>
      <c r="E41" s="127" t="s">
        <v>91</v>
      </c>
      <c r="F41" s="149">
        <v>38531</v>
      </c>
      <c r="G41" s="135">
        <v>1.21698</v>
      </c>
      <c r="H41" s="150">
        <v>38531</v>
      </c>
      <c r="I41" s="134">
        <v>1.2152</v>
      </c>
      <c r="J41" s="129">
        <f t="shared" si="3"/>
        <v>-0.17799999999998928</v>
      </c>
      <c r="K41" s="155">
        <f t="shared" si="7"/>
        <v>-79743.9999999952</v>
      </c>
      <c r="L41" s="173">
        <v>1.2152</v>
      </c>
      <c r="M41" s="127">
        <v>0.03</v>
      </c>
      <c r="N41" s="130">
        <f t="shared" si="4"/>
        <v>17.799999999998928</v>
      </c>
      <c r="O41" s="131">
        <f t="shared" si="1"/>
        <v>79864.47000000036</v>
      </c>
      <c r="P41" s="127">
        <v>100</v>
      </c>
      <c r="Q41" s="130">
        <f t="shared" si="5"/>
        <v>44.8</v>
      </c>
      <c r="R41" s="132">
        <f t="shared" si="6"/>
        <v>4480</v>
      </c>
    </row>
    <row r="42" spans="1:18" s="127" customFormat="1" ht="13.5">
      <c r="A42" s="124">
        <v>32</v>
      </c>
      <c r="B42" s="125"/>
      <c r="C42" s="170"/>
      <c r="D42" s="126"/>
      <c r="F42" s="128"/>
      <c r="G42" s="135"/>
      <c r="H42" s="175"/>
      <c r="I42" s="134"/>
      <c r="J42" s="129"/>
      <c r="K42" s="155"/>
      <c r="L42" s="173"/>
      <c r="N42" s="130"/>
      <c r="O42" s="131"/>
      <c r="Q42" s="130"/>
      <c r="R42" s="132"/>
    </row>
    <row r="43" spans="1:18" s="127" customFormat="1" ht="13.5">
      <c r="A43" s="124">
        <v>33</v>
      </c>
      <c r="B43" s="125"/>
      <c r="C43" s="170"/>
      <c r="D43" s="126"/>
      <c r="F43" s="128"/>
      <c r="G43" s="135"/>
      <c r="H43" s="175"/>
      <c r="I43" s="134"/>
      <c r="J43" s="129"/>
      <c r="K43" s="155"/>
      <c r="L43" s="173"/>
      <c r="N43" s="130"/>
      <c r="O43" s="131"/>
      <c r="Q43" s="130"/>
      <c r="R43" s="132"/>
    </row>
    <row r="44" spans="1:18" s="127" customFormat="1" ht="13.5">
      <c r="A44" s="124">
        <v>34</v>
      </c>
      <c r="B44" s="125"/>
      <c r="C44" s="176"/>
      <c r="D44" s="126"/>
      <c r="F44" s="128"/>
      <c r="G44" s="135"/>
      <c r="I44" s="134"/>
      <c r="J44" s="120"/>
      <c r="K44" s="155"/>
      <c r="L44" s="177"/>
      <c r="N44" s="130"/>
      <c r="O44" s="131"/>
      <c r="Q44" s="130"/>
      <c r="R44" s="132"/>
    </row>
    <row r="45" spans="1:18" s="127" customFormat="1" ht="13.5">
      <c r="A45" s="124">
        <v>35</v>
      </c>
      <c r="B45" s="125"/>
      <c r="C45" s="176"/>
      <c r="D45" s="126"/>
      <c r="F45" s="128"/>
      <c r="G45" s="135"/>
      <c r="I45" s="134"/>
      <c r="J45" s="120"/>
      <c r="K45" s="155"/>
      <c r="L45" s="177"/>
      <c r="N45" s="130"/>
      <c r="O45" s="131"/>
      <c r="Q45" s="130"/>
      <c r="R45" s="132"/>
    </row>
    <row r="46" spans="1:18" s="127" customFormat="1" ht="13.5">
      <c r="A46" s="124">
        <v>36</v>
      </c>
      <c r="B46" s="125"/>
      <c r="C46" s="176"/>
      <c r="D46" s="126"/>
      <c r="F46" s="128"/>
      <c r="G46" s="135"/>
      <c r="I46" s="134"/>
      <c r="J46" s="120"/>
      <c r="K46" s="155"/>
      <c r="L46" s="177"/>
      <c r="N46" s="130"/>
      <c r="O46" s="131"/>
      <c r="Q46" s="130"/>
      <c r="R46" s="132"/>
    </row>
    <row r="47" spans="1:18" s="127" customFormat="1" ht="13.5">
      <c r="A47" s="124">
        <v>37</v>
      </c>
      <c r="B47" s="125"/>
      <c r="C47" s="176"/>
      <c r="D47" s="126"/>
      <c r="F47" s="128"/>
      <c r="G47" s="135"/>
      <c r="I47" s="134"/>
      <c r="J47" s="120"/>
      <c r="K47" s="155"/>
      <c r="L47" s="177"/>
      <c r="N47" s="130"/>
      <c r="O47" s="131"/>
      <c r="Q47" s="130"/>
      <c r="R47" s="132"/>
    </row>
    <row r="48" spans="1:18" s="127" customFormat="1" ht="13.5">
      <c r="A48" s="124">
        <v>38</v>
      </c>
      <c r="B48" s="125"/>
      <c r="C48" s="178"/>
      <c r="D48" s="126"/>
      <c r="G48" s="134"/>
      <c r="I48" s="134"/>
      <c r="J48" s="120"/>
      <c r="K48" s="155"/>
      <c r="L48" s="177"/>
      <c r="N48" s="130"/>
      <c r="O48" s="131"/>
      <c r="Q48" s="130"/>
      <c r="R48" s="132"/>
    </row>
    <row r="49" spans="1:18" s="127" customFormat="1" ht="13.5">
      <c r="A49" s="124">
        <v>39</v>
      </c>
      <c r="B49" s="125"/>
      <c r="C49" s="178"/>
      <c r="D49" s="126"/>
      <c r="G49" s="134"/>
      <c r="I49" s="134"/>
      <c r="J49" s="120"/>
      <c r="K49" s="155"/>
      <c r="L49" s="177"/>
      <c r="N49" s="130"/>
      <c r="O49" s="131"/>
      <c r="Q49" s="130"/>
      <c r="R49" s="132"/>
    </row>
    <row r="50" spans="1:18" s="127" customFormat="1" ht="13.5">
      <c r="A50" s="124">
        <v>40</v>
      </c>
      <c r="B50" s="125"/>
      <c r="C50" s="178"/>
      <c r="D50" s="126"/>
      <c r="G50" s="134"/>
      <c r="I50" s="134"/>
      <c r="J50" s="120"/>
      <c r="K50" s="155"/>
      <c r="L50" s="177"/>
      <c r="N50" s="130"/>
      <c r="O50" s="131"/>
      <c r="Q50" s="130"/>
      <c r="R50" s="132"/>
    </row>
    <row r="51" spans="1:18" s="127" customFormat="1" ht="13.5">
      <c r="A51" s="124">
        <v>41</v>
      </c>
      <c r="B51" s="125"/>
      <c r="C51" s="178"/>
      <c r="D51" s="126"/>
      <c r="G51" s="134"/>
      <c r="I51" s="134"/>
      <c r="J51" s="120"/>
      <c r="K51" s="155"/>
      <c r="L51" s="179"/>
      <c r="N51" s="130"/>
      <c r="O51" s="131"/>
      <c r="Q51" s="130"/>
      <c r="R51" s="132"/>
    </row>
    <row r="52" spans="1:18" s="127" customFormat="1" ht="13.5">
      <c r="A52" s="124">
        <v>42</v>
      </c>
      <c r="B52" s="125"/>
      <c r="C52" s="178"/>
      <c r="D52" s="126"/>
      <c r="G52" s="134"/>
      <c r="I52" s="134"/>
      <c r="J52" s="120"/>
      <c r="K52" s="155"/>
      <c r="L52" s="179"/>
      <c r="N52" s="130"/>
      <c r="O52" s="131"/>
      <c r="Q52" s="130"/>
      <c r="R52" s="132"/>
    </row>
    <row r="53" spans="1:18" s="127" customFormat="1" ht="13.5">
      <c r="A53" s="124">
        <v>43</v>
      </c>
      <c r="B53" s="125"/>
      <c r="C53" s="178"/>
      <c r="D53" s="126"/>
      <c r="G53" s="134"/>
      <c r="I53" s="134"/>
      <c r="J53" s="120"/>
      <c r="K53" s="155"/>
      <c r="L53" s="179"/>
      <c r="N53" s="130"/>
      <c r="O53" s="131"/>
      <c r="Q53" s="130"/>
      <c r="R53" s="132"/>
    </row>
    <row r="54" spans="1:18" s="127" customFormat="1" ht="13.5">
      <c r="A54" s="124">
        <v>44</v>
      </c>
      <c r="B54" s="125"/>
      <c r="C54" s="178"/>
      <c r="D54" s="126"/>
      <c r="G54" s="134"/>
      <c r="I54" s="134"/>
      <c r="J54" s="120"/>
      <c r="K54" s="155"/>
      <c r="L54" s="179"/>
      <c r="N54" s="130"/>
      <c r="O54" s="131"/>
      <c r="Q54" s="130"/>
      <c r="R54" s="132"/>
    </row>
    <row r="55" spans="1:18" s="127" customFormat="1" ht="13.5">
      <c r="A55" s="124">
        <v>45</v>
      </c>
      <c r="B55" s="125"/>
      <c r="C55" s="178"/>
      <c r="D55" s="126"/>
      <c r="G55" s="134"/>
      <c r="I55" s="134"/>
      <c r="J55" s="120"/>
      <c r="K55" s="155"/>
      <c r="L55" s="179"/>
      <c r="N55" s="130"/>
      <c r="O55" s="131"/>
      <c r="Q55" s="130"/>
      <c r="R55" s="132"/>
    </row>
    <row r="56" spans="1:18" s="127" customFormat="1" ht="13.5">
      <c r="A56" s="124">
        <v>46</v>
      </c>
      <c r="B56" s="125"/>
      <c r="C56" s="178"/>
      <c r="D56" s="126"/>
      <c r="G56" s="134"/>
      <c r="I56" s="134"/>
      <c r="J56" s="120"/>
      <c r="K56" s="155"/>
      <c r="L56" s="179"/>
      <c r="N56" s="130"/>
      <c r="O56" s="131"/>
      <c r="Q56" s="130"/>
      <c r="R56" s="132"/>
    </row>
    <row r="57" spans="1:18" s="127" customFormat="1" ht="13.5">
      <c r="A57" s="124">
        <v>47</v>
      </c>
      <c r="B57" s="125"/>
      <c r="C57" s="178"/>
      <c r="D57" s="126"/>
      <c r="G57" s="134"/>
      <c r="I57" s="134"/>
      <c r="J57" s="120"/>
      <c r="K57" s="155"/>
      <c r="L57" s="179"/>
      <c r="N57" s="130"/>
      <c r="O57" s="131"/>
      <c r="Q57" s="130"/>
      <c r="R57" s="132"/>
    </row>
    <row r="58" spans="1:18" s="127" customFormat="1" ht="13.5">
      <c r="A58" s="124">
        <v>48</v>
      </c>
      <c r="B58" s="125"/>
      <c r="C58" s="178"/>
      <c r="D58" s="126"/>
      <c r="G58" s="134"/>
      <c r="I58" s="134"/>
      <c r="J58" s="120"/>
      <c r="K58" s="155"/>
      <c r="L58" s="179"/>
      <c r="N58" s="130"/>
      <c r="O58" s="131"/>
      <c r="Q58" s="130"/>
      <c r="R58" s="132"/>
    </row>
    <row r="59" spans="1:18" s="127" customFormat="1" ht="13.5">
      <c r="A59" s="124">
        <v>49</v>
      </c>
      <c r="B59" s="125"/>
      <c r="C59" s="178"/>
      <c r="D59" s="126"/>
      <c r="G59" s="134"/>
      <c r="I59" s="134"/>
      <c r="J59" s="120"/>
      <c r="K59" s="155"/>
      <c r="L59" s="179"/>
      <c r="N59" s="130"/>
      <c r="O59" s="131"/>
      <c r="Q59" s="130"/>
      <c r="R59" s="132"/>
    </row>
    <row r="60" spans="1:18" ht="14.25" thickBot="1">
      <c r="A60" s="18">
        <v>50</v>
      </c>
      <c r="B60" s="18"/>
      <c r="C60" s="18"/>
      <c r="D60" s="18"/>
      <c r="E60" s="18"/>
      <c r="F60" s="18"/>
      <c r="G60" s="136"/>
      <c r="H60" s="18"/>
      <c r="I60" s="136"/>
      <c r="J60" s="121"/>
      <c r="K60" s="156"/>
      <c r="L60" s="18"/>
      <c r="M60" s="18"/>
      <c r="N60" s="18"/>
      <c r="O60" s="111"/>
      <c r="P60" s="18"/>
      <c r="Q60" s="18"/>
      <c r="R60" s="18"/>
    </row>
    <row r="61" spans="10:14" ht="14.25" thickTop="1">
      <c r="J61" s="120">
        <f>SUM(J11:J60)</f>
        <v>7.645000000000035</v>
      </c>
      <c r="K61" s="153">
        <f>SUM(K11:K60)</f>
        <v>1582405.0000000168</v>
      </c>
      <c r="N61" s="106"/>
    </row>
    <row r="62" ht="13.5">
      <c r="J62" s="120"/>
    </row>
    <row r="63" spans="10:11" ht="13.5">
      <c r="J63" s="122" t="s">
        <v>68</v>
      </c>
      <c r="K63" s="153">
        <f>1000000+K61</f>
        <v>2582405.0000000168</v>
      </c>
    </row>
    <row r="65" ht="13.5">
      <c r="J65" s="123"/>
    </row>
    <row r="67" ht="13.5" customHeight="1" thickBot="1"/>
    <row r="68" spans="4:8" ht="14.25" thickBot="1">
      <c r="D68" s="105" t="s">
        <v>29</v>
      </c>
      <c r="F68" s="190" t="s">
        <v>30</v>
      </c>
      <c r="G68" s="191"/>
      <c r="H68" s="12" t="s">
        <v>31</v>
      </c>
    </row>
    <row r="69" spans="4:8" ht="13.5">
      <c r="D69" s="3" t="s">
        <v>32</v>
      </c>
      <c r="F69" s="3" t="str">
        <f>DATEDIF(F11,H40,"Y")&amp;"年"&amp;DATEDIF(F11,H40,"YM")&amp;"ヶ月"</f>
        <v>0年4ヶ月</v>
      </c>
      <c r="G69" s="142"/>
      <c r="H69" s="9"/>
    </row>
    <row r="70" spans="4:8" ht="13.5">
      <c r="D70" s="1" t="s">
        <v>33</v>
      </c>
      <c r="F70" s="1">
        <f>COUNTIF(C11:C60,"買")</f>
        <v>17</v>
      </c>
      <c r="G70" s="143"/>
      <c r="H70" s="6"/>
    </row>
    <row r="71" spans="4:8" ht="13.5">
      <c r="D71" s="1" t="s">
        <v>34</v>
      </c>
      <c r="F71" s="1">
        <f>COUNTIF(C12:C61,"売")</f>
        <v>14</v>
      </c>
      <c r="G71" s="143"/>
      <c r="H71" s="6"/>
    </row>
    <row r="72" spans="4:8" ht="13.5">
      <c r="D72" s="1" t="s">
        <v>35</v>
      </c>
      <c r="F72" s="3">
        <v>31</v>
      </c>
      <c r="G72" s="143"/>
      <c r="H72" s="6"/>
    </row>
    <row r="73" spans="4:8" ht="13.5">
      <c r="D73" s="1" t="s">
        <v>36</v>
      </c>
      <c r="F73" s="1">
        <f>COUNTIF(K11:K60,"&gt;0")</f>
        <v>12</v>
      </c>
      <c r="G73" s="143"/>
      <c r="H73" s="6"/>
    </row>
    <row r="74" spans="4:8" ht="13.5">
      <c r="D74" s="1" t="s">
        <v>37</v>
      </c>
      <c r="F74" s="1">
        <f>COUNTIF(K12:K61,"&lt;0")</f>
        <v>8</v>
      </c>
      <c r="G74" s="143"/>
      <c r="H74" s="6"/>
    </row>
    <row r="75" spans="4:8" ht="13.5">
      <c r="D75" s="1" t="s">
        <v>38</v>
      </c>
      <c r="F75" s="1">
        <f>COUNTIF(K13:K62,"=0")</f>
        <v>10</v>
      </c>
      <c r="G75" s="143"/>
      <c r="H75" s="6"/>
    </row>
    <row r="76" spans="4:8" ht="13.5">
      <c r="D76" s="4" t="s">
        <v>39</v>
      </c>
      <c r="F76" s="1">
        <v>0</v>
      </c>
      <c r="G76" s="143"/>
      <c r="H76" s="6"/>
    </row>
    <row r="77" spans="4:8" ht="13.5">
      <c r="D77" s="1" t="s">
        <v>40</v>
      </c>
      <c r="F77" s="151">
        <f>SUMIF(K10:K59,"&gt;0",K10:K59)</f>
        <v>1949657.9999999932</v>
      </c>
      <c r="G77" s="143"/>
      <c r="H77" s="6"/>
    </row>
    <row r="78" spans="4:8" ht="13.5">
      <c r="D78" s="1" t="s">
        <v>41</v>
      </c>
      <c r="F78" s="151">
        <f>SUMIF(K11:K60,"&lt;0",K11:K60)</f>
        <v>-367252.99999997637</v>
      </c>
      <c r="G78" s="143"/>
      <c r="H78" s="6"/>
    </row>
    <row r="79" spans="4:8" ht="13.5">
      <c r="D79" s="1" t="s">
        <v>42</v>
      </c>
      <c r="F79" s="152">
        <f>F77+F78</f>
        <v>1582405.0000000168</v>
      </c>
      <c r="G79" s="142"/>
      <c r="H79" s="5"/>
    </row>
    <row r="80" spans="4:8" ht="13.5">
      <c r="D80" s="1" t="s">
        <v>15</v>
      </c>
      <c r="F80" s="151">
        <f>F77/F73</f>
        <v>162471.49999999945</v>
      </c>
      <c r="G80" s="143"/>
      <c r="H80" s="6"/>
    </row>
    <row r="81" spans="4:8" ht="13.5">
      <c r="D81" s="1" t="s">
        <v>16</v>
      </c>
      <c r="F81" s="151">
        <f>F78/F74</f>
        <v>-45906.624999997046</v>
      </c>
      <c r="G81" s="143"/>
      <c r="H81" s="6"/>
    </row>
    <row r="82" spans="4:8" ht="13.5">
      <c r="D82" s="1" t="s">
        <v>43</v>
      </c>
      <c r="F82" s="1"/>
      <c r="G82" s="143"/>
      <c r="H82" s="6"/>
    </row>
    <row r="83" spans="4:8" ht="13.5">
      <c r="D83" s="1" t="s">
        <v>44</v>
      </c>
      <c r="F83" s="1"/>
      <c r="G83" s="143"/>
      <c r="H83" s="6"/>
    </row>
    <row r="84" spans="4:8" ht="13.5">
      <c r="D84" s="1" t="s">
        <v>45</v>
      </c>
      <c r="F84" s="1"/>
      <c r="G84" s="143"/>
      <c r="H84" s="6"/>
    </row>
    <row r="85" spans="4:8" ht="14.25" thickBot="1">
      <c r="D85" s="2" t="s">
        <v>14</v>
      </c>
      <c r="F85" s="1"/>
      <c r="G85" s="143"/>
      <c r="H85" s="6"/>
    </row>
    <row r="86" spans="6:8" ht="13.5">
      <c r="F86" s="1"/>
      <c r="G86" s="143"/>
      <c r="H86" s="6"/>
    </row>
    <row r="87" spans="6:8" ht="14.25" thickBot="1">
      <c r="F87" s="2"/>
      <c r="G87" s="144"/>
      <c r="H87" s="7"/>
    </row>
    <row r="88" spans="6:8" ht="14.25" thickBot="1">
      <c r="F88" s="17" t="s">
        <v>28</v>
      </c>
      <c r="G88" s="145">
        <f>SUM(G69:G87)</f>
        <v>0</v>
      </c>
      <c r="H88" s="19">
        <f>SUM(H69:H87)</f>
        <v>0</v>
      </c>
    </row>
    <row r="91" spans="6:9" ht="14.25" thickBot="1">
      <c r="F91" s="192" t="s">
        <v>46</v>
      </c>
      <c r="G91" s="193"/>
      <c r="H91" s="11" t="s">
        <v>31</v>
      </c>
      <c r="I91" s="137" t="s">
        <v>47</v>
      </c>
    </row>
    <row r="92" spans="6:9" ht="13.5">
      <c r="F92" s="3" t="s">
        <v>48</v>
      </c>
      <c r="G92" s="142">
        <v>0</v>
      </c>
      <c r="H92" s="10">
        <v>0</v>
      </c>
      <c r="I92" s="138">
        <v>0</v>
      </c>
    </row>
    <row r="93" spans="6:9" ht="13.5">
      <c r="F93" s="1" t="s">
        <v>49</v>
      </c>
      <c r="G93" s="143">
        <v>0</v>
      </c>
      <c r="H93" s="8">
        <v>0</v>
      </c>
      <c r="I93" s="139">
        <v>0</v>
      </c>
    </row>
    <row r="94" spans="6:9" ht="13.5">
      <c r="F94" s="1" t="s">
        <v>50</v>
      </c>
      <c r="G94" s="143">
        <v>0</v>
      </c>
      <c r="H94" s="8">
        <v>0</v>
      </c>
      <c r="I94" s="139">
        <v>0</v>
      </c>
    </row>
    <row r="95" spans="6:9" ht="13.5">
      <c r="F95" s="1" t="s">
        <v>51</v>
      </c>
      <c r="G95" s="143">
        <v>0</v>
      </c>
      <c r="H95" s="8">
        <v>0</v>
      </c>
      <c r="I95" s="139">
        <v>0</v>
      </c>
    </row>
    <row r="96" spans="6:9" ht="14.25" thickBot="1">
      <c r="F96" s="14" t="s">
        <v>52</v>
      </c>
      <c r="G96" s="146">
        <v>0</v>
      </c>
      <c r="H96" s="15">
        <v>0</v>
      </c>
      <c r="I96" s="140">
        <v>0</v>
      </c>
    </row>
    <row r="97" spans="6:9" ht="14.25" thickBot="1">
      <c r="F97" s="13" t="s">
        <v>28</v>
      </c>
      <c r="G97" s="147"/>
      <c r="H97" s="16"/>
      <c r="I97" s="141">
        <f>SUM(I92:I96)</f>
        <v>0</v>
      </c>
    </row>
    <row r="126" ht="13.5" customHeight="1">
      <c r="G126" s="148"/>
    </row>
    <row r="127" ht="13.5" customHeight="1">
      <c r="G127" s="148"/>
    </row>
  </sheetData>
  <sheetProtection/>
  <mergeCells count="2">
    <mergeCell ref="F68:G68"/>
    <mergeCell ref="F91:G91"/>
  </mergeCells>
  <conditionalFormatting sqref="C14 C42:C47 C21 C18">
    <cfRule type="cellIs" priority="17" dxfId="12" operator="equal" stopIfTrue="1">
      <formula>"買"</formula>
    </cfRule>
  </conditionalFormatting>
  <conditionalFormatting sqref="C30">
    <cfRule type="cellIs" priority="16" dxfId="12" operator="equal" stopIfTrue="1">
      <formula>"買"</formula>
    </cfRule>
  </conditionalFormatting>
  <conditionalFormatting sqref="C13">
    <cfRule type="cellIs" priority="10" dxfId="12" operator="equal" stopIfTrue="1">
      <formula>"買"</formula>
    </cfRule>
  </conditionalFormatting>
  <conditionalFormatting sqref="C17">
    <cfRule type="cellIs" priority="9" dxfId="12" operator="equal" stopIfTrue="1">
      <formula>"買"</formula>
    </cfRule>
  </conditionalFormatting>
  <conditionalFormatting sqref="C23">
    <cfRule type="cellIs" priority="8" dxfId="12" operator="equal" stopIfTrue="1">
      <formula>"買"</formula>
    </cfRule>
  </conditionalFormatting>
  <conditionalFormatting sqref="C24">
    <cfRule type="cellIs" priority="7" dxfId="12" operator="equal" stopIfTrue="1">
      <formula>"買"</formula>
    </cfRule>
  </conditionalFormatting>
  <conditionalFormatting sqref="C25">
    <cfRule type="cellIs" priority="6" dxfId="12" operator="equal" stopIfTrue="1">
      <formula>"買"</formula>
    </cfRule>
  </conditionalFormatting>
  <conditionalFormatting sqref="C32">
    <cfRule type="cellIs" priority="5" dxfId="12" operator="equal" stopIfTrue="1">
      <formula>"買"</formula>
    </cfRule>
  </conditionalFormatting>
  <conditionalFormatting sqref="C35">
    <cfRule type="cellIs" priority="4" dxfId="12" operator="equal" stopIfTrue="1">
      <formula>"買"</formula>
    </cfRule>
  </conditionalFormatting>
  <conditionalFormatting sqref="C37">
    <cfRule type="cellIs" priority="3" dxfId="12" operator="equal" stopIfTrue="1">
      <formula>"買"</formula>
    </cfRule>
  </conditionalFormatting>
  <conditionalFormatting sqref="C39">
    <cfRule type="cellIs" priority="2" dxfId="12" operator="equal" stopIfTrue="1">
      <formula>"買"</formula>
    </cfRule>
  </conditionalFormatting>
  <conditionalFormatting sqref="C40">
    <cfRule type="cellIs" priority="1" dxfId="12" operator="equal" stopIfTrue="1">
      <formula>"買"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11"/>
  <sheetViews>
    <sheetView zoomScalePageLayoutView="0" workbookViewId="0" topLeftCell="A1">
      <selection activeCell="B211" sqref="B211"/>
    </sheetView>
  </sheetViews>
  <sheetFormatPr defaultColWidth="9.00390625" defaultRowHeight="13.5"/>
  <sheetData>
    <row r="2" ht="13.5">
      <c r="A2">
        <v>1</v>
      </c>
    </row>
    <row r="28" ht="13.5">
      <c r="A28">
        <v>2</v>
      </c>
    </row>
    <row r="46" ht="13.5">
      <c r="A46">
        <v>3</v>
      </c>
    </row>
    <row r="67" ht="13.5">
      <c r="A67">
        <v>4</v>
      </c>
    </row>
    <row r="91" ht="13.5">
      <c r="A91">
        <v>7</v>
      </c>
    </row>
    <row r="111" ht="13.5">
      <c r="A111">
        <v>8</v>
      </c>
    </row>
    <row r="131" ht="13.5">
      <c r="A131">
        <v>9</v>
      </c>
    </row>
    <row r="147" ht="13.5">
      <c r="A147">
        <v>10</v>
      </c>
    </row>
    <row r="169" ht="13.5">
      <c r="A169">
        <v>11</v>
      </c>
    </row>
    <row r="189" ht="13.5">
      <c r="A189">
        <v>12</v>
      </c>
    </row>
    <row r="211" ht="13.5">
      <c r="A211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C17" sqref="C17"/>
    </sheetView>
  </sheetViews>
  <sheetFormatPr defaultColWidth="8.875" defaultRowHeight="13.5"/>
  <sheetData>
    <row r="1" spans="1:9" ht="13.5">
      <c r="A1" s="100" t="s">
        <v>53</v>
      </c>
      <c r="B1" s="101"/>
      <c r="C1" s="101"/>
      <c r="D1" s="101"/>
      <c r="E1" s="101"/>
      <c r="F1" s="101"/>
      <c r="G1" s="101"/>
      <c r="H1" s="101"/>
      <c r="I1" s="104"/>
    </row>
    <row r="2" spans="1:9" ht="13.5">
      <c r="A2" s="102" t="s">
        <v>54</v>
      </c>
      <c r="B2" s="103"/>
      <c r="C2" s="103"/>
      <c r="D2" s="103"/>
      <c r="E2" s="103"/>
      <c r="F2" s="103"/>
      <c r="G2" s="103"/>
      <c r="H2" s="103"/>
      <c r="I2" s="104"/>
    </row>
    <row r="3" spans="1:4" ht="13.5">
      <c r="A3" s="99"/>
      <c r="D3" s="99"/>
    </row>
    <row r="7" spans="1:2" ht="13.5">
      <c r="A7" t="s">
        <v>55</v>
      </c>
      <c r="B7" t="s">
        <v>93</v>
      </c>
    </row>
    <row r="8" ht="13.5">
      <c r="B8" t="s">
        <v>94</v>
      </c>
    </row>
    <row r="9" ht="13.5">
      <c r="B9" t="s">
        <v>95</v>
      </c>
    </row>
    <row r="10" ht="13.5">
      <c r="B10" t="s">
        <v>96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56</v>
      </c>
      <c r="C4" t="s">
        <v>57</v>
      </c>
      <c r="D4" t="s">
        <v>58</v>
      </c>
      <c r="E4" t="s">
        <v>59</v>
      </c>
    </row>
    <row r="5" spans="3:5" ht="13.5">
      <c r="C5" t="s">
        <v>60</v>
      </c>
      <c r="D5" t="s">
        <v>58</v>
      </c>
      <c r="E5" t="s">
        <v>59</v>
      </c>
    </row>
    <row r="9" spans="2:5" ht="13.5">
      <c r="B9" t="s">
        <v>61</v>
      </c>
      <c r="D9" t="s">
        <v>57</v>
      </c>
      <c r="E9" t="s">
        <v>62</v>
      </c>
    </row>
    <row r="10" spans="4:5" ht="13.5">
      <c r="D10" t="s">
        <v>63</v>
      </c>
      <c r="E10" t="s">
        <v>62</v>
      </c>
    </row>
    <row r="13" spans="2:5" ht="13.5">
      <c r="B13" t="s">
        <v>64</v>
      </c>
      <c r="E13" t="s">
        <v>57</v>
      </c>
    </row>
    <row r="14" ht="13.5">
      <c r="E14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mh</cp:lastModifiedBy>
  <cp:lastPrinted>1899-12-30T00:00:00Z</cp:lastPrinted>
  <dcterms:created xsi:type="dcterms:W3CDTF">2013-10-09T23:04:08Z</dcterms:created>
  <dcterms:modified xsi:type="dcterms:W3CDTF">2015-08-16T05:28:42Z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