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05" windowWidth="24690" windowHeight="11415" activeTab="1"/>
  </bookViews>
  <sheets>
    <sheet name="ルール＆合計" sheetId="1" r:id="rId1"/>
    <sheet name="検証データ60分" sheetId="2" r:id="rId2"/>
    <sheet name="画像" sheetId="3" r:id="rId3"/>
    <sheet name="気づき" sheetId="4" r:id="rId4"/>
    <sheet name="検証データ 240分" sheetId="5" r:id="rId5"/>
  </sheets>
  <definedNames/>
  <calcPr fullCalcOnLoad="1"/>
</workbook>
</file>

<file path=xl/sharedStrings.xml><?xml version="1.0" encoding="utf-8"?>
<sst xmlns="http://schemas.openxmlformats.org/spreadsheetml/2006/main" count="289" uniqueCount="102">
  <si>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</si>
  <si>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</si>
  <si>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</si>
  <si>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</si>
  <si>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</si>
  <si>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</si>
  <si>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</si>
  <si>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</si>
  <si>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</si>
  <si>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</si>
  <si>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</si>
  <si>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</si>
  <si>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</si>
  <si>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</si>
  <si>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</si>
  <si>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</si>
  <si>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</si>
  <si>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</si>
  <si>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</si>
  <si>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</si>
  <si>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</si>
  <si>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</si>
  <si>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売買</t>
  </si>
  <si>
    <t>時間足</t>
  </si>
  <si>
    <t>エントリー日時</t>
  </si>
  <si>
    <t>エントリー価格</t>
  </si>
  <si>
    <t>決済日時</t>
  </si>
  <si>
    <t>決済価格</t>
  </si>
  <si>
    <t>合計</t>
  </si>
  <si>
    <t>トレード詳細データ</t>
  </si>
  <si>
    <t>通貨ペア別エントリー回数</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</si>
  <si>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</si>
  <si>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</si>
  <si>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</si>
  <si>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</si>
  <si>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</si>
  <si>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</si>
  <si>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</si>
  <si>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</si>
  <si>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</si>
  <si>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</si>
  <si>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</si>
  <si>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</si>
  <si>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</si>
  <si>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</si>
  <si>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</si>
  <si>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</si>
  <si>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</si>
  <si>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</si>
  <si>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</si>
  <si>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</si>
  <si>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</si>
  <si>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</si>
  <si>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</si>
  <si>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</si>
  <si>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</si>
  <si>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ロスカット幅(pips)</t>
  </si>
  <si>
    <t>万通貨</t>
  </si>
  <si>
    <t>現合計</t>
  </si>
  <si>
    <t>1pips(円)</t>
  </si>
  <si>
    <t>結果資金</t>
  </si>
  <si>
    <t>ストップ設定価格</t>
  </si>
  <si>
    <t>ロット</t>
  </si>
  <si>
    <t>買</t>
  </si>
  <si>
    <t>損益金額　</t>
  </si>
  <si>
    <t>損失上限</t>
  </si>
  <si>
    <t>時間足</t>
  </si>
  <si>
    <t>通貨ペア</t>
  </si>
  <si>
    <t>右側円の場合=100</t>
  </si>
  <si>
    <t>ドル円レート=今のレート</t>
  </si>
  <si>
    <t>USD/JPY、EUR/JPY</t>
  </si>
  <si>
    <t>EUR/USD、GBP/USD</t>
  </si>
  <si>
    <t>ロス(％)</t>
  </si>
  <si>
    <t>現在のドル円レート</t>
  </si>
  <si>
    <t>仕掛け１</t>
  </si>
  <si>
    <t>決済ルール</t>
  </si>
  <si>
    <t>ｂ/ストップを移動していく</t>
  </si>
  <si>
    <t>・ピンバー、MA触る&amp;両方上にある状態</t>
  </si>
  <si>
    <t>損失pips</t>
  </si>
  <si>
    <t>1H</t>
  </si>
  <si>
    <t>60分</t>
  </si>
  <si>
    <t>売</t>
  </si>
  <si>
    <t>USD/JPY</t>
  </si>
  <si>
    <t>建値にするタイミングで大きく取れるチャンスを失うことも多いかもしれない</t>
  </si>
  <si>
    <t>ただマイナス決済は少なくできるかもしれない</t>
  </si>
  <si>
    <t>やはり建値にストップするときは17pipと決めて次はやる</t>
  </si>
  <si>
    <t>早い段階で建値にすると少ない利益になるが</t>
  </si>
  <si>
    <t>戻りがあるときは建値にしないほうが利益を伸ばせる時もある</t>
  </si>
  <si>
    <t>ドル円の１時間足、４H足、日足を30個ずつやってみてまだあまり違いを感じれませんでした</t>
  </si>
  <si>
    <t>が100個を目途にもう少し検証します</t>
  </si>
  <si>
    <t>17pipで建値に移動できないときは</t>
  </si>
  <si>
    <t>ストップロスで決済が多い</t>
  </si>
  <si>
    <t>・1:1になったらストップを建値へ</t>
  </si>
  <si>
    <t>USD/JPN</t>
  </si>
  <si>
    <t>４H</t>
  </si>
  <si>
    <t>現在のドル円レート</t>
  </si>
  <si>
    <t>240分</t>
  </si>
  <si>
    <t>売</t>
  </si>
  <si>
    <t>240分の時とは違って、60分になったらロット数が急に高くなったのですが、</t>
  </si>
  <si>
    <t>（※240分以上の時はすべて2．0未満）</t>
  </si>
  <si>
    <t>考えられる理由は、取引日数が短くなったからということでしょうか。</t>
  </si>
  <si>
    <t>戻りというのがどれくらいかをフィボナッチで見るということなのでしょうか。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</si>
</sst>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_ "/>
    <numFmt numFmtId="190" formatCode="0_ "/>
    <numFmt numFmtId="191" formatCode="#,##0.0;#,##0.0"/>
    <numFmt numFmtId="192" formatCode="#,##0;#,##0"/>
    <numFmt numFmtId="193" formatCode="0.0;[Red]0.0"/>
    <numFmt numFmtId="194" formatCode="0_);\(0\)"/>
    <numFmt numFmtId="195" formatCode="0.00;[Red]0.00"/>
    <numFmt numFmtId="196" formatCode="#,##0.00;#,##0.00"/>
    <numFmt numFmtId="197" formatCode="#,##0.0_ "/>
    <numFmt numFmtId="198" formatCode="0_ ;[Red]\-0\ "/>
    <numFmt numFmtId="199" formatCode="0;&quot;△ &quot;0"/>
    <numFmt numFmtId="200" formatCode="#,##0;&quot;▲ &quot;#,##0"/>
    <numFmt numFmtId="201" formatCode="#,##0_ "/>
    <numFmt numFmtId="202" formatCode="###,000;###,000"/>
    <numFmt numFmtId="203" formatCode="0.0_ ;[Red]\-0.0\ "/>
    <numFmt numFmtId="204" formatCode="0.000_ "/>
    <numFmt numFmtId="205" formatCode="#,##0;[Red]#,##0"/>
    <numFmt numFmtId="206" formatCode="0.000&quot; &quot;"/>
    <numFmt numFmtId="207" formatCode="#,##0.0;[Red]\-#,##0.0"/>
    <numFmt numFmtId="208" formatCode="&quot;Yes&quot;;&quot;Yes&quot;;&quot;No&quot;"/>
    <numFmt numFmtId="209" formatCode="&quot;True&quot;;&quot;True&quot;;&quot;False&quot;"/>
    <numFmt numFmtId="210" formatCode="&quot;On&quot;;&quot;On&quot;;&quot;Off&quot;"/>
    <numFmt numFmtId="211" formatCode="[$€-2]\ #,##0.00_);[Red]\([$€-2]\ #,##0.00\)"/>
  </numFmts>
  <fonts count="53">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49"/>
      <name val="ＭＳ Ｐゴシック"/>
      <family val="3"/>
    </font>
    <font>
      <b/>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1"/>
      <color theme="1"/>
      <name val="ＭＳ Ｐゴシック"/>
      <family val="3"/>
    </font>
    <font>
      <sz val="11"/>
      <color theme="4" tint="-0.24997000396251678"/>
      <name val="ＭＳ Ｐゴシック"/>
      <family val="3"/>
    </font>
    <font>
      <sz val="11"/>
      <color rgb="FFFF0000"/>
      <name val="ＭＳ Ｐゴシック"/>
      <family val="3"/>
    </font>
    <font>
      <b/>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style="medium"/>
      <bottom style="thin"/>
    </border>
    <border>
      <left style="thin"/>
      <right>
        <color indexed="63"/>
      </right>
      <top style="medium"/>
      <bottom style="thin"/>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double"/>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60"/>
      </left>
      <right style="medium">
        <color indexed="60"/>
      </right>
      <top style="medium">
        <color indexed="60"/>
      </top>
      <bottom style="medium">
        <color indexed="60"/>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93">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6" xfId="0" applyNumberFormat="1" applyFont="1" applyFill="1" applyBorder="1" applyAlignment="1" applyProtection="1">
      <alignment vertical="center"/>
      <protection/>
    </xf>
    <xf numFmtId="0" fontId="0" fillId="0" borderId="25" xfId="0" applyNumberFormat="1" applyFont="1" applyFill="1" applyBorder="1" applyAlignment="1" applyProtection="1">
      <alignment horizontal="center" vertical="center"/>
      <protection/>
    </xf>
    <xf numFmtId="0" fontId="4" fillId="0" borderId="0" xfId="62" applyNumberFormat="1" applyFont="1" applyFill="1" applyBorder="1" applyAlignment="1" applyProtection="1">
      <alignment vertical="center"/>
      <protection/>
    </xf>
    <xf numFmtId="0" fontId="4" fillId="34" borderId="27" xfId="62" applyNumberFormat="1" applyFont="1" applyFill="1" applyBorder="1" applyAlignment="1" applyProtection="1">
      <alignment vertical="center"/>
      <protection/>
    </xf>
    <xf numFmtId="182" fontId="4" fillId="34" borderId="28" xfId="62" applyNumberFormat="1" applyFont="1" applyFill="1" applyBorder="1" applyAlignment="1" applyProtection="1">
      <alignment vertical="center"/>
      <protection/>
    </xf>
    <xf numFmtId="9" fontId="4" fillId="0" borderId="29" xfId="62" applyNumberFormat="1" applyFont="1" applyFill="1" applyBorder="1" applyAlignment="1" applyProtection="1">
      <alignment horizontal="center" vertical="center"/>
      <protection/>
    </xf>
    <xf numFmtId="5" fontId="4" fillId="0" borderId="21" xfId="62" applyNumberFormat="1" applyFont="1" applyFill="1" applyBorder="1" applyAlignment="1" applyProtection="1">
      <alignment horizontal="center" vertical="center"/>
      <protection/>
    </xf>
    <xf numFmtId="5" fontId="4" fillId="0" borderId="0" xfId="62" applyNumberFormat="1" applyFont="1" applyFill="1" applyBorder="1" applyAlignment="1" applyProtection="1">
      <alignment horizontal="center" vertical="center"/>
      <protection/>
    </xf>
    <xf numFmtId="6" fontId="4" fillId="34" borderId="28" xfId="62" applyNumberFormat="1" applyFont="1" applyFill="1" applyBorder="1" applyAlignment="1" applyProtection="1">
      <alignment vertical="center"/>
      <protection/>
    </xf>
    <xf numFmtId="6" fontId="4" fillId="0" borderId="30"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5" fillId="0" borderId="17" xfId="62" applyNumberFormat="1" applyFont="1" applyFill="1" applyBorder="1" applyAlignment="1" applyProtection="1">
      <alignment horizontal="center" vertical="center"/>
      <protection/>
    </xf>
    <xf numFmtId="55" fontId="0" fillId="0" borderId="17" xfId="0" applyNumberFormat="1" applyFont="1" applyFill="1" applyBorder="1" applyAlignment="1" applyProtection="1">
      <alignment horizontal="center" vertical="center"/>
      <protection/>
    </xf>
    <xf numFmtId="55" fontId="5" fillId="0" borderId="31" xfId="62" applyNumberFormat="1" applyFont="1" applyFill="1" applyBorder="1" applyAlignment="1" applyProtection="1">
      <alignment horizontal="center" vertical="center"/>
      <protection/>
    </xf>
    <xf numFmtId="0" fontId="4" fillId="34" borderId="32" xfId="62" applyNumberFormat="1" applyFont="1" applyFill="1" applyBorder="1" applyAlignment="1" applyProtection="1">
      <alignment horizontal="center" vertical="center"/>
      <protection/>
    </xf>
    <xf numFmtId="0" fontId="4" fillId="34" borderId="33" xfId="62" applyNumberFormat="1" applyFont="1" applyFill="1" applyBorder="1" applyAlignment="1" applyProtection="1">
      <alignment horizontal="center" vertical="center" wrapText="1"/>
      <protection/>
    </xf>
    <xf numFmtId="0" fontId="4" fillId="34" borderId="33" xfId="62" applyNumberFormat="1" applyFont="1" applyFill="1" applyBorder="1" applyAlignment="1" applyProtection="1">
      <alignment horizontal="center" vertical="center"/>
      <protection/>
    </xf>
    <xf numFmtId="182" fontId="4" fillId="34" borderId="33" xfId="62" applyNumberFormat="1" applyFont="1" applyFill="1" applyBorder="1" applyAlignment="1" applyProtection="1">
      <alignment horizontal="center" vertical="center" wrapText="1"/>
      <protection/>
    </xf>
    <xf numFmtId="183" fontId="4" fillId="34" borderId="33" xfId="62" applyNumberFormat="1" applyFont="1" applyFill="1" applyBorder="1" applyAlignment="1" applyProtection="1">
      <alignment horizontal="center" vertical="center"/>
      <protection/>
    </xf>
    <xf numFmtId="0" fontId="4" fillId="34" borderId="34" xfId="62" applyNumberFormat="1" applyFont="1" applyFill="1" applyBorder="1" applyAlignment="1" applyProtection="1">
      <alignment horizontal="center" vertical="center" wrapText="1"/>
      <protection/>
    </xf>
    <xf numFmtId="182" fontId="4" fillId="34" borderId="35" xfId="62" applyNumberFormat="1" applyFont="1" applyFill="1" applyBorder="1" applyAlignment="1" applyProtection="1">
      <alignment vertical="center"/>
      <protection/>
    </xf>
    <xf numFmtId="184" fontId="4" fillId="34" borderId="36" xfId="62" applyNumberFormat="1" applyFont="1" applyFill="1" applyBorder="1" applyAlignment="1" applyProtection="1">
      <alignment horizontal="center" vertical="center"/>
      <protection/>
    </xf>
    <xf numFmtId="184" fontId="5" fillId="0" borderId="37" xfId="62" applyNumberFormat="1" applyFont="1" applyFill="1" applyBorder="1" applyAlignment="1" applyProtection="1">
      <alignment horizontal="right" vertical="center"/>
      <protection/>
    </xf>
    <xf numFmtId="184" fontId="5" fillId="0" borderId="38" xfId="62" applyNumberFormat="1" applyFont="1" applyFill="1" applyBorder="1" applyAlignment="1" applyProtection="1">
      <alignment horizontal="right" vertical="center"/>
      <protection/>
    </xf>
    <xf numFmtId="185" fontId="5" fillId="0" borderId="38" xfId="62" applyNumberFormat="1" applyFont="1" applyFill="1" applyBorder="1" applyAlignment="1" applyProtection="1">
      <alignment horizontal="right" vertical="center"/>
      <protection/>
    </xf>
    <xf numFmtId="186" fontId="5" fillId="0" borderId="38" xfId="62" applyNumberFormat="1" applyFont="1" applyFill="1" applyBorder="1" applyAlignment="1" applyProtection="1">
      <alignment horizontal="right" vertical="center"/>
      <protection/>
    </xf>
    <xf numFmtId="187" fontId="5" fillId="0" borderId="38" xfId="62" applyNumberFormat="1" applyFont="1" applyFill="1" applyBorder="1" applyAlignment="1" applyProtection="1">
      <alignment vertical="center"/>
      <protection/>
    </xf>
    <xf numFmtId="184" fontId="5" fillId="0" borderId="38" xfId="62" applyNumberFormat="1" applyFont="1" applyFill="1" applyBorder="1" applyAlignment="1" applyProtection="1">
      <alignment vertical="center"/>
      <protection/>
    </xf>
    <xf numFmtId="181" fontId="5" fillId="0" borderId="38" xfId="62" applyNumberFormat="1" applyFont="1" applyFill="1" applyBorder="1" applyAlignment="1" applyProtection="1">
      <alignment vertical="center"/>
      <protection/>
    </xf>
    <xf numFmtId="181" fontId="5" fillId="0" borderId="39" xfId="62" applyNumberFormat="1" applyFont="1" applyFill="1" applyBorder="1" applyAlignment="1" applyProtection="1">
      <alignment vertical="center"/>
      <protection/>
    </xf>
    <xf numFmtId="184" fontId="0" fillId="0" borderId="37" xfId="0" applyNumberFormat="1" applyFont="1" applyFill="1" applyBorder="1" applyAlignment="1" applyProtection="1">
      <alignment vertical="center"/>
      <protection/>
    </xf>
    <xf numFmtId="184" fontId="0" fillId="0" borderId="38" xfId="0" applyNumberFormat="1" applyFont="1" applyFill="1" applyBorder="1" applyAlignment="1" applyProtection="1">
      <alignment vertical="center"/>
      <protection/>
    </xf>
    <xf numFmtId="0" fontId="0" fillId="0" borderId="38" xfId="0" applyNumberFormat="1" applyFont="1" applyFill="1" applyBorder="1" applyAlignment="1" applyProtection="1">
      <alignment vertical="center"/>
      <protection/>
    </xf>
    <xf numFmtId="184" fontId="0" fillId="0" borderId="40" xfId="0" applyNumberFormat="1" applyFont="1" applyFill="1" applyBorder="1" applyAlignment="1" applyProtection="1">
      <alignment vertical="center"/>
      <protection/>
    </xf>
    <xf numFmtId="184" fontId="0" fillId="0" borderId="41" xfId="0" applyNumberFormat="1" applyFont="1" applyFill="1" applyBorder="1" applyAlignment="1" applyProtection="1">
      <alignment vertical="center"/>
      <protection/>
    </xf>
    <xf numFmtId="0" fontId="0" fillId="0" borderId="41" xfId="0" applyNumberFormat="1" applyFont="1" applyFill="1" applyBorder="1" applyAlignment="1" applyProtection="1">
      <alignment vertical="center"/>
      <protection/>
    </xf>
    <xf numFmtId="185" fontId="5" fillId="0" borderId="41" xfId="62" applyNumberFormat="1" applyFont="1" applyFill="1" applyBorder="1" applyAlignment="1" applyProtection="1">
      <alignment horizontal="right" vertical="center"/>
      <protection/>
    </xf>
    <xf numFmtId="187" fontId="5" fillId="0" borderId="41" xfId="62" applyNumberFormat="1" applyFont="1" applyFill="1" applyBorder="1" applyAlignment="1" applyProtection="1">
      <alignment vertical="center"/>
      <protection/>
    </xf>
    <xf numFmtId="184" fontId="5" fillId="0" borderId="41" xfId="62" applyNumberFormat="1" applyFont="1" applyFill="1" applyBorder="1" applyAlignment="1" applyProtection="1">
      <alignment vertical="center"/>
      <protection/>
    </xf>
    <xf numFmtId="181" fontId="5" fillId="0" borderId="41" xfId="62" applyNumberFormat="1" applyFont="1" applyFill="1" applyBorder="1" applyAlignment="1" applyProtection="1">
      <alignment vertical="center"/>
      <protection/>
    </xf>
    <xf numFmtId="181" fontId="5" fillId="0" borderId="42" xfId="62" applyNumberFormat="1" applyFont="1" applyFill="1" applyBorder="1" applyAlignment="1" applyProtection="1">
      <alignment vertical="center"/>
      <protection/>
    </xf>
    <xf numFmtId="6" fontId="5" fillId="0" borderId="38" xfId="62" applyNumberFormat="1" applyFont="1" applyFill="1" applyBorder="1" applyAlignment="1" applyProtection="1">
      <alignment horizontal="right" vertical="center"/>
      <protection/>
    </xf>
    <xf numFmtId="6" fontId="5" fillId="0" borderId="41" xfId="62" applyNumberFormat="1" applyFont="1" applyFill="1" applyBorder="1" applyAlignment="1" applyProtection="1">
      <alignment horizontal="right" vertical="center"/>
      <protection/>
    </xf>
    <xf numFmtId="55" fontId="0" fillId="0" borderId="43" xfId="0" applyNumberFormat="1" applyFont="1" applyFill="1" applyBorder="1" applyAlignment="1" applyProtection="1">
      <alignment horizontal="center" vertical="center"/>
      <protection/>
    </xf>
    <xf numFmtId="5" fontId="1" fillId="0" borderId="44" xfId="0" applyNumberFormat="1" applyFont="1" applyFill="1" applyBorder="1" applyAlignment="1" applyProtection="1">
      <alignment vertical="center"/>
      <protection/>
    </xf>
    <xf numFmtId="184" fontId="1" fillId="0" borderId="45" xfId="0" applyNumberFormat="1" applyFont="1" applyFill="1" applyBorder="1" applyAlignment="1" applyProtection="1">
      <alignment vertical="center"/>
      <protection/>
    </xf>
    <xf numFmtId="6" fontId="1" fillId="0" borderId="45" xfId="0" applyNumberFormat="1" applyFont="1" applyFill="1" applyBorder="1" applyAlignment="1" applyProtection="1">
      <alignment vertical="center"/>
      <protection/>
    </xf>
    <xf numFmtId="186" fontId="1" fillId="0" borderId="45" xfId="0" applyNumberFormat="1" applyFont="1" applyFill="1" applyBorder="1" applyAlignment="1" applyProtection="1">
      <alignment vertical="center"/>
      <protection/>
    </xf>
    <xf numFmtId="185" fontId="1" fillId="0" borderId="45" xfId="0" applyNumberFormat="1" applyFont="1" applyFill="1" applyBorder="1" applyAlignment="1" applyProtection="1">
      <alignment vertical="center"/>
      <protection/>
    </xf>
    <xf numFmtId="187" fontId="6" fillId="0" borderId="45" xfId="0" applyNumberFormat="1" applyFont="1" applyFill="1" applyBorder="1" applyAlignment="1" applyProtection="1">
      <alignment vertical="center"/>
      <protection/>
    </xf>
    <xf numFmtId="181" fontId="1" fillId="0" borderId="46" xfId="0" applyNumberFormat="1" applyFont="1" applyFill="1" applyBorder="1" applyAlignment="1" applyProtection="1">
      <alignment vertical="center"/>
      <protection/>
    </xf>
    <xf numFmtId="181" fontId="1" fillId="0" borderId="47"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7" fillId="0" borderId="39" xfId="0" applyNumberFormat="1" applyFont="1" applyFill="1" applyBorder="1" applyAlignment="1" applyProtection="1">
      <alignment vertical="center"/>
      <protection/>
    </xf>
    <xf numFmtId="0" fontId="4" fillId="35" borderId="0" xfId="62" applyNumberFormat="1" applyFont="1" applyFill="1" applyBorder="1" applyAlignment="1" applyProtection="1">
      <alignment vertical="center"/>
      <protection/>
    </xf>
    <xf numFmtId="5" fontId="4" fillId="35" borderId="0" xfId="62" applyNumberFormat="1" applyFont="1" applyFill="1" applyBorder="1" applyAlignment="1" applyProtection="1">
      <alignment horizontal="center" vertical="center"/>
      <protection/>
    </xf>
    <xf numFmtId="182"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4" fillId="35" borderId="49" xfId="62" applyNumberFormat="1" applyFont="1" applyFill="1" applyBorder="1" applyAlignment="1" applyProtection="1">
      <alignment vertical="center"/>
      <protection/>
    </xf>
    <xf numFmtId="5" fontId="4" fillId="35" borderId="49" xfId="62" applyNumberFormat="1" applyFont="1" applyFill="1" applyBorder="1" applyAlignment="1" applyProtection="1">
      <alignment horizontal="center" vertical="center"/>
      <protection/>
    </xf>
    <xf numFmtId="182" fontId="4" fillId="35" borderId="49" xfId="62" applyNumberFormat="1" applyFont="1" applyFill="1" applyBorder="1" applyAlignment="1" applyProtection="1">
      <alignment vertical="center"/>
      <protection/>
    </xf>
    <xf numFmtId="6" fontId="4" fillId="35" borderId="49" xfId="62" applyNumberFormat="1" applyFont="1" applyFill="1" applyBorder="1" applyAlignment="1" applyProtection="1">
      <alignment vertical="center"/>
      <protection/>
    </xf>
    <xf numFmtId="6" fontId="4" fillId="35" borderId="49" xfId="62" applyNumberFormat="1" applyFont="1" applyFill="1" applyBorder="1" applyAlignment="1" applyProtection="1">
      <alignment horizontal="center" vertical="center"/>
      <protection/>
    </xf>
    <xf numFmtId="0" fontId="0" fillId="35" borderId="49"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5" fontId="5" fillId="36" borderId="50" xfId="62" applyNumberFormat="1" applyFont="1" applyFill="1" applyBorder="1" applyAlignment="1" applyProtection="1">
      <alignment horizontal="center"/>
      <protection/>
    </xf>
    <xf numFmtId="5" fontId="4" fillId="0" borderId="50" xfId="62" applyNumberFormat="1" applyFont="1" applyFill="1" applyBorder="1" applyAlignment="1" applyProtection="1">
      <alignment horizontal="center" vertical="center"/>
      <protection/>
    </xf>
    <xf numFmtId="0" fontId="4" fillId="0" borderId="50" xfId="62" applyNumberFormat="1" applyFont="1" applyFill="1" applyBorder="1" applyAlignment="1" applyProtection="1">
      <alignment/>
      <protection/>
    </xf>
    <xf numFmtId="5" fontId="5" fillId="36" borderId="51" xfId="62" applyNumberFormat="1" applyFont="1" applyFill="1" applyBorder="1" applyAlignment="1" applyProtection="1">
      <alignment horizontal="center"/>
      <protection/>
    </xf>
    <xf numFmtId="0" fontId="8" fillId="34" borderId="52" xfId="62" applyNumberFormat="1" applyFont="1" applyFill="1" applyBorder="1" applyAlignment="1" applyProtection="1">
      <alignment horizontal="center" vertical="center"/>
      <protection/>
    </xf>
    <xf numFmtId="5" fontId="8" fillId="35" borderId="49" xfId="62" applyNumberFormat="1" applyFont="1" applyFill="1" applyBorder="1" applyAlignment="1" applyProtection="1">
      <alignment horizontal="center" vertical="center"/>
      <protection/>
    </xf>
    <xf numFmtId="9" fontId="4" fillId="35" borderId="53" xfId="62" applyNumberFormat="1" applyFont="1" applyFill="1" applyBorder="1" applyAlignment="1" applyProtection="1">
      <alignment horizontal="center" vertical="center"/>
      <protection/>
    </xf>
    <xf numFmtId="5" fontId="5" fillId="36" borderId="54" xfId="62" applyNumberFormat="1" applyFont="1" applyFill="1" applyBorder="1" applyAlignment="1" applyProtection="1">
      <alignment horizontal="center"/>
      <protection/>
    </xf>
    <xf numFmtId="0" fontId="0"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4" fillId="34" borderId="28"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3">
      <alignment vertical="center"/>
      <protection/>
    </xf>
    <xf numFmtId="0" fontId="1" fillId="0" borderId="58" xfId="63" applyBorder="1">
      <alignment vertical="center"/>
      <protection/>
    </xf>
    <xf numFmtId="0" fontId="1" fillId="0" borderId="59" xfId="63" applyBorder="1">
      <alignment vertical="center"/>
      <protection/>
    </xf>
    <xf numFmtId="0" fontId="1" fillId="0" borderId="60" xfId="63" applyBorder="1">
      <alignment vertical="center"/>
      <protection/>
    </xf>
    <xf numFmtId="0" fontId="1" fillId="0" borderId="26" xfId="63" applyBorder="1">
      <alignment vertical="center"/>
      <protection/>
    </xf>
    <xf numFmtId="0" fontId="1" fillId="0" borderId="0" xfId="63" applyBorder="1">
      <alignment vertical="center"/>
      <protection/>
    </xf>
    <xf numFmtId="0" fontId="3" fillId="33" borderId="61" xfId="0" applyNumberFormat="1" applyFont="1" applyFill="1" applyBorder="1" applyAlignment="1" applyProtection="1">
      <alignment horizontal="center" vertical="center"/>
      <protection/>
    </xf>
    <xf numFmtId="191" fontId="0" fillId="0" borderId="0" xfId="0" applyNumberFormat="1" applyAlignment="1">
      <alignment vertical="center"/>
    </xf>
    <xf numFmtId="192" fontId="0" fillId="0" borderId="0" xfId="0" applyNumberFormat="1" applyAlignment="1">
      <alignment vertical="center"/>
    </xf>
    <xf numFmtId="5" fontId="0" fillId="0" borderId="0" xfId="0" applyNumberFormat="1" applyAlignment="1">
      <alignment vertical="center"/>
    </xf>
    <xf numFmtId="0" fontId="0" fillId="0" borderId="0" xfId="0" applyAlignment="1">
      <alignment horizontal="center" vertical="center"/>
    </xf>
    <xf numFmtId="205" fontId="0" fillId="0" borderId="0" xfId="0" applyNumberFormat="1" applyAlignment="1">
      <alignment vertical="center"/>
    </xf>
    <xf numFmtId="205" fontId="0" fillId="0" borderId="26" xfId="0" applyNumberFormat="1" applyFont="1" applyFill="1" applyBorder="1" applyAlignment="1" applyProtection="1">
      <alignment vertical="center"/>
      <protection/>
    </xf>
    <xf numFmtId="0" fontId="0" fillId="0" borderId="0" xfId="0" applyAlignment="1">
      <alignment vertical="center"/>
    </xf>
    <xf numFmtId="0" fontId="47" fillId="32" borderId="22" xfId="65" applyBorder="1" applyAlignment="1">
      <alignment horizontal="center" vertical="center"/>
    </xf>
    <xf numFmtId="5" fontId="47" fillId="32" borderId="22" xfId="65" applyNumberFormat="1" applyBorder="1" applyAlignment="1">
      <alignment horizontal="center" vertical="center"/>
    </xf>
    <xf numFmtId="0" fontId="47" fillId="32" borderId="22" xfId="65" applyNumberFormat="1" applyBorder="1" applyAlignment="1" applyProtection="1">
      <alignment horizontal="center" vertical="center"/>
      <protection/>
    </xf>
    <xf numFmtId="205" fontId="47" fillId="32" borderId="22" xfId="65" applyNumberFormat="1" applyBorder="1" applyAlignment="1">
      <alignment horizontal="center" vertical="center"/>
    </xf>
    <xf numFmtId="191" fontId="47" fillId="32" borderId="22" xfId="65" applyNumberFormat="1" applyBorder="1" applyAlignment="1">
      <alignment horizontal="center" vertical="center"/>
    </xf>
    <xf numFmtId="192" fontId="47" fillId="32" borderId="22" xfId="65" applyNumberFormat="1" applyBorder="1" applyAlignment="1">
      <alignment horizontal="center" vertical="center"/>
    </xf>
    <xf numFmtId="0" fontId="48" fillId="0" borderId="0" xfId="0" applyFont="1" applyBorder="1" applyAlignment="1">
      <alignment vertical="center"/>
    </xf>
    <xf numFmtId="198" fontId="0" fillId="0" borderId="0" xfId="0" applyNumberFormat="1" applyAlignment="1">
      <alignment vertical="center"/>
    </xf>
    <xf numFmtId="198" fontId="47" fillId="32" borderId="22" xfId="65" applyNumberFormat="1" applyBorder="1" applyAlignment="1" applyProtection="1">
      <alignment horizontal="center" vertical="center"/>
      <protection/>
    </xf>
    <xf numFmtId="198" fontId="0" fillId="0" borderId="26" xfId="0" applyNumberFormat="1" applyFont="1" applyFill="1" applyBorder="1" applyAlignment="1" applyProtection="1">
      <alignment vertical="center"/>
      <protection/>
    </xf>
    <xf numFmtId="207" fontId="0" fillId="0" borderId="0" xfId="0" applyNumberFormat="1" applyAlignment="1">
      <alignment vertical="center"/>
    </xf>
    <xf numFmtId="207" fontId="47" fillId="32" borderId="22" xfId="65" applyNumberFormat="1" applyBorder="1" applyAlignment="1" applyProtection="1">
      <alignment horizontal="center" vertical="center"/>
      <protection/>
    </xf>
    <xf numFmtId="207" fontId="0" fillId="0" borderId="0" xfId="0" applyNumberFormat="1" applyFont="1" applyFill="1" applyBorder="1" applyAlignment="1" applyProtection="1">
      <alignment vertical="center"/>
      <protection/>
    </xf>
    <xf numFmtId="207" fontId="0" fillId="0" borderId="26" xfId="0" applyNumberFormat="1" applyFont="1" applyFill="1" applyBorder="1" applyAlignment="1" applyProtection="1">
      <alignment vertical="center"/>
      <protection/>
    </xf>
    <xf numFmtId="207" fontId="0" fillId="0" borderId="0" xfId="0" applyNumberFormat="1" applyFill="1" applyBorder="1" applyAlignment="1" applyProtection="1">
      <alignment vertical="center"/>
      <protection/>
    </xf>
    <xf numFmtId="207" fontId="2" fillId="0" borderId="0" xfId="0" applyNumberFormat="1" applyFont="1" applyFill="1" applyBorder="1" applyAlignment="1" applyProtection="1">
      <alignment vertical="center"/>
      <protection/>
    </xf>
    <xf numFmtId="0" fontId="49" fillId="0" borderId="0" xfId="0" applyFont="1" applyBorder="1" applyAlignment="1">
      <alignment vertical="center"/>
    </xf>
    <xf numFmtId="5" fontId="0" fillId="0" borderId="0" xfId="0" applyNumberFormat="1" applyBorder="1" applyAlignment="1">
      <alignment vertical="center"/>
    </xf>
    <xf numFmtId="196" fontId="0" fillId="0" borderId="0" xfId="0" applyNumberFormat="1" applyBorder="1" applyAlignment="1">
      <alignment vertical="center"/>
    </xf>
    <xf numFmtId="0" fontId="0" fillId="0" borderId="0" xfId="0" applyBorder="1" applyAlignment="1">
      <alignment vertical="center"/>
    </xf>
    <xf numFmtId="0" fontId="0" fillId="0" borderId="0" xfId="0" applyFont="1" applyBorder="1" applyAlignment="1">
      <alignment vertical="top" wrapText="1"/>
    </xf>
    <xf numFmtId="0" fontId="0" fillId="0" borderId="0" xfId="0" applyNumberFormat="1" applyFont="1" applyBorder="1" applyAlignment="1">
      <alignment vertical="center"/>
    </xf>
    <xf numFmtId="207" fontId="0" fillId="0" borderId="0" xfId="0" applyNumberFormat="1" applyBorder="1" applyAlignment="1">
      <alignment vertical="center"/>
    </xf>
    <xf numFmtId="198" fontId="0" fillId="0" borderId="0" xfId="0" applyNumberFormat="1" applyBorder="1" applyAlignment="1">
      <alignment vertical="center"/>
    </xf>
    <xf numFmtId="191" fontId="0" fillId="0" borderId="0" xfId="0" applyNumberFormat="1" applyBorder="1" applyAlignment="1">
      <alignment vertical="center"/>
    </xf>
    <xf numFmtId="205" fontId="0" fillId="0" borderId="0" xfId="0" applyNumberFormat="1" applyBorder="1" applyAlignment="1">
      <alignment vertical="center"/>
    </xf>
    <xf numFmtId="192" fontId="0" fillId="0" borderId="0" xfId="0" applyNumberFormat="1" applyBorder="1" applyAlignment="1">
      <alignment vertical="center"/>
    </xf>
    <xf numFmtId="0" fontId="47" fillId="32" borderId="22" xfId="65" applyNumberFormat="1" applyBorder="1" applyAlignment="1" applyProtection="1">
      <alignment vertical="center"/>
      <protection/>
    </xf>
    <xf numFmtId="0" fontId="48" fillId="0" borderId="0" xfId="0" applyNumberFormat="1" applyFont="1" applyBorder="1" applyAlignment="1">
      <alignment vertical="center"/>
    </xf>
    <xf numFmtId="0" fontId="0" fillId="0" borderId="0" xfId="0" applyBorder="1" applyAlignment="1">
      <alignment vertical="center"/>
    </xf>
    <xf numFmtId="0" fontId="50" fillId="0" borderId="0" xfId="0" applyFont="1" applyAlignment="1">
      <alignment horizontal="center" vertical="center"/>
    </xf>
    <xf numFmtId="0" fontId="0" fillId="0" borderId="0" xfId="0" applyFont="1" applyAlignment="1">
      <alignment vertical="center"/>
    </xf>
    <xf numFmtId="0" fontId="47" fillId="32" borderId="22" xfId="65" applyNumberFormat="1" applyFont="1" applyBorder="1" applyAlignment="1" applyProtection="1">
      <alignment horizontal="center" vertical="center"/>
      <protection/>
    </xf>
    <xf numFmtId="0" fontId="51"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NumberFormat="1" applyFont="1" applyFill="1" applyBorder="1" applyAlignment="1">
      <alignment vertical="center"/>
    </xf>
    <xf numFmtId="0" fontId="2" fillId="0" borderId="0" xfId="0" applyFont="1" applyAlignment="1">
      <alignment vertical="center"/>
    </xf>
    <xf numFmtId="0" fontId="52" fillId="32" borderId="22" xfId="65" applyNumberFormat="1" applyFont="1" applyBorder="1" applyAlignment="1" applyProtection="1">
      <alignment horizontal="center" vertical="center"/>
      <protection/>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Fill="1" applyBorder="1" applyAlignment="1">
      <alignment vertical="center"/>
    </xf>
    <xf numFmtId="0" fontId="2" fillId="0" borderId="26" xfId="0" applyNumberFormat="1" applyFont="1" applyFill="1" applyBorder="1" applyAlignment="1" applyProtection="1">
      <alignment vertical="center"/>
      <protection/>
    </xf>
    <xf numFmtId="0" fontId="11" fillId="33" borderId="25" xfId="0" applyNumberFormat="1" applyFont="1" applyFill="1" applyBorder="1" applyAlignment="1" applyProtection="1">
      <alignment horizontal="center" vertical="center"/>
      <protection/>
    </xf>
    <xf numFmtId="0" fontId="2" fillId="0" borderId="62"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0" fontId="2" fillId="0" borderId="64" xfId="0" applyNumberFormat="1" applyFont="1" applyFill="1" applyBorder="1" applyAlignment="1" applyProtection="1">
      <alignment horizontal="center" vertical="center"/>
      <protection/>
    </xf>
    <xf numFmtId="0" fontId="2" fillId="0" borderId="65" xfId="0" applyNumberFormat="1" applyFont="1" applyFill="1" applyBorder="1" applyAlignment="1" applyProtection="1">
      <alignment vertical="center"/>
      <protection/>
    </xf>
    <xf numFmtId="0" fontId="2" fillId="0" borderId="0" xfId="0" applyFont="1" applyBorder="1" applyAlignment="1">
      <alignment vertical="top" wrapText="1"/>
    </xf>
    <xf numFmtId="0" fontId="2" fillId="0" borderId="6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51"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vertical="center"/>
      <protection/>
    </xf>
    <xf numFmtId="181" fontId="2" fillId="0" borderId="0" xfId="0" applyNumberFormat="1" applyFont="1" applyAlignment="1">
      <alignment vertical="center"/>
    </xf>
    <xf numFmtId="14" fontId="0" fillId="0" borderId="0" xfId="0" applyNumberFormat="1" applyFont="1" applyBorder="1" applyAlignment="1">
      <alignment vertical="top" wrapText="1"/>
    </xf>
    <xf numFmtId="14" fontId="0" fillId="0" borderId="0" xfId="0" applyNumberFormat="1" applyFont="1" applyBorder="1" applyAlignment="1">
      <alignment vertical="center"/>
    </xf>
    <xf numFmtId="14" fontId="0" fillId="0" borderId="0" xfId="0" applyNumberFormat="1" applyBorder="1" applyAlignment="1">
      <alignment vertical="top" wrapText="1"/>
    </xf>
    <xf numFmtId="14" fontId="0" fillId="0" borderId="0" xfId="0" applyNumberFormat="1" applyBorder="1" applyAlignment="1">
      <alignment vertical="center"/>
    </xf>
    <xf numFmtId="186" fontId="0" fillId="0" borderId="10"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0" fontId="0" fillId="0" borderId="0" xfId="0" applyFont="1" applyBorder="1" applyAlignment="1">
      <alignment vertical="center"/>
    </xf>
    <xf numFmtId="0" fontId="29" fillId="0" borderId="0" xfId="0" applyFont="1" applyAlignment="1">
      <alignment vertical="center"/>
    </xf>
    <xf numFmtId="0" fontId="48" fillId="0" borderId="0" xfId="0" applyNumberFormat="1" applyFont="1" applyFill="1" applyBorder="1" applyAlignment="1">
      <alignment vertical="center"/>
    </xf>
    <xf numFmtId="204" fontId="2" fillId="0" borderId="0" xfId="0" applyNumberFormat="1" applyFont="1" applyBorder="1" applyAlignment="1">
      <alignment vertical="center"/>
    </xf>
    <xf numFmtId="5" fontId="5" fillId="36" borderId="17" xfId="62" applyNumberFormat="1" applyFont="1" applyFill="1" applyBorder="1" applyAlignment="1" applyProtection="1">
      <alignment horizontal="center"/>
      <protection/>
    </xf>
    <xf numFmtId="5" fontId="5" fillId="36" borderId="53" xfId="62" applyNumberFormat="1" applyFont="1" applyFill="1" applyBorder="1" applyAlignment="1" applyProtection="1">
      <alignment horizontal="center"/>
      <protection/>
    </xf>
    <xf numFmtId="5" fontId="5" fillId="36" borderId="39" xfId="62" applyNumberFormat="1" applyFont="1" applyFill="1" applyBorder="1" applyAlignment="1" applyProtection="1">
      <alignment horizontal="center"/>
      <protection/>
    </xf>
    <xf numFmtId="5" fontId="5" fillId="36" borderId="55" xfId="62" applyNumberFormat="1" applyFont="1" applyFill="1" applyBorder="1" applyAlignment="1" applyProtection="1">
      <alignment horizontal="center"/>
      <protection/>
    </xf>
    <xf numFmtId="5" fontId="5" fillId="36" borderId="68" xfId="62" applyNumberFormat="1" applyFont="1" applyFill="1" applyBorder="1" applyAlignment="1" applyProtection="1">
      <alignment horizontal="center"/>
      <protection/>
    </xf>
    <xf numFmtId="5" fontId="9" fillId="0" borderId="51" xfId="62" applyNumberFormat="1" applyFont="1" applyFill="1" applyBorder="1" applyAlignment="1" applyProtection="1">
      <alignment horizontal="center" vertical="center"/>
      <protection/>
    </xf>
    <xf numFmtId="188" fontId="4" fillId="0" borderId="20" xfId="62" applyNumberFormat="1" applyFont="1" applyFill="1" applyBorder="1" applyAlignment="1" applyProtection="1">
      <alignment horizontal="center" vertical="center"/>
      <protection/>
    </xf>
    <xf numFmtId="188" fontId="4" fillId="0" borderId="30" xfId="62" applyNumberFormat="1" applyFont="1" applyFill="1" applyBorder="1" applyAlignment="1" applyProtection="1">
      <alignment horizontal="center" vertical="center"/>
      <protection/>
    </xf>
    <xf numFmtId="5" fontId="4" fillId="0" borderId="68" xfId="62" applyNumberFormat="1" applyFont="1" applyFill="1" applyBorder="1" applyAlignment="1" applyProtection="1">
      <alignment horizontal="center" vertical="center"/>
      <protection/>
    </xf>
    <xf numFmtId="5" fontId="4" fillId="0" borderId="69" xfId="62" applyNumberFormat="1" applyFont="1" applyFill="1" applyBorder="1" applyAlignment="1" applyProtection="1">
      <alignment horizontal="center" vertical="center"/>
      <protection/>
    </xf>
    <xf numFmtId="0" fontId="3" fillId="33" borderId="61" xfId="0" applyNumberFormat="1" applyFont="1" applyFill="1" applyBorder="1" applyAlignment="1" applyProtection="1">
      <alignment horizontal="center" vertical="center"/>
      <protection/>
    </xf>
    <xf numFmtId="0" fontId="3" fillId="33" borderId="35" xfId="0" applyNumberFormat="1" applyFont="1" applyFill="1" applyBorder="1" applyAlignment="1" applyProtection="1">
      <alignment horizontal="center" vertical="center"/>
      <protection/>
    </xf>
    <xf numFmtId="0" fontId="3" fillId="33" borderId="28" xfId="0" applyNumberFormat="1" applyFont="1" applyFill="1" applyBorder="1" applyAlignment="1" applyProtection="1">
      <alignment horizontal="center" vertical="center"/>
      <protection/>
    </xf>
    <xf numFmtId="0" fontId="3" fillId="33" borderId="70"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dxfs count="8">
    <dxf>
      <font>
        <b/>
        <color rgb="FFDD0806"/>
      </font>
    </dxf>
    <dxf>
      <font>
        <b/>
        <color rgb="FFDD0806"/>
      </font>
    </dxf>
    <dxf>
      <font>
        <b/>
        <color rgb="FFDD0806"/>
      </font>
    </dxf>
    <dxf>
      <font>
        <b/>
        <color rgb="FFDD0806"/>
      </font>
    </dxf>
    <dxf>
      <font>
        <b/>
        <color rgb="FFDD0806"/>
      </font>
    </dxf>
    <dxf>
      <font>
        <b/>
        <color rgb="FFDD0806"/>
      </font>
    </dxf>
    <dxf>
      <font>
        <b/>
        <color rgb="FFDD0806"/>
      </font>
    </dxf>
    <dxf>
      <font>
        <b/>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9525</xdr:rowOff>
    </xdr:from>
    <xdr:to>
      <xdr:col>6</xdr:col>
      <xdr:colOff>381000</xdr:colOff>
      <xdr:row>17</xdr:row>
      <xdr:rowOff>9525</xdr:rowOff>
    </xdr:to>
    <xdr:pic>
      <xdr:nvPicPr>
        <xdr:cNvPr id="1" name="図 2" descr="１.png"/>
        <xdr:cNvPicPr preferRelativeResize="1">
          <a:picLocks noChangeAspect="1"/>
        </xdr:cNvPicPr>
      </xdr:nvPicPr>
      <xdr:blipFill>
        <a:blip r:embed="rId1"/>
        <a:stretch>
          <a:fillRect/>
        </a:stretch>
      </xdr:blipFill>
      <xdr:spPr>
        <a:xfrm>
          <a:off x="790575" y="180975"/>
          <a:ext cx="3705225" cy="2743200"/>
        </a:xfrm>
        <a:prstGeom prst="rect">
          <a:avLst/>
        </a:prstGeom>
        <a:noFill/>
        <a:ln w="9525" cmpd="sng">
          <a:noFill/>
        </a:ln>
      </xdr:spPr>
    </xdr:pic>
    <xdr:clientData/>
  </xdr:twoCellAnchor>
  <xdr:twoCellAnchor editAs="oneCell">
    <xdr:from>
      <xdr:col>1</xdr:col>
      <xdr:colOff>0</xdr:colOff>
      <xdr:row>19</xdr:row>
      <xdr:rowOff>0</xdr:rowOff>
    </xdr:from>
    <xdr:to>
      <xdr:col>10</xdr:col>
      <xdr:colOff>485775</xdr:colOff>
      <xdr:row>42</xdr:row>
      <xdr:rowOff>9525</xdr:rowOff>
    </xdr:to>
    <xdr:pic>
      <xdr:nvPicPr>
        <xdr:cNvPr id="2" name="図 3" descr="２.png"/>
        <xdr:cNvPicPr preferRelativeResize="1">
          <a:picLocks noChangeAspect="1"/>
        </xdr:cNvPicPr>
      </xdr:nvPicPr>
      <xdr:blipFill>
        <a:blip r:embed="rId2"/>
        <a:stretch>
          <a:fillRect/>
        </a:stretch>
      </xdr:blipFill>
      <xdr:spPr>
        <a:xfrm>
          <a:off x="685800" y="3257550"/>
          <a:ext cx="6657975" cy="3952875"/>
        </a:xfrm>
        <a:prstGeom prst="rect">
          <a:avLst/>
        </a:prstGeom>
        <a:noFill/>
        <a:ln w="9525" cmpd="sng">
          <a:noFill/>
        </a:ln>
      </xdr:spPr>
    </xdr:pic>
    <xdr:clientData/>
  </xdr:twoCellAnchor>
  <xdr:twoCellAnchor editAs="oneCell">
    <xdr:from>
      <xdr:col>1</xdr:col>
      <xdr:colOff>0</xdr:colOff>
      <xdr:row>44</xdr:row>
      <xdr:rowOff>0</xdr:rowOff>
    </xdr:from>
    <xdr:to>
      <xdr:col>8</xdr:col>
      <xdr:colOff>304800</xdr:colOff>
      <xdr:row>60</xdr:row>
      <xdr:rowOff>38100</xdr:rowOff>
    </xdr:to>
    <xdr:pic>
      <xdr:nvPicPr>
        <xdr:cNvPr id="3" name="図 4" descr="３.png"/>
        <xdr:cNvPicPr preferRelativeResize="1">
          <a:picLocks noChangeAspect="1"/>
        </xdr:cNvPicPr>
      </xdr:nvPicPr>
      <xdr:blipFill>
        <a:blip r:embed="rId3"/>
        <a:stretch>
          <a:fillRect/>
        </a:stretch>
      </xdr:blipFill>
      <xdr:spPr>
        <a:xfrm>
          <a:off x="685800" y="7543800"/>
          <a:ext cx="5105400" cy="2781300"/>
        </a:xfrm>
        <a:prstGeom prst="rect">
          <a:avLst/>
        </a:prstGeom>
        <a:noFill/>
        <a:ln w="9525" cmpd="sng">
          <a:noFill/>
        </a:ln>
      </xdr:spPr>
    </xdr:pic>
    <xdr:clientData/>
  </xdr:twoCellAnchor>
  <xdr:twoCellAnchor editAs="oneCell">
    <xdr:from>
      <xdr:col>1</xdr:col>
      <xdr:colOff>0</xdr:colOff>
      <xdr:row>62</xdr:row>
      <xdr:rowOff>0</xdr:rowOff>
    </xdr:from>
    <xdr:to>
      <xdr:col>6</xdr:col>
      <xdr:colOff>419100</xdr:colOff>
      <xdr:row>76</xdr:row>
      <xdr:rowOff>114300</xdr:rowOff>
    </xdr:to>
    <xdr:pic>
      <xdr:nvPicPr>
        <xdr:cNvPr id="4" name="図 5" descr="４.png"/>
        <xdr:cNvPicPr preferRelativeResize="1">
          <a:picLocks noChangeAspect="1"/>
        </xdr:cNvPicPr>
      </xdr:nvPicPr>
      <xdr:blipFill>
        <a:blip r:embed="rId4"/>
        <a:stretch>
          <a:fillRect/>
        </a:stretch>
      </xdr:blipFill>
      <xdr:spPr>
        <a:xfrm>
          <a:off x="685800" y="10629900"/>
          <a:ext cx="3848100" cy="2514600"/>
        </a:xfrm>
        <a:prstGeom prst="rect">
          <a:avLst/>
        </a:prstGeom>
        <a:noFill/>
        <a:ln w="9525" cmpd="sng">
          <a:noFill/>
        </a:ln>
      </xdr:spPr>
    </xdr:pic>
    <xdr:clientData/>
  </xdr:twoCellAnchor>
  <xdr:twoCellAnchor editAs="oneCell">
    <xdr:from>
      <xdr:col>1</xdr:col>
      <xdr:colOff>0</xdr:colOff>
      <xdr:row>79</xdr:row>
      <xdr:rowOff>0</xdr:rowOff>
    </xdr:from>
    <xdr:to>
      <xdr:col>11</xdr:col>
      <xdr:colOff>428625</xdr:colOff>
      <xdr:row>102</xdr:row>
      <xdr:rowOff>95250</xdr:rowOff>
    </xdr:to>
    <xdr:pic>
      <xdr:nvPicPr>
        <xdr:cNvPr id="5" name="図 6" descr="５.png"/>
        <xdr:cNvPicPr preferRelativeResize="1">
          <a:picLocks noChangeAspect="1"/>
        </xdr:cNvPicPr>
      </xdr:nvPicPr>
      <xdr:blipFill>
        <a:blip r:embed="rId5"/>
        <a:stretch>
          <a:fillRect/>
        </a:stretch>
      </xdr:blipFill>
      <xdr:spPr>
        <a:xfrm>
          <a:off x="685800" y="13544550"/>
          <a:ext cx="7286625" cy="4038600"/>
        </a:xfrm>
        <a:prstGeom prst="rect">
          <a:avLst/>
        </a:prstGeom>
        <a:noFill/>
        <a:ln w="9525" cmpd="sng">
          <a:noFill/>
        </a:ln>
      </xdr:spPr>
    </xdr:pic>
    <xdr:clientData/>
  </xdr:twoCellAnchor>
  <xdr:twoCellAnchor editAs="oneCell">
    <xdr:from>
      <xdr:col>1</xdr:col>
      <xdr:colOff>0</xdr:colOff>
      <xdr:row>104</xdr:row>
      <xdr:rowOff>0</xdr:rowOff>
    </xdr:from>
    <xdr:to>
      <xdr:col>7</xdr:col>
      <xdr:colOff>257175</xdr:colOff>
      <xdr:row>120</xdr:row>
      <xdr:rowOff>152400</xdr:rowOff>
    </xdr:to>
    <xdr:pic>
      <xdr:nvPicPr>
        <xdr:cNvPr id="6" name="図 7" descr="6.png"/>
        <xdr:cNvPicPr preferRelativeResize="1">
          <a:picLocks noChangeAspect="1"/>
        </xdr:cNvPicPr>
      </xdr:nvPicPr>
      <xdr:blipFill>
        <a:blip r:embed="rId6"/>
        <a:stretch>
          <a:fillRect/>
        </a:stretch>
      </xdr:blipFill>
      <xdr:spPr>
        <a:xfrm>
          <a:off x="685800" y="17830800"/>
          <a:ext cx="4371975" cy="2895600"/>
        </a:xfrm>
        <a:prstGeom prst="rect">
          <a:avLst/>
        </a:prstGeom>
        <a:noFill/>
        <a:ln w="9525" cmpd="sng">
          <a:noFill/>
        </a:ln>
      </xdr:spPr>
    </xdr:pic>
    <xdr:clientData/>
  </xdr:twoCellAnchor>
  <xdr:twoCellAnchor editAs="oneCell">
    <xdr:from>
      <xdr:col>1</xdr:col>
      <xdr:colOff>0</xdr:colOff>
      <xdr:row>123</xdr:row>
      <xdr:rowOff>0</xdr:rowOff>
    </xdr:from>
    <xdr:to>
      <xdr:col>5</xdr:col>
      <xdr:colOff>561975</xdr:colOff>
      <xdr:row>138</xdr:row>
      <xdr:rowOff>152400</xdr:rowOff>
    </xdr:to>
    <xdr:pic>
      <xdr:nvPicPr>
        <xdr:cNvPr id="7" name="図 8" descr="７.png"/>
        <xdr:cNvPicPr preferRelativeResize="1">
          <a:picLocks noChangeAspect="1"/>
        </xdr:cNvPicPr>
      </xdr:nvPicPr>
      <xdr:blipFill>
        <a:blip r:embed="rId7"/>
        <a:stretch>
          <a:fillRect/>
        </a:stretch>
      </xdr:blipFill>
      <xdr:spPr>
        <a:xfrm>
          <a:off x="685800" y="21088350"/>
          <a:ext cx="3305175" cy="2724150"/>
        </a:xfrm>
        <a:prstGeom prst="rect">
          <a:avLst/>
        </a:prstGeom>
        <a:noFill/>
        <a:ln w="9525" cmpd="sng">
          <a:noFill/>
        </a:ln>
      </xdr:spPr>
    </xdr:pic>
    <xdr:clientData/>
  </xdr:twoCellAnchor>
  <xdr:twoCellAnchor editAs="oneCell">
    <xdr:from>
      <xdr:col>1</xdr:col>
      <xdr:colOff>0</xdr:colOff>
      <xdr:row>141</xdr:row>
      <xdr:rowOff>0</xdr:rowOff>
    </xdr:from>
    <xdr:to>
      <xdr:col>9</xdr:col>
      <xdr:colOff>323850</xdr:colOff>
      <xdr:row>168</xdr:row>
      <xdr:rowOff>38100</xdr:rowOff>
    </xdr:to>
    <xdr:pic>
      <xdr:nvPicPr>
        <xdr:cNvPr id="8" name="図 9" descr="８.png"/>
        <xdr:cNvPicPr preferRelativeResize="1">
          <a:picLocks noChangeAspect="1"/>
        </xdr:cNvPicPr>
      </xdr:nvPicPr>
      <xdr:blipFill>
        <a:blip r:embed="rId8"/>
        <a:stretch>
          <a:fillRect/>
        </a:stretch>
      </xdr:blipFill>
      <xdr:spPr>
        <a:xfrm>
          <a:off x="685800" y="24174450"/>
          <a:ext cx="5810250" cy="4667250"/>
        </a:xfrm>
        <a:prstGeom prst="rect">
          <a:avLst/>
        </a:prstGeom>
        <a:noFill/>
        <a:ln w="9525" cmpd="sng">
          <a:noFill/>
        </a:ln>
      </xdr:spPr>
    </xdr:pic>
    <xdr:clientData/>
  </xdr:twoCellAnchor>
  <xdr:twoCellAnchor editAs="oneCell">
    <xdr:from>
      <xdr:col>1</xdr:col>
      <xdr:colOff>28575</xdr:colOff>
      <xdr:row>170</xdr:row>
      <xdr:rowOff>0</xdr:rowOff>
    </xdr:from>
    <xdr:to>
      <xdr:col>7</xdr:col>
      <xdr:colOff>419100</xdr:colOff>
      <xdr:row>187</xdr:row>
      <xdr:rowOff>142875</xdr:rowOff>
    </xdr:to>
    <xdr:pic>
      <xdr:nvPicPr>
        <xdr:cNvPr id="9" name="図 10" descr="２６.png"/>
        <xdr:cNvPicPr preferRelativeResize="1">
          <a:picLocks noChangeAspect="1"/>
        </xdr:cNvPicPr>
      </xdr:nvPicPr>
      <xdr:blipFill>
        <a:blip r:embed="rId9"/>
        <a:stretch>
          <a:fillRect/>
        </a:stretch>
      </xdr:blipFill>
      <xdr:spPr>
        <a:xfrm>
          <a:off x="714375" y="29146500"/>
          <a:ext cx="4505325" cy="3057525"/>
        </a:xfrm>
        <a:prstGeom prst="rect">
          <a:avLst/>
        </a:prstGeom>
        <a:noFill/>
        <a:ln w="9525" cmpd="sng">
          <a:noFill/>
        </a:ln>
      </xdr:spPr>
    </xdr:pic>
    <xdr:clientData/>
  </xdr:twoCellAnchor>
  <xdr:twoCellAnchor editAs="oneCell">
    <xdr:from>
      <xdr:col>1</xdr:col>
      <xdr:colOff>0</xdr:colOff>
      <xdr:row>189</xdr:row>
      <xdr:rowOff>0</xdr:rowOff>
    </xdr:from>
    <xdr:to>
      <xdr:col>7</xdr:col>
      <xdr:colOff>142875</xdr:colOff>
      <xdr:row>211</xdr:row>
      <xdr:rowOff>123825</xdr:rowOff>
    </xdr:to>
    <xdr:pic>
      <xdr:nvPicPr>
        <xdr:cNvPr id="10" name="図 11" descr="１９.png"/>
        <xdr:cNvPicPr preferRelativeResize="1">
          <a:picLocks noChangeAspect="1"/>
        </xdr:cNvPicPr>
      </xdr:nvPicPr>
      <xdr:blipFill>
        <a:blip r:embed="rId10"/>
        <a:stretch>
          <a:fillRect/>
        </a:stretch>
      </xdr:blipFill>
      <xdr:spPr>
        <a:xfrm>
          <a:off x="685800" y="32404050"/>
          <a:ext cx="4257675" cy="3895725"/>
        </a:xfrm>
        <a:prstGeom prst="rect">
          <a:avLst/>
        </a:prstGeom>
        <a:noFill/>
        <a:ln w="9525" cmpd="sng">
          <a:noFill/>
        </a:ln>
      </xdr:spPr>
    </xdr:pic>
    <xdr:clientData/>
  </xdr:twoCellAnchor>
  <xdr:twoCellAnchor editAs="oneCell">
    <xdr:from>
      <xdr:col>1</xdr:col>
      <xdr:colOff>0</xdr:colOff>
      <xdr:row>214</xdr:row>
      <xdr:rowOff>0</xdr:rowOff>
    </xdr:from>
    <xdr:to>
      <xdr:col>8</xdr:col>
      <xdr:colOff>466725</xdr:colOff>
      <xdr:row>236</xdr:row>
      <xdr:rowOff>142875</xdr:rowOff>
    </xdr:to>
    <xdr:pic>
      <xdr:nvPicPr>
        <xdr:cNvPr id="11" name="図 12" descr="２１.png"/>
        <xdr:cNvPicPr preferRelativeResize="1">
          <a:picLocks noChangeAspect="1"/>
        </xdr:cNvPicPr>
      </xdr:nvPicPr>
      <xdr:blipFill>
        <a:blip r:embed="rId11"/>
        <a:stretch>
          <a:fillRect/>
        </a:stretch>
      </xdr:blipFill>
      <xdr:spPr>
        <a:xfrm>
          <a:off x="685800" y="36690300"/>
          <a:ext cx="5267325" cy="391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B3" sqref="B3:D3"/>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95"/>
      <c r="B1" s="179" t="s">
        <v>0</v>
      </c>
      <c r="C1" s="180"/>
      <c r="D1" s="181"/>
      <c r="E1" s="94"/>
      <c r="F1" s="182" t="s">
        <v>0</v>
      </c>
      <c r="G1" s="183"/>
      <c r="H1" s="96"/>
    </row>
    <row r="2" spans="1:9" ht="25.5" customHeight="1">
      <c r="A2" s="97" t="s">
        <v>1</v>
      </c>
      <c r="B2" s="184">
        <v>3000000</v>
      </c>
      <c r="C2" s="184"/>
      <c r="D2" s="184"/>
      <c r="E2" s="38" t="s">
        <v>2</v>
      </c>
      <c r="F2" s="185">
        <v>41609</v>
      </c>
      <c r="G2" s="186"/>
      <c r="H2" s="20"/>
      <c r="I2" s="20"/>
    </row>
    <row r="3" spans="1:11" ht="27" customHeight="1">
      <c r="A3" s="21" t="s">
        <v>3</v>
      </c>
      <c r="B3" s="187">
        <f>SUM(B2+D17)</f>
        <v>3020000</v>
      </c>
      <c r="C3" s="187"/>
      <c r="D3" s="188"/>
      <c r="E3" s="22" t="s">
        <v>4</v>
      </c>
      <c r="F3" s="23">
        <v>0.02</v>
      </c>
      <c r="G3" s="24">
        <f>B3*F3</f>
        <v>60400</v>
      </c>
      <c r="H3" s="26" t="s">
        <v>5</v>
      </c>
      <c r="I3" s="27">
        <f>(B3-B2)</f>
        <v>20000</v>
      </c>
      <c r="K3" s="98"/>
    </row>
    <row r="4" spans="1:9" s="77" customFormat="1" ht="17.25" customHeight="1">
      <c r="A4" s="72"/>
      <c r="B4" s="73"/>
      <c r="C4" s="73"/>
      <c r="D4" s="73"/>
      <c r="E4" s="74"/>
      <c r="F4" s="93" t="s">
        <v>0</v>
      </c>
      <c r="G4" s="73"/>
      <c r="H4" s="75"/>
      <c r="I4" s="76"/>
    </row>
    <row r="5" spans="1:12" ht="39" customHeight="1">
      <c r="A5" s="78"/>
      <c r="B5" s="79"/>
      <c r="C5" s="79"/>
      <c r="D5" s="91"/>
      <c r="E5" s="80"/>
      <c r="F5" s="92"/>
      <c r="G5" s="79"/>
      <c r="H5" s="81"/>
      <c r="I5" s="82"/>
      <c r="J5" s="83"/>
      <c r="K5" s="84"/>
      <c r="L5" s="84"/>
    </row>
    <row r="6" spans="1:12" ht="21" customHeight="1">
      <c r="A6" s="88" t="s">
        <v>6</v>
      </c>
      <c r="B6" s="86" t="s">
        <v>0</v>
      </c>
      <c r="C6" s="86" t="s">
        <v>0</v>
      </c>
      <c r="D6" s="87"/>
      <c r="E6" s="86" t="s">
        <v>0</v>
      </c>
      <c r="F6" s="89" t="s">
        <v>0</v>
      </c>
      <c r="G6" s="25"/>
      <c r="H6" s="20"/>
      <c r="I6" s="20"/>
      <c r="L6" s="85"/>
    </row>
    <row r="7" spans="1:12" ht="28.5">
      <c r="A7" s="90" t="s">
        <v>7</v>
      </c>
      <c r="B7" s="32" t="s">
        <v>8</v>
      </c>
      <c r="C7" s="33" t="s">
        <v>9</v>
      </c>
      <c r="D7" s="34" t="s">
        <v>10</v>
      </c>
      <c r="E7" s="35" t="s">
        <v>11</v>
      </c>
      <c r="F7" s="33" t="s">
        <v>12</v>
      </c>
      <c r="G7" s="35" t="s">
        <v>13</v>
      </c>
      <c r="H7" s="34" t="s">
        <v>14</v>
      </c>
      <c r="I7" s="36" t="s">
        <v>15</v>
      </c>
      <c r="J7" s="39" t="s">
        <v>16</v>
      </c>
      <c r="K7" s="33" t="s">
        <v>17</v>
      </c>
      <c r="L7" s="37" t="s">
        <v>18</v>
      </c>
    </row>
    <row r="8" spans="1:12" ht="24.75" customHeight="1">
      <c r="A8" s="29">
        <v>42095</v>
      </c>
      <c r="B8" s="40">
        <v>20000</v>
      </c>
      <c r="C8" s="41"/>
      <c r="D8" s="59">
        <f aca="true" t="shared" si="0" ref="D8:D16">SUM(B8-C8)</f>
        <v>20000</v>
      </c>
      <c r="E8" s="42"/>
      <c r="F8" s="43"/>
      <c r="G8" s="42">
        <f aca="true" t="shared" si="1" ref="G8:G16">SUM(E8+F8)</f>
        <v>0</v>
      </c>
      <c r="H8" s="44" t="e">
        <f aca="true" t="shared" si="2" ref="H8:H16">E8/G8</f>
        <v>#DIV/0!</v>
      </c>
      <c r="I8" s="45" t="e">
        <f aca="true" t="shared" si="3" ref="I8:I16">B8/E8</f>
        <v>#DIV/0!</v>
      </c>
      <c r="J8" s="45" t="e">
        <f aca="true" t="shared" si="4" ref="J8:J16">C8/F8</f>
        <v>#DIV/0!</v>
      </c>
      <c r="K8" s="46" t="e">
        <f aca="true" t="shared" si="5" ref="K8:K16">I8/J8</f>
        <v>#DIV/0!</v>
      </c>
      <c r="L8" s="47" t="e">
        <f aca="true" t="shared" si="6" ref="L8:L16">B8/C8</f>
        <v>#DIV/0!</v>
      </c>
    </row>
    <row r="9" spans="1:12" ht="24.75" customHeight="1">
      <c r="A9" s="30">
        <v>42125</v>
      </c>
      <c r="B9" s="48"/>
      <c r="C9" s="49"/>
      <c r="D9" s="59">
        <f t="shared" si="0"/>
        <v>0</v>
      </c>
      <c r="E9" s="50"/>
      <c r="F9" s="50"/>
      <c r="G9" s="42">
        <f t="shared" si="1"/>
        <v>0</v>
      </c>
      <c r="H9" s="44" t="e">
        <f t="shared" si="2"/>
        <v>#DIV/0!</v>
      </c>
      <c r="I9" s="45" t="e">
        <f t="shared" si="3"/>
        <v>#DIV/0!</v>
      </c>
      <c r="J9" s="45" t="e">
        <f t="shared" si="4"/>
        <v>#DIV/0!</v>
      </c>
      <c r="K9" s="46" t="e">
        <f t="shared" si="5"/>
        <v>#DIV/0!</v>
      </c>
      <c r="L9" s="47" t="e">
        <f t="shared" si="6"/>
        <v>#DIV/0!</v>
      </c>
    </row>
    <row r="10" spans="1:12" ht="24.75" customHeight="1">
      <c r="A10" s="29">
        <v>42156</v>
      </c>
      <c r="B10" s="48"/>
      <c r="C10" s="49"/>
      <c r="D10" s="59">
        <f t="shared" si="0"/>
        <v>0</v>
      </c>
      <c r="E10" s="50"/>
      <c r="F10" s="50"/>
      <c r="G10" s="42">
        <f t="shared" si="1"/>
        <v>0</v>
      </c>
      <c r="H10" s="44" t="e">
        <f t="shared" si="2"/>
        <v>#DIV/0!</v>
      </c>
      <c r="I10" s="45" t="e">
        <f t="shared" si="3"/>
        <v>#DIV/0!</v>
      </c>
      <c r="J10" s="45" t="e">
        <f t="shared" si="4"/>
        <v>#DIV/0!</v>
      </c>
      <c r="K10" s="46" t="e">
        <f t="shared" si="5"/>
        <v>#DIV/0!</v>
      </c>
      <c r="L10" s="47" t="e">
        <f t="shared" si="6"/>
        <v>#DIV/0!</v>
      </c>
    </row>
    <row r="11" spans="1:12" ht="24.75" customHeight="1">
      <c r="A11" s="30">
        <v>42186</v>
      </c>
      <c r="B11" s="48"/>
      <c r="C11" s="49"/>
      <c r="D11" s="59">
        <f t="shared" si="0"/>
        <v>0</v>
      </c>
      <c r="E11" s="50"/>
      <c r="F11" s="50"/>
      <c r="G11" s="42">
        <f t="shared" si="1"/>
        <v>0</v>
      </c>
      <c r="H11" s="44" t="e">
        <f t="shared" si="2"/>
        <v>#DIV/0!</v>
      </c>
      <c r="I11" s="45" t="e">
        <f t="shared" si="3"/>
        <v>#DIV/0!</v>
      </c>
      <c r="J11" s="45" t="e">
        <f t="shared" si="4"/>
        <v>#DIV/0!</v>
      </c>
      <c r="K11" s="46" t="e">
        <f t="shared" si="5"/>
        <v>#DIV/0!</v>
      </c>
      <c r="L11" s="47" t="e">
        <f t="shared" si="6"/>
        <v>#DIV/0!</v>
      </c>
    </row>
    <row r="12" spans="1:12" ht="24.75" customHeight="1">
      <c r="A12" s="29">
        <v>42217</v>
      </c>
      <c r="B12" s="48"/>
      <c r="C12" s="41"/>
      <c r="D12" s="59">
        <f t="shared" si="0"/>
        <v>0</v>
      </c>
      <c r="E12" s="50"/>
      <c r="F12" s="50"/>
      <c r="G12" s="42">
        <f t="shared" si="1"/>
        <v>0</v>
      </c>
      <c r="H12" s="44" t="e">
        <f t="shared" si="2"/>
        <v>#DIV/0!</v>
      </c>
      <c r="I12" s="45" t="e">
        <f t="shared" si="3"/>
        <v>#DIV/0!</v>
      </c>
      <c r="J12" s="45" t="e">
        <f t="shared" si="4"/>
        <v>#DIV/0!</v>
      </c>
      <c r="K12" s="46" t="e">
        <f t="shared" si="5"/>
        <v>#DIV/0!</v>
      </c>
      <c r="L12" s="47" t="e">
        <f t="shared" si="6"/>
        <v>#DIV/0!</v>
      </c>
    </row>
    <row r="13" spans="1:12" ht="24.75" customHeight="1">
      <c r="A13" s="30">
        <v>42248</v>
      </c>
      <c r="B13" s="48"/>
      <c r="C13" s="49"/>
      <c r="D13" s="59">
        <f t="shared" si="0"/>
        <v>0</v>
      </c>
      <c r="E13" s="50"/>
      <c r="F13" s="50"/>
      <c r="G13" s="42">
        <f t="shared" si="1"/>
        <v>0</v>
      </c>
      <c r="H13" s="44" t="e">
        <f t="shared" si="2"/>
        <v>#DIV/0!</v>
      </c>
      <c r="I13" s="45" t="e">
        <f t="shared" si="3"/>
        <v>#DIV/0!</v>
      </c>
      <c r="J13" s="45" t="e">
        <f t="shared" si="4"/>
        <v>#DIV/0!</v>
      </c>
      <c r="K13" s="46" t="e">
        <f t="shared" si="5"/>
        <v>#DIV/0!</v>
      </c>
      <c r="L13" s="47" t="e">
        <f t="shared" si="6"/>
        <v>#DIV/0!</v>
      </c>
    </row>
    <row r="14" spans="1:12" ht="24.75" customHeight="1">
      <c r="A14" s="29">
        <v>42278</v>
      </c>
      <c r="B14" s="48"/>
      <c r="C14" s="41"/>
      <c r="D14" s="59">
        <f t="shared" si="0"/>
        <v>0</v>
      </c>
      <c r="E14" s="50"/>
      <c r="F14" s="50"/>
      <c r="G14" s="42">
        <f t="shared" si="1"/>
        <v>0</v>
      </c>
      <c r="H14" s="44" t="e">
        <f t="shared" si="2"/>
        <v>#DIV/0!</v>
      </c>
      <c r="I14" s="45" t="e">
        <f t="shared" si="3"/>
        <v>#DIV/0!</v>
      </c>
      <c r="J14" s="45" t="e">
        <f t="shared" si="4"/>
        <v>#DIV/0!</v>
      </c>
      <c r="K14" s="46" t="e">
        <f t="shared" si="5"/>
        <v>#DIV/0!</v>
      </c>
      <c r="L14" s="47" t="e">
        <f t="shared" si="6"/>
        <v>#DIV/0!</v>
      </c>
    </row>
    <row r="15" spans="1:12" ht="24.75" customHeight="1">
      <c r="A15" s="30">
        <v>42309</v>
      </c>
      <c r="B15" s="48"/>
      <c r="C15" s="41"/>
      <c r="D15" s="59">
        <f t="shared" si="0"/>
        <v>0</v>
      </c>
      <c r="E15" s="50"/>
      <c r="F15" s="50"/>
      <c r="G15" s="42">
        <f t="shared" si="1"/>
        <v>0</v>
      </c>
      <c r="H15" s="44" t="e">
        <f t="shared" si="2"/>
        <v>#DIV/0!</v>
      </c>
      <c r="I15" s="45" t="e">
        <f t="shared" si="3"/>
        <v>#DIV/0!</v>
      </c>
      <c r="J15" s="45" t="e">
        <f t="shared" si="4"/>
        <v>#DIV/0!</v>
      </c>
      <c r="K15" s="46" t="e">
        <f t="shared" si="5"/>
        <v>#DIV/0!</v>
      </c>
      <c r="L15" s="47" t="e">
        <f t="shared" si="6"/>
        <v>#DIV/0!</v>
      </c>
    </row>
    <row r="16" spans="1:12" ht="24.75" customHeight="1">
      <c r="A16" s="31">
        <v>42339</v>
      </c>
      <c r="B16" s="51"/>
      <c r="C16" s="52"/>
      <c r="D16" s="60">
        <f t="shared" si="0"/>
        <v>0</v>
      </c>
      <c r="E16" s="53"/>
      <c r="F16" s="53"/>
      <c r="G16" s="54">
        <f t="shared" si="1"/>
        <v>0</v>
      </c>
      <c r="H16" s="55" t="e">
        <f t="shared" si="2"/>
        <v>#DIV/0!</v>
      </c>
      <c r="I16" s="56" t="e">
        <f t="shared" si="3"/>
        <v>#DIV/0!</v>
      </c>
      <c r="J16" s="56" t="e">
        <f t="shared" si="4"/>
        <v>#DIV/0!</v>
      </c>
      <c r="K16" s="57" t="e">
        <f t="shared" si="5"/>
        <v>#DIV/0!</v>
      </c>
      <c r="L16" s="58" t="e">
        <f t="shared" si="6"/>
        <v>#DIV/0!</v>
      </c>
    </row>
    <row r="17" spans="1:12" ht="24.75" customHeight="1">
      <c r="A17" s="61" t="s">
        <v>19</v>
      </c>
      <c r="B17" s="62">
        <f aca="true" t="shared" si="7" ref="B17:G17">SUM(B8:B16)</f>
        <v>20000</v>
      </c>
      <c r="C17" s="63">
        <f t="shared" si="7"/>
        <v>0</v>
      </c>
      <c r="D17" s="64">
        <f t="shared" si="7"/>
        <v>20000</v>
      </c>
      <c r="E17" s="65">
        <f t="shared" si="7"/>
        <v>0</v>
      </c>
      <c r="F17" s="66">
        <f t="shared" si="7"/>
        <v>0</v>
      </c>
      <c r="G17" s="65">
        <f t="shared" si="7"/>
        <v>0</v>
      </c>
      <c r="H17" s="67" t="e">
        <f>AVERAGE(H8:H16)</f>
        <v>#DIV/0!</v>
      </c>
      <c r="I17" s="63" t="e">
        <f>AVERAGE(I8:I16)</f>
        <v>#DIV/0!</v>
      </c>
      <c r="J17" s="63" t="e">
        <f>AVERAGE(J8:J16)</f>
        <v>#DIV/0!</v>
      </c>
      <c r="K17" s="68" t="e">
        <f>AVERAGE(K8:K16)</f>
        <v>#DIV/0!</v>
      </c>
      <c r="L17" s="69" t="e">
        <f>AVERAGE(L8:L16)</f>
        <v>#DIV/0!</v>
      </c>
    </row>
    <row r="18" spans="1:12" ht="13.5">
      <c r="A18" s="28"/>
      <c r="J18" s="70"/>
      <c r="K18" s="71" t="s">
        <v>20</v>
      </c>
      <c r="L18" s="71" t="s">
        <v>21</v>
      </c>
    </row>
    <row r="19" ht="13.5">
      <c r="A19" s="28"/>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3:R127"/>
  <sheetViews>
    <sheetView tabSelected="1" zoomScaleSheetLayoutView="100" zoomScalePageLayoutView="0" workbookViewId="0" topLeftCell="A1">
      <pane ySplit="10" topLeftCell="A11" activePane="bottomLeft" state="frozen"/>
      <selection pane="topLeft" activeCell="A1" sqref="A1"/>
      <selection pane="bottomLeft" activeCell="L28" sqref="L28"/>
    </sheetView>
  </sheetViews>
  <sheetFormatPr defaultColWidth="10.00390625" defaultRowHeight="13.5" customHeight="1"/>
  <cols>
    <col min="1" max="1" width="3.50390625" style="0" customWidth="1"/>
    <col min="2" max="2" width="11.50390625" style="108" customWidth="1"/>
    <col min="3" max="3" width="6.00390625" style="144" customWidth="1"/>
    <col min="4" max="4" width="16.375" style="0" customWidth="1"/>
    <col min="5" max="5" width="9.625" style="0" customWidth="1"/>
    <col min="6" max="6" width="12.75390625" style="0" customWidth="1"/>
    <col min="7" max="7" width="12.50390625" style="150" customWidth="1"/>
    <col min="8" max="8" width="15.875" style="0" customWidth="1"/>
    <col min="9" max="9" width="10.00390625" style="150" customWidth="1"/>
    <col min="10" max="10" width="7.00390625" style="123" customWidth="1"/>
    <col min="11" max="11" width="13.50390625" style="120" customWidth="1"/>
    <col min="12" max="12" width="13.25390625" style="112" customWidth="1"/>
    <col min="13" max="13" width="8.00390625" style="0" customWidth="1"/>
    <col min="14" max="14" width="11.125" style="0" customWidth="1"/>
    <col min="15" max="15" width="10.125" style="110" customWidth="1"/>
    <col min="16" max="16" width="9.375" style="0" customWidth="1"/>
    <col min="17" max="17" width="10.00390625" style="106" customWidth="1"/>
    <col min="18" max="18" width="10.00390625" style="107" customWidth="1"/>
  </cols>
  <sheetData>
    <row r="3" spans="2:8" ht="13.5" customHeight="1">
      <c r="B3" s="108" t="s">
        <v>74</v>
      </c>
      <c r="D3" t="s">
        <v>77</v>
      </c>
      <c r="G3" s="144" t="s">
        <v>75</v>
      </c>
      <c r="H3" t="s">
        <v>76</v>
      </c>
    </row>
    <row r="4" ht="13.5" customHeight="1">
      <c r="D4" s="176"/>
    </row>
    <row r="5" ht="13.5" customHeight="1">
      <c r="D5" s="176"/>
    </row>
    <row r="7" spans="4:18" ht="13.5" customHeight="1">
      <c r="D7" t="s">
        <v>67</v>
      </c>
      <c r="E7" t="s">
        <v>82</v>
      </c>
      <c r="P7" t="s">
        <v>68</v>
      </c>
      <c r="Q7"/>
      <c r="R7" t="s">
        <v>69</v>
      </c>
    </row>
    <row r="8" spans="4:18" ht="13.5" customHeight="1">
      <c r="D8" t="s">
        <v>66</v>
      </c>
      <c r="E8" t="s">
        <v>79</v>
      </c>
      <c r="P8" s="112" t="s">
        <v>70</v>
      </c>
      <c r="Q8" s="109"/>
      <c r="R8" t="s">
        <v>71</v>
      </c>
    </row>
    <row r="10" spans="2:18" s="113" customFormat="1" ht="13.5">
      <c r="B10" s="114" t="s">
        <v>60</v>
      </c>
      <c r="C10" s="145" t="s">
        <v>22</v>
      </c>
      <c r="D10" s="115" t="s">
        <v>62</v>
      </c>
      <c r="E10" s="115" t="s">
        <v>23</v>
      </c>
      <c r="F10" s="115" t="s">
        <v>24</v>
      </c>
      <c r="G10" s="151" t="s">
        <v>25</v>
      </c>
      <c r="H10" s="115" t="s">
        <v>26</v>
      </c>
      <c r="I10" s="151" t="s">
        <v>27</v>
      </c>
      <c r="J10" s="124" t="s">
        <v>78</v>
      </c>
      <c r="K10" s="121" t="s">
        <v>64</v>
      </c>
      <c r="L10" s="140" t="s">
        <v>61</v>
      </c>
      <c r="M10" s="113" t="s">
        <v>72</v>
      </c>
      <c r="N10" s="113" t="s">
        <v>56</v>
      </c>
      <c r="O10" s="116" t="s">
        <v>65</v>
      </c>
      <c r="P10" s="113" t="s">
        <v>73</v>
      </c>
      <c r="Q10" s="117" t="s">
        <v>57</v>
      </c>
      <c r="R10" s="118" t="s">
        <v>59</v>
      </c>
    </row>
    <row r="11" spans="1:18" s="132" customFormat="1" ht="13.5">
      <c r="A11" s="129">
        <v>1</v>
      </c>
      <c r="B11" s="130">
        <v>1000000</v>
      </c>
      <c r="C11" s="143" t="s">
        <v>63</v>
      </c>
      <c r="D11" s="131">
        <f>Q11*0.1</f>
        <v>1.42</v>
      </c>
      <c r="E11" s="132" t="s">
        <v>80</v>
      </c>
      <c r="F11" s="171">
        <v>38398</v>
      </c>
      <c r="G11" s="153">
        <v>105.141</v>
      </c>
      <c r="H11" s="172">
        <v>38398</v>
      </c>
      <c r="I11" s="153">
        <v>105.141</v>
      </c>
      <c r="J11" s="135">
        <f>(G11-I11)*100</f>
        <v>0</v>
      </c>
      <c r="K11" s="136">
        <f>(J11*R11)*-1</f>
        <v>0</v>
      </c>
      <c r="L11" s="119">
        <v>104.93</v>
      </c>
      <c r="M11" s="132">
        <v>0.03</v>
      </c>
      <c r="N11" s="137">
        <f aca="true" t="shared" si="0" ref="N11:N41">(G11-L11)*100</f>
        <v>21.099999999999852</v>
      </c>
      <c r="O11" s="138">
        <f aca="true" t="shared" si="1" ref="O11:O41">B11*0.03</f>
        <v>30000</v>
      </c>
      <c r="P11" s="132">
        <v>100</v>
      </c>
      <c r="Q11" s="137">
        <f>ROUNDDOWN(B11*M11/N11/P11,1)</f>
        <v>14.2</v>
      </c>
      <c r="R11" s="139">
        <f>Q11*100</f>
        <v>1420</v>
      </c>
    </row>
    <row r="12" spans="1:18" s="132" customFormat="1" ht="13.5">
      <c r="A12" s="129">
        <v>2</v>
      </c>
      <c r="B12" s="130">
        <f aca="true" t="shared" si="2" ref="B12:B41">B11+K11</f>
        <v>1000000</v>
      </c>
      <c r="C12" s="146" t="s">
        <v>81</v>
      </c>
      <c r="D12" s="131">
        <f aca="true" t="shared" si="3" ref="D12:D41">Q12*0.1</f>
        <v>-1.34</v>
      </c>
      <c r="E12" s="132" t="s">
        <v>80</v>
      </c>
      <c r="F12" s="171">
        <v>38398</v>
      </c>
      <c r="G12" s="153">
        <v>104.93</v>
      </c>
      <c r="H12" s="172">
        <v>38399</v>
      </c>
      <c r="I12" s="153">
        <v>104.479</v>
      </c>
      <c r="J12" s="135">
        <f>(G12-I12)*100</f>
        <v>45.10000000000076</v>
      </c>
      <c r="K12" s="136">
        <f aca="true" t="shared" si="4" ref="K12:K41">(J12*R12)*-1</f>
        <v>60434.00000000102</v>
      </c>
      <c r="L12" s="119">
        <v>105.153</v>
      </c>
      <c r="M12" s="132">
        <v>0.03</v>
      </c>
      <c r="N12" s="137">
        <f t="shared" si="0"/>
        <v>-22.299999999999898</v>
      </c>
      <c r="O12" s="138">
        <f t="shared" si="1"/>
        <v>30000</v>
      </c>
      <c r="P12" s="132">
        <v>100</v>
      </c>
      <c r="Q12" s="137">
        <f aca="true" t="shared" si="5" ref="Q12:Q41">ROUNDDOWN(B12*M12/N12/P12,1)</f>
        <v>-13.4</v>
      </c>
      <c r="R12" s="139">
        <f>Q12*100</f>
        <v>-1340</v>
      </c>
    </row>
    <row r="13" spans="1:18" s="132" customFormat="1" ht="13.5">
      <c r="A13" s="129">
        <v>3</v>
      </c>
      <c r="B13" s="130">
        <f t="shared" si="2"/>
        <v>1060434.000000001</v>
      </c>
      <c r="C13" s="143" t="s">
        <v>63</v>
      </c>
      <c r="D13" s="131">
        <f t="shared" si="3"/>
        <v>1.7800000000000002</v>
      </c>
      <c r="E13" s="132" t="s">
        <v>80</v>
      </c>
      <c r="F13" s="171">
        <v>38401</v>
      </c>
      <c r="G13" s="153">
        <v>105.564</v>
      </c>
      <c r="H13" s="172">
        <v>38401</v>
      </c>
      <c r="I13" s="154">
        <v>105.386</v>
      </c>
      <c r="J13" s="135">
        <f aca="true" t="shared" si="6" ref="J13:J41">(G13-I13)*100</f>
        <v>17.799999999999727</v>
      </c>
      <c r="K13" s="136">
        <f t="shared" si="4"/>
        <v>-31683.999999999513</v>
      </c>
      <c r="L13" s="154">
        <v>105.386</v>
      </c>
      <c r="M13" s="132">
        <v>0.03</v>
      </c>
      <c r="N13" s="137">
        <f t="shared" si="0"/>
        <v>17.799999999999727</v>
      </c>
      <c r="O13" s="138">
        <f t="shared" si="1"/>
        <v>31813.020000000026</v>
      </c>
      <c r="P13" s="132">
        <v>100</v>
      </c>
      <c r="Q13" s="137">
        <f t="shared" si="5"/>
        <v>17.8</v>
      </c>
      <c r="R13" s="139">
        <f>Q13*100</f>
        <v>1780</v>
      </c>
    </row>
    <row r="14" spans="1:18" s="132" customFormat="1" ht="13.5">
      <c r="A14" s="129">
        <v>4</v>
      </c>
      <c r="B14" s="130">
        <f t="shared" si="2"/>
        <v>1028750.0000000014</v>
      </c>
      <c r="C14" s="146" t="s">
        <v>81</v>
      </c>
      <c r="D14" s="131">
        <f t="shared" si="3"/>
        <v>-1.59</v>
      </c>
      <c r="E14" s="132" t="s">
        <v>80</v>
      </c>
      <c r="F14" s="171">
        <v>38407</v>
      </c>
      <c r="G14" s="153">
        <v>104.694</v>
      </c>
      <c r="H14" s="172">
        <v>38407</v>
      </c>
      <c r="I14" s="154">
        <v>104.887</v>
      </c>
      <c r="J14" s="135">
        <f t="shared" si="6"/>
        <v>-19.299999999999784</v>
      </c>
      <c r="K14" s="136">
        <f>(J14*R14)*-1</f>
        <v>-30686.999999999658</v>
      </c>
      <c r="L14" s="154">
        <v>104.887</v>
      </c>
      <c r="M14" s="132">
        <v>0.03</v>
      </c>
      <c r="N14" s="137">
        <f t="shared" si="0"/>
        <v>-19.299999999999784</v>
      </c>
      <c r="O14" s="138">
        <f t="shared" si="1"/>
        <v>30862.50000000004</v>
      </c>
      <c r="P14" s="132">
        <v>100</v>
      </c>
      <c r="Q14" s="137">
        <f t="shared" si="5"/>
        <v>-15.9</v>
      </c>
      <c r="R14" s="139">
        <f>Q14*100</f>
        <v>-1590</v>
      </c>
    </row>
    <row r="15" spans="1:18" s="132" customFormat="1" ht="13.5">
      <c r="A15" s="129">
        <v>5</v>
      </c>
      <c r="B15" s="130">
        <f t="shared" si="2"/>
        <v>998063.0000000017</v>
      </c>
      <c r="C15" s="146" t="s">
        <v>81</v>
      </c>
      <c r="D15" s="131">
        <f t="shared" si="3"/>
        <v>-1.52</v>
      </c>
      <c r="E15" s="132" t="s">
        <v>80</v>
      </c>
      <c r="F15" s="171">
        <v>38407</v>
      </c>
      <c r="G15" s="153">
        <v>104.699</v>
      </c>
      <c r="H15" s="172">
        <v>38407</v>
      </c>
      <c r="I15" s="154">
        <v>104.895</v>
      </c>
      <c r="J15" s="135">
        <f t="shared" si="6"/>
        <v>-19.599999999999795</v>
      </c>
      <c r="K15" s="136">
        <f t="shared" si="4"/>
        <v>-29791.999999999687</v>
      </c>
      <c r="L15" s="154">
        <v>104.895</v>
      </c>
      <c r="M15" s="132">
        <v>0.03</v>
      </c>
      <c r="N15" s="137">
        <f t="shared" si="0"/>
        <v>-19.599999999999795</v>
      </c>
      <c r="O15" s="138">
        <f t="shared" si="1"/>
        <v>29941.89000000005</v>
      </c>
      <c r="P15" s="132">
        <v>100</v>
      </c>
      <c r="Q15" s="137">
        <f t="shared" si="5"/>
        <v>-15.2</v>
      </c>
      <c r="R15" s="139">
        <f aca="true" t="shared" si="7" ref="R15:R41">Q15*100</f>
        <v>-1520</v>
      </c>
    </row>
    <row r="16" spans="1:18" s="132" customFormat="1" ht="13.5">
      <c r="A16" s="129">
        <v>6</v>
      </c>
      <c r="B16" s="130">
        <f t="shared" si="2"/>
        <v>968271.0000000021</v>
      </c>
      <c r="C16" s="143" t="s">
        <v>63</v>
      </c>
      <c r="D16" s="131">
        <f t="shared" si="3"/>
        <v>3.49</v>
      </c>
      <c r="E16" s="132" t="s">
        <v>80</v>
      </c>
      <c r="F16" s="171">
        <v>38414</v>
      </c>
      <c r="G16" s="153">
        <v>104.907</v>
      </c>
      <c r="H16" s="171">
        <v>38414</v>
      </c>
      <c r="I16" s="154">
        <v>104.907</v>
      </c>
      <c r="J16" s="135">
        <f t="shared" si="6"/>
        <v>0</v>
      </c>
      <c r="K16" s="136">
        <f t="shared" si="4"/>
        <v>0</v>
      </c>
      <c r="L16" s="154">
        <v>104.824</v>
      </c>
      <c r="M16" s="132">
        <v>0.03</v>
      </c>
      <c r="N16" s="137">
        <f t="shared" si="0"/>
        <v>8.29999999999984</v>
      </c>
      <c r="O16" s="138">
        <f t="shared" si="1"/>
        <v>29048.130000000063</v>
      </c>
      <c r="P16" s="132">
        <v>100</v>
      </c>
      <c r="Q16" s="137">
        <f>ROUNDDOWN(B16*M16/N16/P16,1)</f>
        <v>34.9</v>
      </c>
      <c r="R16" s="139">
        <f t="shared" si="7"/>
        <v>3490</v>
      </c>
    </row>
    <row r="17" spans="1:18" s="132" customFormat="1" ht="13.5">
      <c r="A17" s="129">
        <v>7</v>
      </c>
      <c r="B17" s="130">
        <f t="shared" si="2"/>
        <v>968271.0000000021</v>
      </c>
      <c r="C17" s="143" t="s">
        <v>63</v>
      </c>
      <c r="D17" s="131">
        <f t="shared" si="3"/>
        <v>2.2</v>
      </c>
      <c r="E17" s="132" t="s">
        <v>80</v>
      </c>
      <c r="F17" s="171">
        <v>38418</v>
      </c>
      <c r="G17" s="161">
        <v>105.189</v>
      </c>
      <c r="H17" s="172">
        <v>38418</v>
      </c>
      <c r="I17" s="154">
        <v>105.057</v>
      </c>
      <c r="J17" s="135">
        <f t="shared" si="6"/>
        <v>13.19999999999908</v>
      </c>
      <c r="K17" s="136">
        <f t="shared" si="4"/>
        <v>-29039.999999997974</v>
      </c>
      <c r="L17" s="154">
        <v>105.057</v>
      </c>
      <c r="M17" s="132">
        <v>0.03</v>
      </c>
      <c r="N17" s="137">
        <f t="shared" si="0"/>
        <v>13.19999999999908</v>
      </c>
      <c r="O17" s="138">
        <f t="shared" si="1"/>
        <v>29048.130000000063</v>
      </c>
      <c r="P17" s="132">
        <v>100</v>
      </c>
      <c r="Q17" s="137">
        <f t="shared" si="5"/>
        <v>22</v>
      </c>
      <c r="R17" s="139">
        <f t="shared" si="7"/>
        <v>2200</v>
      </c>
    </row>
    <row r="18" spans="1:18" s="132" customFormat="1" ht="13.5">
      <c r="A18" s="129">
        <v>8</v>
      </c>
      <c r="B18" s="130">
        <f t="shared" si="2"/>
        <v>939231.0000000041</v>
      </c>
      <c r="C18" s="146" t="s">
        <v>81</v>
      </c>
      <c r="D18" s="131">
        <f t="shared" si="3"/>
        <v>-2.02</v>
      </c>
      <c r="E18" s="132" t="s">
        <v>80</v>
      </c>
      <c r="F18" s="171">
        <v>38420</v>
      </c>
      <c r="G18" s="153">
        <v>104.606</v>
      </c>
      <c r="H18" s="172">
        <v>38421</v>
      </c>
      <c r="I18" s="154">
        <v>103.991</v>
      </c>
      <c r="J18" s="135">
        <f t="shared" si="6"/>
        <v>61.49999999999949</v>
      </c>
      <c r="K18" s="136">
        <f t="shared" si="4"/>
        <v>124229.99999999897</v>
      </c>
      <c r="L18" s="149">
        <v>104.745</v>
      </c>
      <c r="M18" s="132">
        <v>0.03</v>
      </c>
      <c r="N18" s="137">
        <f t="shared" si="0"/>
        <v>-13.900000000001</v>
      </c>
      <c r="O18" s="138">
        <f t="shared" si="1"/>
        <v>28176.93000000012</v>
      </c>
      <c r="P18" s="132">
        <v>100</v>
      </c>
      <c r="Q18" s="137">
        <f t="shared" si="5"/>
        <v>-20.2</v>
      </c>
      <c r="R18" s="139">
        <f t="shared" si="7"/>
        <v>-2020</v>
      </c>
    </row>
    <row r="19" spans="1:18" s="132" customFormat="1" ht="13.5">
      <c r="A19" s="129">
        <v>9</v>
      </c>
      <c r="B19" s="130">
        <f t="shared" si="2"/>
        <v>1063461.000000003</v>
      </c>
      <c r="C19" s="143" t="s">
        <v>63</v>
      </c>
      <c r="D19" s="131">
        <f t="shared" si="3"/>
        <v>2.75</v>
      </c>
      <c r="E19" s="132" t="s">
        <v>80</v>
      </c>
      <c r="F19" s="171">
        <v>38422</v>
      </c>
      <c r="G19" s="153">
        <v>104.162</v>
      </c>
      <c r="H19" s="172">
        <v>38422</v>
      </c>
      <c r="I19" s="154">
        <v>104.046</v>
      </c>
      <c r="J19" s="135">
        <f t="shared" si="6"/>
        <v>11.599999999999966</v>
      </c>
      <c r="K19" s="136">
        <f t="shared" si="4"/>
        <v>-31899.999999999905</v>
      </c>
      <c r="L19" s="154">
        <v>104.046</v>
      </c>
      <c r="M19" s="132">
        <v>0.03</v>
      </c>
      <c r="N19" s="137">
        <f t="shared" si="0"/>
        <v>11.599999999999966</v>
      </c>
      <c r="O19" s="138">
        <f t="shared" si="1"/>
        <v>31903.83000000009</v>
      </c>
      <c r="P19" s="132">
        <v>100</v>
      </c>
      <c r="Q19" s="137">
        <f t="shared" si="5"/>
        <v>27.5</v>
      </c>
      <c r="R19" s="139">
        <f t="shared" si="7"/>
        <v>2750</v>
      </c>
    </row>
    <row r="20" spans="1:18" s="132" customFormat="1" ht="13.5">
      <c r="A20" s="129">
        <v>10</v>
      </c>
      <c r="B20" s="130">
        <f t="shared" si="2"/>
        <v>1031561.0000000031</v>
      </c>
      <c r="C20" s="143" t="s">
        <v>63</v>
      </c>
      <c r="D20" s="131">
        <f t="shared" si="3"/>
        <v>2.02</v>
      </c>
      <c r="E20" s="132" t="s">
        <v>80</v>
      </c>
      <c r="F20" s="169">
        <v>38428</v>
      </c>
      <c r="G20" s="153">
        <v>104.416</v>
      </c>
      <c r="H20" s="170">
        <v>38433</v>
      </c>
      <c r="I20" s="152">
        <v>105.001</v>
      </c>
      <c r="J20" s="135">
        <f t="shared" si="6"/>
        <v>-58.500000000000796</v>
      </c>
      <c r="K20" s="136">
        <f t="shared" si="4"/>
        <v>118170.0000000016</v>
      </c>
      <c r="L20" s="141">
        <v>104.263</v>
      </c>
      <c r="M20" s="132">
        <v>0.03</v>
      </c>
      <c r="N20" s="137">
        <f t="shared" si="0"/>
        <v>15.299999999999159</v>
      </c>
      <c r="O20" s="138">
        <f t="shared" si="1"/>
        <v>30946.830000000093</v>
      </c>
      <c r="P20" s="132">
        <v>100</v>
      </c>
      <c r="Q20" s="137">
        <f t="shared" si="5"/>
        <v>20.2</v>
      </c>
      <c r="R20" s="139">
        <f t="shared" si="7"/>
        <v>2020</v>
      </c>
    </row>
    <row r="21" spans="1:18" s="132" customFormat="1" ht="13.5">
      <c r="A21" s="129">
        <v>11</v>
      </c>
      <c r="B21" s="130">
        <f t="shared" si="2"/>
        <v>1149731.0000000047</v>
      </c>
      <c r="C21" s="146" t="s">
        <v>81</v>
      </c>
      <c r="D21" s="131">
        <f t="shared" si="3"/>
        <v>-2.5300000000000002</v>
      </c>
      <c r="E21" s="132" t="s">
        <v>80</v>
      </c>
      <c r="F21" s="169">
        <v>38433</v>
      </c>
      <c r="G21" s="153">
        <v>105.026</v>
      </c>
      <c r="H21" s="170">
        <v>38433</v>
      </c>
      <c r="I21" s="152">
        <v>105.162</v>
      </c>
      <c r="J21" s="135">
        <f t="shared" si="6"/>
        <v>-13.600000000000989</v>
      </c>
      <c r="K21" s="136">
        <f t="shared" si="4"/>
        <v>-34408.0000000025</v>
      </c>
      <c r="L21" s="141">
        <v>105.162</v>
      </c>
      <c r="M21" s="132">
        <v>0.03</v>
      </c>
      <c r="N21" s="137">
        <f t="shared" si="0"/>
        <v>-13.600000000000989</v>
      </c>
      <c r="O21" s="138">
        <f t="shared" si="1"/>
        <v>34491.93000000014</v>
      </c>
      <c r="P21" s="132">
        <v>100</v>
      </c>
      <c r="Q21" s="137">
        <f t="shared" si="5"/>
        <v>-25.3</v>
      </c>
      <c r="R21" s="139">
        <f t="shared" si="7"/>
        <v>-2530</v>
      </c>
    </row>
    <row r="22" spans="1:18" s="132" customFormat="1" ht="13.5">
      <c r="A22" s="129">
        <v>12</v>
      </c>
      <c r="B22" s="130">
        <f t="shared" si="2"/>
        <v>1115323.000000002</v>
      </c>
      <c r="C22" s="143" t="s">
        <v>63</v>
      </c>
      <c r="D22" s="131">
        <f t="shared" si="3"/>
        <v>1.32</v>
      </c>
      <c r="E22" s="132" t="s">
        <v>80</v>
      </c>
      <c r="F22" s="169">
        <v>38434</v>
      </c>
      <c r="G22" s="153">
        <v>105.728</v>
      </c>
      <c r="H22" s="170">
        <v>38435</v>
      </c>
      <c r="I22" s="152">
        <v>106.178</v>
      </c>
      <c r="J22" s="135">
        <f t="shared" si="6"/>
        <v>-45.000000000000284</v>
      </c>
      <c r="K22" s="136">
        <f t="shared" si="4"/>
        <v>59400.00000000038</v>
      </c>
      <c r="L22" s="141">
        <v>105.476</v>
      </c>
      <c r="M22" s="132">
        <v>0.03</v>
      </c>
      <c r="N22" s="137">
        <f t="shared" si="0"/>
        <v>25.199999999999534</v>
      </c>
      <c r="O22" s="138">
        <f t="shared" si="1"/>
        <v>33459.69000000006</v>
      </c>
      <c r="P22" s="132">
        <v>100</v>
      </c>
      <c r="Q22" s="137">
        <f t="shared" si="5"/>
        <v>13.2</v>
      </c>
      <c r="R22" s="139">
        <f t="shared" si="7"/>
        <v>1320</v>
      </c>
    </row>
    <row r="23" spans="1:18" s="132" customFormat="1" ht="13.5">
      <c r="A23" s="129">
        <v>13</v>
      </c>
      <c r="B23" s="130">
        <f t="shared" si="2"/>
        <v>1174723.0000000026</v>
      </c>
      <c r="C23" s="143" t="s">
        <v>63</v>
      </c>
      <c r="D23" s="131">
        <f t="shared" si="3"/>
        <v>1.3900000000000001</v>
      </c>
      <c r="E23" s="132" t="s">
        <v>80</v>
      </c>
      <c r="F23" s="169">
        <v>38434</v>
      </c>
      <c r="G23" s="153">
        <v>105.723</v>
      </c>
      <c r="H23" s="170">
        <v>38435</v>
      </c>
      <c r="I23" s="152">
        <v>106.165</v>
      </c>
      <c r="J23" s="135">
        <f t="shared" si="6"/>
        <v>-44.20000000000073</v>
      </c>
      <c r="K23" s="136">
        <f t="shared" si="4"/>
        <v>61438.00000000101</v>
      </c>
      <c r="L23" s="141">
        <v>105.471</v>
      </c>
      <c r="M23" s="132">
        <v>0.03</v>
      </c>
      <c r="N23" s="137">
        <f t="shared" si="0"/>
        <v>25.199999999999534</v>
      </c>
      <c r="O23" s="138">
        <f t="shared" si="1"/>
        <v>35241.690000000075</v>
      </c>
      <c r="P23" s="132">
        <v>100</v>
      </c>
      <c r="Q23" s="137">
        <f t="shared" si="5"/>
        <v>13.9</v>
      </c>
      <c r="R23" s="139">
        <f t="shared" si="7"/>
        <v>1390</v>
      </c>
    </row>
    <row r="24" spans="1:18" s="132" customFormat="1" ht="13.5">
      <c r="A24" s="129">
        <v>14</v>
      </c>
      <c r="B24" s="130">
        <f t="shared" si="2"/>
        <v>1236161.0000000035</v>
      </c>
      <c r="C24" s="143" t="s">
        <v>63</v>
      </c>
      <c r="D24" s="131">
        <f t="shared" si="3"/>
        <v>2.18</v>
      </c>
      <c r="E24" s="132" t="s">
        <v>80</v>
      </c>
      <c r="F24" s="169">
        <v>38439</v>
      </c>
      <c r="G24" s="153">
        <v>107.21</v>
      </c>
      <c r="H24" s="170">
        <v>38440</v>
      </c>
      <c r="I24" s="152">
        <v>107.04</v>
      </c>
      <c r="J24" s="135">
        <f t="shared" si="6"/>
        <v>16.99999999999875</v>
      </c>
      <c r="K24" s="136">
        <f t="shared" si="4"/>
        <v>-37059.99999999727</v>
      </c>
      <c r="L24" s="152">
        <v>107.04</v>
      </c>
      <c r="M24" s="132">
        <v>0.03</v>
      </c>
      <c r="N24" s="137">
        <f t="shared" si="0"/>
        <v>16.99999999999875</v>
      </c>
      <c r="O24" s="138">
        <f t="shared" si="1"/>
        <v>37084.8300000001</v>
      </c>
      <c r="P24" s="132">
        <v>100</v>
      </c>
      <c r="Q24" s="137">
        <f t="shared" si="5"/>
        <v>21.8</v>
      </c>
      <c r="R24" s="139">
        <f t="shared" si="7"/>
        <v>2180</v>
      </c>
    </row>
    <row r="25" spans="1:18" s="132" customFormat="1" ht="13.5">
      <c r="A25" s="129">
        <v>15</v>
      </c>
      <c r="B25" s="130">
        <f t="shared" si="2"/>
        <v>1199101.0000000063</v>
      </c>
      <c r="C25" s="143" t="s">
        <v>63</v>
      </c>
      <c r="D25" s="131">
        <f t="shared" si="3"/>
        <v>1.87</v>
      </c>
      <c r="E25" s="132" t="s">
        <v>80</v>
      </c>
      <c r="F25" s="169">
        <v>38442</v>
      </c>
      <c r="G25" s="153">
        <v>107.236</v>
      </c>
      <c r="H25" s="170">
        <v>38443</v>
      </c>
      <c r="I25" s="152">
        <v>107.404</v>
      </c>
      <c r="J25" s="135">
        <f t="shared" si="6"/>
        <v>-16.799999999999216</v>
      </c>
      <c r="K25" s="136">
        <f>(J25*R25)*-1</f>
        <v>31415.999999998534</v>
      </c>
      <c r="L25" s="141">
        <v>107.044</v>
      </c>
      <c r="M25" s="132">
        <v>0.03</v>
      </c>
      <c r="N25" s="137">
        <f t="shared" si="0"/>
        <v>19.200000000000728</v>
      </c>
      <c r="O25" s="138">
        <f t="shared" si="1"/>
        <v>35973.03000000019</v>
      </c>
      <c r="P25" s="132">
        <v>100</v>
      </c>
      <c r="Q25" s="137">
        <f t="shared" si="5"/>
        <v>18.7</v>
      </c>
      <c r="R25" s="139">
        <f t="shared" si="7"/>
        <v>1870</v>
      </c>
    </row>
    <row r="26" spans="1:18" s="132" customFormat="1" ht="13.5">
      <c r="A26" s="129">
        <v>16</v>
      </c>
      <c r="B26" s="130">
        <f t="shared" si="2"/>
        <v>1230517.000000005</v>
      </c>
      <c r="C26" s="143" t="s">
        <v>63</v>
      </c>
      <c r="D26" s="131">
        <f t="shared" si="3"/>
        <v>4.1000000000000005</v>
      </c>
      <c r="E26" s="132" t="s">
        <v>80</v>
      </c>
      <c r="F26" s="169">
        <v>38446</v>
      </c>
      <c r="G26" s="153">
        <v>108.263</v>
      </c>
      <c r="H26" s="170">
        <v>38447</v>
      </c>
      <c r="I26" s="152">
        <v>108.541</v>
      </c>
      <c r="J26" s="135">
        <f t="shared" si="6"/>
        <v>-27.79999999999916</v>
      </c>
      <c r="K26" s="136">
        <f t="shared" si="4"/>
        <v>113979.99999999655</v>
      </c>
      <c r="L26" s="141">
        <v>108.173</v>
      </c>
      <c r="M26" s="132">
        <v>0.03</v>
      </c>
      <c r="N26" s="137">
        <f t="shared" si="0"/>
        <v>9.000000000000341</v>
      </c>
      <c r="O26" s="138">
        <f t="shared" si="1"/>
        <v>36915.51000000015</v>
      </c>
      <c r="P26" s="132">
        <v>100</v>
      </c>
      <c r="Q26" s="137">
        <f t="shared" si="5"/>
        <v>41</v>
      </c>
      <c r="R26" s="139">
        <f t="shared" si="7"/>
        <v>4100</v>
      </c>
    </row>
    <row r="27" spans="1:18" s="132" customFormat="1" ht="13.5">
      <c r="A27" s="129">
        <v>17</v>
      </c>
      <c r="B27" s="130">
        <f t="shared" si="2"/>
        <v>1344497.0000000014</v>
      </c>
      <c r="C27" s="143" t="s">
        <v>63</v>
      </c>
      <c r="D27" s="131">
        <f t="shared" si="3"/>
        <v>2.41</v>
      </c>
      <c r="E27" s="132" t="s">
        <v>80</v>
      </c>
      <c r="F27" s="169">
        <v>38449</v>
      </c>
      <c r="G27" s="153">
        <v>108.521</v>
      </c>
      <c r="H27" s="170">
        <v>38449</v>
      </c>
      <c r="I27" s="152">
        <v>108.521</v>
      </c>
      <c r="J27" s="135">
        <f t="shared" si="6"/>
        <v>0</v>
      </c>
      <c r="K27" s="136">
        <f t="shared" si="4"/>
        <v>0</v>
      </c>
      <c r="L27" s="177">
        <v>108.354</v>
      </c>
      <c r="M27" s="132">
        <v>0.03</v>
      </c>
      <c r="N27" s="137">
        <f t="shared" si="0"/>
        <v>16.70000000000016</v>
      </c>
      <c r="O27" s="138">
        <f t="shared" si="1"/>
        <v>40334.91000000004</v>
      </c>
      <c r="P27" s="132">
        <v>100</v>
      </c>
      <c r="Q27" s="137">
        <f t="shared" si="5"/>
        <v>24.1</v>
      </c>
      <c r="R27" s="139">
        <f t="shared" si="7"/>
        <v>2410</v>
      </c>
    </row>
    <row r="28" spans="1:18" s="132" customFormat="1" ht="13.5">
      <c r="A28" s="129">
        <v>18</v>
      </c>
      <c r="B28" s="130">
        <f t="shared" si="2"/>
        <v>1344497.0000000014</v>
      </c>
      <c r="C28" s="143" t="s">
        <v>63</v>
      </c>
      <c r="D28" s="131">
        <f t="shared" si="3"/>
        <v>0</v>
      </c>
      <c r="E28" s="132" t="s">
        <v>80</v>
      </c>
      <c r="F28" s="169">
        <v>38450</v>
      </c>
      <c r="G28" s="153">
        <v>108.732</v>
      </c>
      <c r="H28" s="170">
        <v>38450</v>
      </c>
      <c r="I28" s="152">
        <v>108.732</v>
      </c>
      <c r="J28" s="135">
        <f t="shared" si="6"/>
        <v>0</v>
      </c>
      <c r="K28" s="136">
        <f t="shared" si="4"/>
        <v>0</v>
      </c>
      <c r="L28" s="141">
        <v>108.511</v>
      </c>
      <c r="N28" s="137">
        <f t="shared" si="0"/>
        <v>22.100000000000364</v>
      </c>
      <c r="O28" s="138">
        <f t="shared" si="1"/>
        <v>40334.91000000004</v>
      </c>
      <c r="P28" s="132">
        <v>100</v>
      </c>
      <c r="Q28" s="137">
        <f t="shared" si="5"/>
        <v>0</v>
      </c>
      <c r="R28" s="139">
        <f t="shared" si="7"/>
        <v>0</v>
      </c>
    </row>
    <row r="29" spans="1:18" s="132" customFormat="1" ht="13.5">
      <c r="A29" s="129">
        <v>19</v>
      </c>
      <c r="B29" s="130">
        <f t="shared" si="2"/>
        <v>1344497.0000000014</v>
      </c>
      <c r="C29" s="143" t="s">
        <v>63</v>
      </c>
      <c r="D29" s="131">
        <f t="shared" si="3"/>
        <v>2.7</v>
      </c>
      <c r="E29" s="132" t="s">
        <v>80</v>
      </c>
      <c r="F29" s="169">
        <v>38454</v>
      </c>
      <c r="G29" s="153">
        <v>107.79</v>
      </c>
      <c r="H29" s="170">
        <v>38454</v>
      </c>
      <c r="I29" s="152">
        <v>107.641</v>
      </c>
      <c r="J29" s="135">
        <f t="shared" si="6"/>
        <v>14.900000000000091</v>
      </c>
      <c r="K29" s="136">
        <f t="shared" si="4"/>
        <v>-40230.00000000025</v>
      </c>
      <c r="L29" s="141">
        <v>107.641</v>
      </c>
      <c r="M29" s="132">
        <v>0.03</v>
      </c>
      <c r="N29" s="137">
        <f t="shared" si="0"/>
        <v>14.900000000000091</v>
      </c>
      <c r="O29" s="138">
        <f t="shared" si="1"/>
        <v>40334.91000000004</v>
      </c>
      <c r="P29" s="132">
        <v>100</v>
      </c>
      <c r="Q29" s="137">
        <f t="shared" si="5"/>
        <v>27</v>
      </c>
      <c r="R29" s="139">
        <f t="shared" si="7"/>
        <v>2700</v>
      </c>
    </row>
    <row r="30" spans="1:18" s="132" customFormat="1" ht="13.5">
      <c r="A30" s="129">
        <v>20</v>
      </c>
      <c r="B30" s="130">
        <f t="shared" si="2"/>
        <v>1304267.0000000012</v>
      </c>
      <c r="C30" s="146" t="s">
        <v>81</v>
      </c>
      <c r="D30" s="131">
        <f t="shared" si="3"/>
        <v>-2.1</v>
      </c>
      <c r="E30" s="132" t="s">
        <v>80</v>
      </c>
      <c r="F30" s="169">
        <v>38454</v>
      </c>
      <c r="G30" s="153">
        <v>107.674</v>
      </c>
      <c r="H30" s="170">
        <v>38455</v>
      </c>
      <c r="I30" s="152">
        <v>107.452</v>
      </c>
      <c r="J30" s="135">
        <f t="shared" si="6"/>
        <v>22.20000000000084</v>
      </c>
      <c r="K30" s="136">
        <f t="shared" si="4"/>
        <v>46620.00000000177</v>
      </c>
      <c r="L30" s="141">
        <v>107.86</v>
      </c>
      <c r="M30" s="132">
        <v>0.03</v>
      </c>
      <c r="N30" s="137">
        <f t="shared" si="0"/>
        <v>-18.599999999999284</v>
      </c>
      <c r="O30" s="138">
        <f t="shared" si="1"/>
        <v>39128.01000000003</v>
      </c>
      <c r="P30" s="132">
        <v>100</v>
      </c>
      <c r="Q30" s="137">
        <f t="shared" si="5"/>
        <v>-21</v>
      </c>
      <c r="R30" s="139">
        <f t="shared" si="7"/>
        <v>-2100</v>
      </c>
    </row>
    <row r="31" spans="1:18" s="132" customFormat="1" ht="13.5">
      <c r="A31" s="129">
        <v>21</v>
      </c>
      <c r="B31" s="130">
        <f t="shared" si="2"/>
        <v>1350887.000000003</v>
      </c>
      <c r="C31" s="146" t="s">
        <v>81</v>
      </c>
      <c r="D31" s="131">
        <f t="shared" si="3"/>
        <v>-4.13</v>
      </c>
      <c r="E31" s="132" t="s">
        <v>80</v>
      </c>
      <c r="F31" s="169">
        <v>38455</v>
      </c>
      <c r="G31" s="153">
        <v>107.332</v>
      </c>
      <c r="H31" s="170">
        <v>38456</v>
      </c>
      <c r="I31" s="152">
        <v>107.43</v>
      </c>
      <c r="J31" s="135">
        <f t="shared" si="6"/>
        <v>-9.800000000001319</v>
      </c>
      <c r="K31" s="136">
        <f>(J31*R31)*-1</f>
        <v>-40474.00000000545</v>
      </c>
      <c r="L31" s="141">
        <v>107.43</v>
      </c>
      <c r="M31" s="132">
        <v>0.03</v>
      </c>
      <c r="N31" s="137">
        <f t="shared" si="0"/>
        <v>-9.800000000001319</v>
      </c>
      <c r="O31" s="138">
        <f t="shared" si="1"/>
        <v>40526.61000000009</v>
      </c>
      <c r="P31" s="132">
        <v>100</v>
      </c>
      <c r="Q31" s="137">
        <f t="shared" si="5"/>
        <v>-41.3</v>
      </c>
      <c r="R31" s="139">
        <f t="shared" si="7"/>
        <v>-4130</v>
      </c>
    </row>
    <row r="32" spans="1:18" s="132" customFormat="1" ht="13.5">
      <c r="A32" s="129">
        <v>22</v>
      </c>
      <c r="B32" s="130">
        <f t="shared" si="2"/>
        <v>1310412.9999999977</v>
      </c>
      <c r="C32" s="143" t="s">
        <v>63</v>
      </c>
      <c r="D32" s="131">
        <f t="shared" si="3"/>
        <v>3.54</v>
      </c>
      <c r="E32" s="132" t="s">
        <v>80</v>
      </c>
      <c r="F32" s="169">
        <v>38456</v>
      </c>
      <c r="G32" s="153">
        <v>107.737</v>
      </c>
      <c r="H32" s="170">
        <v>38456</v>
      </c>
      <c r="I32" s="152">
        <v>108.066</v>
      </c>
      <c r="J32" s="135">
        <f t="shared" si="6"/>
        <v>-32.90000000000077</v>
      </c>
      <c r="K32" s="136">
        <f t="shared" si="4"/>
        <v>116466.00000000274</v>
      </c>
      <c r="L32" s="141">
        <v>107.626</v>
      </c>
      <c r="M32" s="132">
        <v>0.03</v>
      </c>
      <c r="N32" s="137">
        <f t="shared" si="0"/>
        <v>11.099999999999</v>
      </c>
      <c r="O32" s="138">
        <f t="shared" si="1"/>
        <v>39312.38999999993</v>
      </c>
      <c r="P32" s="132">
        <v>100</v>
      </c>
      <c r="Q32" s="137">
        <f t="shared" si="5"/>
        <v>35.4</v>
      </c>
      <c r="R32" s="139">
        <f t="shared" si="7"/>
        <v>3540</v>
      </c>
    </row>
    <row r="33" spans="1:18" s="132" customFormat="1" ht="13.5">
      <c r="A33" s="129">
        <v>23</v>
      </c>
      <c r="B33" s="130">
        <f t="shared" si="2"/>
        <v>1426879.0000000005</v>
      </c>
      <c r="C33" s="146" t="s">
        <v>81</v>
      </c>
      <c r="D33" s="131">
        <f t="shared" si="3"/>
        <v>-2.19</v>
      </c>
      <c r="E33" s="132" t="s">
        <v>80</v>
      </c>
      <c r="F33" s="169">
        <v>38470</v>
      </c>
      <c r="G33" s="153">
        <v>105.807</v>
      </c>
      <c r="H33" s="170">
        <v>38470</v>
      </c>
      <c r="I33" s="152">
        <v>106.002</v>
      </c>
      <c r="J33" s="135">
        <f t="shared" si="6"/>
        <v>-19.499999999999318</v>
      </c>
      <c r="K33" s="136">
        <f t="shared" si="4"/>
        <v>-42704.99999999851</v>
      </c>
      <c r="L33" s="141">
        <v>106.002</v>
      </c>
      <c r="M33" s="132">
        <v>0.03</v>
      </c>
      <c r="N33" s="137">
        <f t="shared" si="0"/>
        <v>-19.499999999999318</v>
      </c>
      <c r="O33" s="138">
        <f t="shared" si="1"/>
        <v>42806.37000000001</v>
      </c>
      <c r="P33" s="132">
        <v>100</v>
      </c>
      <c r="Q33" s="137">
        <f t="shared" si="5"/>
        <v>-21.9</v>
      </c>
      <c r="R33" s="139">
        <f t="shared" si="7"/>
        <v>-2190</v>
      </c>
    </row>
    <row r="34" spans="1:18" s="132" customFormat="1" ht="13.5">
      <c r="A34" s="129">
        <v>24</v>
      </c>
      <c r="B34" s="130">
        <f t="shared" si="2"/>
        <v>1384174.0000000019</v>
      </c>
      <c r="C34" s="146" t="s">
        <v>81</v>
      </c>
      <c r="D34" s="131">
        <f t="shared" si="3"/>
        <v>-1.9100000000000001</v>
      </c>
      <c r="E34" s="132" t="s">
        <v>80</v>
      </c>
      <c r="F34" s="169">
        <v>38475</v>
      </c>
      <c r="G34" s="153">
        <v>105.033</v>
      </c>
      <c r="H34" s="170">
        <v>38476</v>
      </c>
      <c r="I34" s="152">
        <v>104.504</v>
      </c>
      <c r="J34" s="135">
        <f t="shared" si="6"/>
        <v>52.899999999999636</v>
      </c>
      <c r="K34" s="136">
        <f t="shared" si="4"/>
        <v>101038.99999999932</v>
      </c>
      <c r="L34" s="141">
        <v>105.25</v>
      </c>
      <c r="M34" s="132">
        <v>0.03</v>
      </c>
      <c r="N34" s="137">
        <f t="shared" si="0"/>
        <v>-21.699999999999875</v>
      </c>
      <c r="O34" s="138">
        <f t="shared" si="1"/>
        <v>41525.22000000005</v>
      </c>
      <c r="P34" s="132">
        <v>100</v>
      </c>
      <c r="Q34" s="137">
        <f t="shared" si="5"/>
        <v>-19.1</v>
      </c>
      <c r="R34" s="139">
        <f t="shared" si="7"/>
        <v>-1910.0000000000002</v>
      </c>
    </row>
    <row r="35" spans="1:18" s="132" customFormat="1" ht="13.5">
      <c r="A35" s="129">
        <v>25</v>
      </c>
      <c r="B35" s="130">
        <f t="shared" si="2"/>
        <v>1485213.0000000012</v>
      </c>
      <c r="C35" s="143" t="s">
        <v>63</v>
      </c>
      <c r="D35" s="131">
        <f t="shared" si="3"/>
        <v>3.94</v>
      </c>
      <c r="E35" s="132" t="s">
        <v>80</v>
      </c>
      <c r="F35" s="169">
        <v>38477</v>
      </c>
      <c r="G35" s="153">
        <v>104.552</v>
      </c>
      <c r="H35" s="170">
        <v>38478</v>
      </c>
      <c r="I35" s="152">
        <v>104.658</v>
      </c>
      <c r="J35" s="135">
        <f t="shared" si="6"/>
        <v>-10.599999999999454</v>
      </c>
      <c r="K35" s="136">
        <f t="shared" si="4"/>
        <v>41763.999999997846</v>
      </c>
      <c r="L35" s="177">
        <v>104.439</v>
      </c>
      <c r="M35" s="132">
        <v>0.03</v>
      </c>
      <c r="N35" s="137">
        <f t="shared" si="0"/>
        <v>11.300000000001376</v>
      </c>
      <c r="O35" s="138">
        <f t="shared" si="1"/>
        <v>44556.390000000036</v>
      </c>
      <c r="P35" s="132">
        <v>100</v>
      </c>
      <c r="Q35" s="137">
        <f t="shared" si="5"/>
        <v>39.4</v>
      </c>
      <c r="R35" s="139">
        <f t="shared" si="7"/>
        <v>3940</v>
      </c>
    </row>
    <row r="36" spans="1:18" s="132" customFormat="1" ht="13.5">
      <c r="A36" s="129">
        <v>26</v>
      </c>
      <c r="B36" s="130">
        <f t="shared" si="2"/>
        <v>1526976.999999999</v>
      </c>
      <c r="C36" s="143" t="s">
        <v>63</v>
      </c>
      <c r="D36" s="131">
        <f t="shared" si="3"/>
        <v>2.25</v>
      </c>
      <c r="E36" s="132" t="s">
        <v>80</v>
      </c>
      <c r="F36" s="169">
        <v>38478</v>
      </c>
      <c r="G36" s="153">
        <v>104.854</v>
      </c>
      <c r="H36" s="170">
        <v>38482</v>
      </c>
      <c r="I36" s="152">
        <v>105.605</v>
      </c>
      <c r="J36" s="135">
        <f t="shared" si="6"/>
        <v>-75.10000000000048</v>
      </c>
      <c r="K36" s="136">
        <f t="shared" si="4"/>
        <v>168975.00000000108</v>
      </c>
      <c r="L36" s="141">
        <v>104.651</v>
      </c>
      <c r="M36" s="132">
        <v>0.03</v>
      </c>
      <c r="N36" s="137">
        <f t="shared" si="0"/>
        <v>20.300000000000296</v>
      </c>
      <c r="O36" s="138">
        <f t="shared" si="1"/>
        <v>45809.30999999997</v>
      </c>
      <c r="P36" s="132">
        <v>100</v>
      </c>
      <c r="Q36" s="137">
        <f t="shared" si="5"/>
        <v>22.5</v>
      </c>
      <c r="R36" s="139">
        <f t="shared" si="7"/>
        <v>2250</v>
      </c>
    </row>
    <row r="37" spans="1:18" s="132" customFormat="1" ht="13.5">
      <c r="A37" s="129">
        <v>27</v>
      </c>
      <c r="B37" s="130">
        <f t="shared" si="2"/>
        <v>1695952.0000000002</v>
      </c>
      <c r="C37" s="143" t="s">
        <v>63</v>
      </c>
      <c r="D37" s="131">
        <f t="shared" si="3"/>
        <v>1.8800000000000001</v>
      </c>
      <c r="E37" s="132" t="s">
        <v>80</v>
      </c>
      <c r="F37" s="169">
        <v>38485</v>
      </c>
      <c r="G37" s="153">
        <v>107.195</v>
      </c>
      <c r="H37" s="170">
        <v>38488</v>
      </c>
      <c r="I37" s="152">
        <v>107.565</v>
      </c>
      <c r="J37" s="135">
        <f t="shared" si="6"/>
        <v>-37.000000000000455</v>
      </c>
      <c r="K37" s="136">
        <f t="shared" si="4"/>
        <v>69560.00000000086</v>
      </c>
      <c r="L37" s="141">
        <v>106.925</v>
      </c>
      <c r="M37" s="132">
        <v>0.03</v>
      </c>
      <c r="N37" s="137">
        <f t="shared" si="0"/>
        <v>26.999999999999602</v>
      </c>
      <c r="O37" s="138">
        <f t="shared" si="1"/>
        <v>50878.560000000005</v>
      </c>
      <c r="P37" s="132">
        <v>100</v>
      </c>
      <c r="Q37" s="137">
        <f t="shared" si="5"/>
        <v>18.8</v>
      </c>
      <c r="R37" s="139">
        <f t="shared" si="7"/>
        <v>1880</v>
      </c>
    </row>
    <row r="38" spans="1:18" s="132" customFormat="1" ht="13.5">
      <c r="A38" s="129">
        <v>28</v>
      </c>
      <c r="B38" s="130">
        <f t="shared" si="2"/>
        <v>1765512.0000000012</v>
      </c>
      <c r="C38" s="146" t="s">
        <v>81</v>
      </c>
      <c r="D38" s="131">
        <f t="shared" si="3"/>
        <v>-2.1100000000000003</v>
      </c>
      <c r="E38" s="132" t="s">
        <v>80</v>
      </c>
      <c r="F38" s="169">
        <v>38490</v>
      </c>
      <c r="G38" s="153">
        <v>107.21</v>
      </c>
      <c r="H38" s="170">
        <v>38490</v>
      </c>
      <c r="I38" s="152">
        <v>107.21</v>
      </c>
      <c r="J38" s="135">
        <f t="shared" si="6"/>
        <v>0</v>
      </c>
      <c r="K38" s="136">
        <f t="shared" si="4"/>
        <v>0</v>
      </c>
      <c r="L38" s="177">
        <v>107.461</v>
      </c>
      <c r="M38" s="132">
        <v>0.03</v>
      </c>
      <c r="N38" s="137">
        <f t="shared" si="0"/>
        <v>-25.100000000000477</v>
      </c>
      <c r="O38" s="138">
        <f t="shared" si="1"/>
        <v>52965.36000000003</v>
      </c>
      <c r="P38" s="132">
        <v>100</v>
      </c>
      <c r="Q38" s="137">
        <f t="shared" si="5"/>
        <v>-21.1</v>
      </c>
      <c r="R38" s="139">
        <f t="shared" si="7"/>
        <v>-2110</v>
      </c>
    </row>
    <row r="39" spans="1:18" s="132" customFormat="1" ht="13.5">
      <c r="A39" s="129">
        <v>29</v>
      </c>
      <c r="B39" s="130">
        <f t="shared" si="2"/>
        <v>1765512.0000000012</v>
      </c>
      <c r="C39" s="143" t="s">
        <v>63</v>
      </c>
      <c r="D39" s="131">
        <f t="shared" si="3"/>
        <v>2.27</v>
      </c>
      <c r="E39" s="132" t="s">
        <v>80</v>
      </c>
      <c r="F39" s="169">
        <v>38491</v>
      </c>
      <c r="G39" s="153">
        <v>107.179</v>
      </c>
      <c r="H39" s="172">
        <v>38492</v>
      </c>
      <c r="I39" s="152">
        <v>107.445</v>
      </c>
      <c r="J39" s="135">
        <f t="shared" si="6"/>
        <v>-26.599999999999113</v>
      </c>
      <c r="K39" s="136">
        <f t="shared" si="4"/>
        <v>60381.999999997985</v>
      </c>
      <c r="L39" s="177">
        <v>106.946</v>
      </c>
      <c r="M39" s="132">
        <v>0.03</v>
      </c>
      <c r="N39" s="137">
        <f t="shared" si="0"/>
        <v>23.30000000000041</v>
      </c>
      <c r="O39" s="138">
        <f t="shared" si="1"/>
        <v>52965.36000000003</v>
      </c>
      <c r="P39" s="132">
        <v>100</v>
      </c>
      <c r="Q39" s="137">
        <f t="shared" si="5"/>
        <v>22.7</v>
      </c>
      <c r="R39" s="139">
        <f t="shared" si="7"/>
        <v>2270</v>
      </c>
    </row>
    <row r="40" spans="1:18" s="132" customFormat="1" ht="13.5">
      <c r="A40" s="129">
        <v>30</v>
      </c>
      <c r="B40" s="130">
        <f t="shared" si="2"/>
        <v>1825893.999999999</v>
      </c>
      <c r="C40" s="143" t="s">
        <v>63</v>
      </c>
      <c r="D40" s="131">
        <f t="shared" si="3"/>
        <v>4.34</v>
      </c>
      <c r="E40" s="132" t="s">
        <v>80</v>
      </c>
      <c r="F40" s="169">
        <v>38498</v>
      </c>
      <c r="G40" s="153">
        <v>107.794</v>
      </c>
      <c r="H40" s="170">
        <v>38498</v>
      </c>
      <c r="I40" s="152">
        <v>107.889</v>
      </c>
      <c r="J40" s="135">
        <f t="shared" si="6"/>
        <v>-9.499999999999886</v>
      </c>
      <c r="K40" s="136">
        <f t="shared" si="4"/>
        <v>41229.999999999505</v>
      </c>
      <c r="L40" s="177">
        <v>107.668</v>
      </c>
      <c r="M40" s="132">
        <v>0.03</v>
      </c>
      <c r="N40" s="137">
        <f t="shared" si="0"/>
        <v>12.599999999999056</v>
      </c>
      <c r="O40" s="138">
        <f t="shared" si="1"/>
        <v>54776.81999999997</v>
      </c>
      <c r="P40" s="132">
        <v>100</v>
      </c>
      <c r="Q40" s="137">
        <f t="shared" si="5"/>
        <v>43.4</v>
      </c>
      <c r="R40" s="139">
        <f t="shared" si="7"/>
        <v>4340</v>
      </c>
    </row>
    <row r="41" spans="1:18" s="132" customFormat="1" ht="13.5">
      <c r="A41" s="129">
        <v>31</v>
      </c>
      <c r="B41" s="130">
        <f t="shared" si="2"/>
        <v>1867123.9999999986</v>
      </c>
      <c r="C41" s="143" t="s">
        <v>63</v>
      </c>
      <c r="D41" s="131">
        <f t="shared" si="3"/>
        <v>3.29</v>
      </c>
      <c r="E41" s="132" t="s">
        <v>80</v>
      </c>
      <c r="F41" s="169">
        <v>38502</v>
      </c>
      <c r="G41" s="153">
        <v>108.013</v>
      </c>
      <c r="H41" s="170">
        <v>38502</v>
      </c>
      <c r="I41" s="152">
        <v>107.843</v>
      </c>
      <c r="J41" s="135">
        <f t="shared" si="6"/>
        <v>17.00000000000017</v>
      </c>
      <c r="K41" s="136">
        <f t="shared" si="4"/>
        <v>-55930.00000000056</v>
      </c>
      <c r="L41" s="141">
        <v>107.843</v>
      </c>
      <c r="M41" s="132">
        <v>0.03</v>
      </c>
      <c r="N41" s="137">
        <f t="shared" si="0"/>
        <v>17.00000000000017</v>
      </c>
      <c r="O41" s="138">
        <f t="shared" si="1"/>
        <v>56013.71999999996</v>
      </c>
      <c r="P41" s="132">
        <v>100</v>
      </c>
      <c r="Q41" s="137">
        <f t="shared" si="5"/>
        <v>32.9</v>
      </c>
      <c r="R41" s="139">
        <f t="shared" si="7"/>
        <v>3290</v>
      </c>
    </row>
    <row r="42" spans="1:18" s="132" customFormat="1" ht="13.5">
      <c r="A42" s="129">
        <v>32</v>
      </c>
      <c r="B42" s="130"/>
      <c r="C42" s="146"/>
      <c r="D42" s="131"/>
      <c r="F42" s="133"/>
      <c r="G42" s="153"/>
      <c r="H42" s="134"/>
      <c r="I42" s="152"/>
      <c r="J42" s="135"/>
      <c r="K42" s="136"/>
      <c r="L42" s="141"/>
      <c r="N42" s="137"/>
      <c r="O42" s="138"/>
      <c r="Q42" s="137"/>
      <c r="R42" s="139"/>
    </row>
    <row r="43" spans="1:18" s="132" customFormat="1" ht="13.5">
      <c r="A43" s="129">
        <v>33</v>
      </c>
      <c r="B43" s="130"/>
      <c r="C43" s="146"/>
      <c r="D43" s="131"/>
      <c r="F43" s="133"/>
      <c r="G43" s="153"/>
      <c r="H43" s="134"/>
      <c r="I43" s="152"/>
      <c r="J43" s="135"/>
      <c r="K43" s="136"/>
      <c r="L43" s="141"/>
      <c r="N43" s="137"/>
      <c r="O43" s="138"/>
      <c r="Q43" s="137"/>
      <c r="R43" s="139"/>
    </row>
    <row r="44" spans="1:18" s="132" customFormat="1" ht="13.5">
      <c r="A44" s="129">
        <v>34</v>
      </c>
      <c r="B44" s="130"/>
      <c r="C44" s="147"/>
      <c r="D44" s="131"/>
      <c r="F44" s="133"/>
      <c r="G44" s="153"/>
      <c r="I44" s="152"/>
      <c r="J44" s="125"/>
      <c r="K44" s="136"/>
      <c r="L44" s="175"/>
      <c r="N44" s="137"/>
      <c r="O44" s="138"/>
      <c r="Q44" s="137"/>
      <c r="R44" s="139"/>
    </row>
    <row r="45" spans="1:18" s="132" customFormat="1" ht="13.5">
      <c r="A45" s="129">
        <v>35</v>
      </c>
      <c r="B45" s="130"/>
      <c r="C45" s="147"/>
      <c r="D45" s="131"/>
      <c r="F45" s="133"/>
      <c r="G45" s="153"/>
      <c r="I45" s="152"/>
      <c r="J45" s="125"/>
      <c r="K45" s="136"/>
      <c r="L45" s="175"/>
      <c r="N45" s="137"/>
      <c r="O45" s="138"/>
      <c r="Q45" s="137"/>
      <c r="R45" s="139"/>
    </row>
    <row r="46" spans="1:18" s="132" customFormat="1" ht="13.5">
      <c r="A46" s="129">
        <v>36</v>
      </c>
      <c r="B46" s="130"/>
      <c r="C46" s="147"/>
      <c r="D46" s="131"/>
      <c r="F46" s="133"/>
      <c r="G46" s="153"/>
      <c r="I46" s="152"/>
      <c r="J46" s="125"/>
      <c r="K46" s="136"/>
      <c r="L46" s="175"/>
      <c r="N46" s="137"/>
      <c r="O46" s="138"/>
      <c r="Q46" s="137"/>
      <c r="R46" s="139"/>
    </row>
    <row r="47" spans="1:18" s="132" customFormat="1" ht="13.5">
      <c r="A47" s="129">
        <v>37</v>
      </c>
      <c r="B47" s="130"/>
      <c r="C47" s="147"/>
      <c r="D47" s="131"/>
      <c r="F47" s="133"/>
      <c r="G47" s="153"/>
      <c r="I47" s="152"/>
      <c r="J47" s="125"/>
      <c r="K47" s="136"/>
      <c r="L47" s="175"/>
      <c r="N47" s="137"/>
      <c r="O47" s="138"/>
      <c r="Q47" s="137"/>
      <c r="R47" s="139"/>
    </row>
    <row r="48" spans="1:18" s="132" customFormat="1" ht="13.5">
      <c r="A48" s="129">
        <v>38</v>
      </c>
      <c r="B48" s="130"/>
      <c r="C48" s="148"/>
      <c r="D48" s="131"/>
      <c r="G48" s="152"/>
      <c r="I48" s="152"/>
      <c r="J48" s="125"/>
      <c r="K48" s="136"/>
      <c r="L48" s="175"/>
      <c r="N48" s="137"/>
      <c r="O48" s="138"/>
      <c r="Q48" s="137"/>
      <c r="R48" s="139"/>
    </row>
    <row r="49" spans="1:18" s="132" customFormat="1" ht="13.5">
      <c r="A49" s="129">
        <v>39</v>
      </c>
      <c r="B49" s="130"/>
      <c r="C49" s="148"/>
      <c r="D49" s="131"/>
      <c r="G49" s="152"/>
      <c r="I49" s="152"/>
      <c r="J49" s="125"/>
      <c r="K49" s="136"/>
      <c r="L49" s="175"/>
      <c r="N49" s="137"/>
      <c r="O49" s="138"/>
      <c r="Q49" s="137"/>
      <c r="R49" s="139"/>
    </row>
    <row r="50" spans="1:18" s="132" customFormat="1" ht="13.5">
      <c r="A50" s="129">
        <v>40</v>
      </c>
      <c r="B50" s="130"/>
      <c r="C50" s="148"/>
      <c r="D50" s="131"/>
      <c r="G50" s="152"/>
      <c r="I50" s="152"/>
      <c r="J50" s="125"/>
      <c r="K50" s="136"/>
      <c r="L50" s="175"/>
      <c r="N50" s="137"/>
      <c r="O50" s="138"/>
      <c r="Q50" s="137"/>
      <c r="R50" s="139"/>
    </row>
    <row r="51" spans="1:18" s="132" customFormat="1" ht="13.5">
      <c r="A51" s="129">
        <v>41</v>
      </c>
      <c r="B51" s="130"/>
      <c r="C51" s="148"/>
      <c r="D51" s="131"/>
      <c r="G51" s="152"/>
      <c r="I51" s="152"/>
      <c r="J51" s="125"/>
      <c r="K51" s="136"/>
      <c r="L51" s="142"/>
      <c r="N51" s="137"/>
      <c r="O51" s="138"/>
      <c r="Q51" s="137"/>
      <c r="R51" s="139"/>
    </row>
    <row r="52" spans="1:18" s="132" customFormat="1" ht="13.5">
      <c r="A52" s="129">
        <v>42</v>
      </c>
      <c r="B52" s="130"/>
      <c r="C52" s="148"/>
      <c r="D52" s="131"/>
      <c r="G52" s="152"/>
      <c r="I52" s="152"/>
      <c r="J52" s="125"/>
      <c r="K52" s="136"/>
      <c r="L52" s="142"/>
      <c r="N52" s="137"/>
      <c r="O52" s="138"/>
      <c r="Q52" s="137"/>
      <c r="R52" s="139"/>
    </row>
    <row r="53" spans="1:18" s="132" customFormat="1" ht="13.5">
      <c r="A53" s="129">
        <v>43</v>
      </c>
      <c r="B53" s="130"/>
      <c r="C53" s="148"/>
      <c r="D53" s="131"/>
      <c r="G53" s="152"/>
      <c r="I53" s="152"/>
      <c r="J53" s="125"/>
      <c r="K53" s="136"/>
      <c r="L53" s="142"/>
      <c r="N53" s="137"/>
      <c r="O53" s="138"/>
      <c r="Q53" s="137"/>
      <c r="R53" s="139"/>
    </row>
    <row r="54" spans="1:18" s="132" customFormat="1" ht="13.5">
      <c r="A54" s="129">
        <v>44</v>
      </c>
      <c r="B54" s="130"/>
      <c r="C54" s="148"/>
      <c r="D54" s="131"/>
      <c r="G54" s="152"/>
      <c r="I54" s="152"/>
      <c r="J54" s="125"/>
      <c r="K54" s="136"/>
      <c r="L54" s="142"/>
      <c r="N54" s="137"/>
      <c r="O54" s="138"/>
      <c r="Q54" s="137"/>
      <c r="R54" s="139"/>
    </row>
    <row r="55" spans="1:18" s="132" customFormat="1" ht="13.5">
      <c r="A55" s="129">
        <v>45</v>
      </c>
      <c r="B55" s="130"/>
      <c r="C55" s="148"/>
      <c r="D55" s="131"/>
      <c r="G55" s="152"/>
      <c r="I55" s="152"/>
      <c r="J55" s="125"/>
      <c r="K55" s="136"/>
      <c r="L55" s="142"/>
      <c r="N55" s="137"/>
      <c r="O55" s="138"/>
      <c r="Q55" s="137"/>
      <c r="R55" s="139"/>
    </row>
    <row r="56" spans="1:18" s="132" customFormat="1" ht="13.5">
      <c r="A56" s="129">
        <v>46</v>
      </c>
      <c r="B56" s="130"/>
      <c r="C56" s="148"/>
      <c r="D56" s="131"/>
      <c r="G56" s="152"/>
      <c r="I56" s="152"/>
      <c r="J56" s="125"/>
      <c r="K56" s="136"/>
      <c r="L56" s="142"/>
      <c r="N56" s="137"/>
      <c r="O56" s="138"/>
      <c r="Q56" s="137"/>
      <c r="R56" s="139"/>
    </row>
    <row r="57" spans="1:18" s="132" customFormat="1" ht="13.5">
      <c r="A57" s="129">
        <v>47</v>
      </c>
      <c r="B57" s="130"/>
      <c r="C57" s="148"/>
      <c r="D57" s="131"/>
      <c r="G57" s="152"/>
      <c r="I57" s="152"/>
      <c r="J57" s="125"/>
      <c r="K57" s="136"/>
      <c r="L57" s="142"/>
      <c r="N57" s="137"/>
      <c r="O57" s="138"/>
      <c r="Q57" s="137"/>
      <c r="R57" s="139"/>
    </row>
    <row r="58" spans="1:18" s="132" customFormat="1" ht="13.5">
      <c r="A58" s="129">
        <v>48</v>
      </c>
      <c r="B58" s="130"/>
      <c r="C58" s="148"/>
      <c r="D58" s="131"/>
      <c r="G58" s="152"/>
      <c r="I58" s="152"/>
      <c r="J58" s="125"/>
      <c r="K58" s="136"/>
      <c r="L58" s="142"/>
      <c r="N58" s="137"/>
      <c r="O58" s="138"/>
      <c r="Q58" s="137"/>
      <c r="R58" s="139"/>
    </row>
    <row r="59" spans="1:18" s="132" customFormat="1" ht="13.5">
      <c r="A59" s="129">
        <v>49</v>
      </c>
      <c r="B59" s="130"/>
      <c r="C59" s="148"/>
      <c r="D59" s="131"/>
      <c r="G59" s="152"/>
      <c r="I59" s="152"/>
      <c r="J59" s="125"/>
      <c r="K59" s="136"/>
      <c r="L59" s="142"/>
      <c r="N59" s="137"/>
      <c r="O59" s="138"/>
      <c r="Q59" s="137"/>
      <c r="R59" s="139"/>
    </row>
    <row r="60" spans="1:18" ht="14.25" thickBot="1">
      <c r="A60" s="18">
        <v>50</v>
      </c>
      <c r="B60" s="18"/>
      <c r="C60" s="18"/>
      <c r="D60" s="18"/>
      <c r="E60" s="18"/>
      <c r="F60" s="18"/>
      <c r="G60" s="155"/>
      <c r="H60" s="18"/>
      <c r="I60" s="155"/>
      <c r="J60" s="126"/>
      <c r="K60" s="122"/>
      <c r="L60" s="18"/>
      <c r="M60" s="18"/>
      <c r="N60" s="18"/>
      <c r="O60" s="111"/>
      <c r="P60" s="18"/>
      <c r="Q60" s="18"/>
      <c r="R60" s="18"/>
    </row>
    <row r="61" spans="10:14" ht="14.25" thickTop="1">
      <c r="J61" s="125">
        <f>SUM(J11:J60)</f>
        <v>-192.60000000000304</v>
      </c>
      <c r="K61" s="120">
        <f>SUM(K11:K60)</f>
        <v>811193.9999999979</v>
      </c>
      <c r="N61" s="106"/>
    </row>
    <row r="62" ht="13.5">
      <c r="J62" s="125"/>
    </row>
    <row r="63" spans="10:11" ht="13.5">
      <c r="J63" s="127" t="s">
        <v>58</v>
      </c>
      <c r="K63" s="120">
        <f>1000000+K61</f>
        <v>1811193.999999998</v>
      </c>
    </row>
    <row r="65" ht="13.5">
      <c r="J65" s="128"/>
    </row>
    <row r="67" ht="13.5" customHeight="1" thickBot="1"/>
    <row r="68" spans="4:8" ht="14.25" thickBot="1">
      <c r="D68" s="105" t="s">
        <v>29</v>
      </c>
      <c r="F68" s="189" t="s">
        <v>30</v>
      </c>
      <c r="G68" s="190"/>
      <c r="H68" s="12" t="s">
        <v>31</v>
      </c>
    </row>
    <row r="69" spans="4:8" ht="13.5">
      <c r="D69" s="3" t="s">
        <v>32</v>
      </c>
      <c r="F69" s="3" t="str">
        <f>DATEDIF(F11,H40,"Y")&amp;"年"&amp;DATEDIF(F11,H40,"YM")&amp;"ヶ月"</f>
        <v>0年3ヶ月</v>
      </c>
      <c r="G69" s="162"/>
      <c r="H69" s="9"/>
    </row>
    <row r="70" spans="4:8" ht="13.5">
      <c r="D70" s="1" t="s">
        <v>33</v>
      </c>
      <c r="F70" s="1">
        <f>COUNTIF(C11:C60,"買")</f>
        <v>21</v>
      </c>
      <c r="G70" s="163"/>
      <c r="H70" s="6"/>
    </row>
    <row r="71" spans="4:8" ht="13.5">
      <c r="D71" s="1" t="s">
        <v>34</v>
      </c>
      <c r="F71" s="1">
        <f>COUNTIF(C12:C61,"売")</f>
        <v>10</v>
      </c>
      <c r="G71" s="163"/>
      <c r="H71" s="6"/>
    </row>
    <row r="72" spans="4:8" ht="13.5">
      <c r="D72" s="1" t="s">
        <v>35</v>
      </c>
      <c r="F72" s="3">
        <v>31</v>
      </c>
      <c r="G72" s="163"/>
      <c r="H72" s="6"/>
    </row>
    <row r="73" spans="4:8" ht="13.5">
      <c r="D73" s="1" t="s">
        <v>36</v>
      </c>
      <c r="F73" s="1">
        <f>COUNTIF(K11:K60,"&gt;0")</f>
        <v>15</v>
      </c>
      <c r="G73" s="163"/>
      <c r="H73" s="6"/>
    </row>
    <row r="74" spans="4:8" ht="13.5">
      <c r="D74" s="1" t="s">
        <v>37</v>
      </c>
      <c r="F74" s="1">
        <f>COUNTIF(K12:K61,"&lt;0")</f>
        <v>11</v>
      </c>
      <c r="G74" s="163"/>
      <c r="H74" s="6"/>
    </row>
    <row r="75" spans="4:8" ht="13.5">
      <c r="D75" s="1" t="s">
        <v>38</v>
      </c>
      <c r="F75" s="1">
        <f>COUNTIF(K13:K62,"=0")</f>
        <v>4</v>
      </c>
      <c r="G75" s="163"/>
      <c r="H75" s="6"/>
    </row>
    <row r="76" spans="4:8" ht="13.5">
      <c r="D76" s="4" t="s">
        <v>39</v>
      </c>
      <c r="F76" s="1">
        <v>0</v>
      </c>
      <c r="G76" s="163"/>
      <c r="H76" s="6"/>
    </row>
    <row r="77" spans="4:8" ht="13.5">
      <c r="D77" s="1" t="s">
        <v>40</v>
      </c>
      <c r="F77" s="173">
        <f>SUMIF(K10:K59,"&gt;0",K10:K59)</f>
        <v>1215103.999999999</v>
      </c>
      <c r="G77" s="163"/>
      <c r="H77" s="6"/>
    </row>
    <row r="78" spans="4:8" ht="13.5">
      <c r="D78" s="1" t="s">
        <v>41</v>
      </c>
      <c r="F78" s="173">
        <f>SUMIF(K11:K60,"&lt;0",K11:K60)</f>
        <v>-403910.0000000013</v>
      </c>
      <c r="G78" s="163"/>
      <c r="H78" s="6"/>
    </row>
    <row r="79" spans="4:8" ht="13.5">
      <c r="D79" s="1" t="s">
        <v>42</v>
      </c>
      <c r="F79" s="174">
        <f>F77+F78</f>
        <v>811193.9999999978</v>
      </c>
      <c r="G79" s="162"/>
      <c r="H79" s="5"/>
    </row>
    <row r="80" spans="4:8" ht="13.5">
      <c r="D80" s="1" t="s">
        <v>15</v>
      </c>
      <c r="F80" s="173">
        <f>F77/F73</f>
        <v>81006.93333333328</v>
      </c>
      <c r="G80" s="163"/>
      <c r="H80" s="6"/>
    </row>
    <row r="81" spans="4:8" ht="13.5">
      <c r="D81" s="1" t="s">
        <v>16</v>
      </c>
      <c r="F81" s="173">
        <f>F78/F74</f>
        <v>-36719.09090909103</v>
      </c>
      <c r="G81" s="163"/>
      <c r="H81" s="6"/>
    </row>
    <row r="82" spans="4:8" ht="13.5">
      <c r="D82" s="1" t="s">
        <v>43</v>
      </c>
      <c r="F82" s="1"/>
      <c r="G82" s="163"/>
      <c r="H82" s="6"/>
    </row>
    <row r="83" spans="4:8" ht="13.5">
      <c r="D83" s="1" t="s">
        <v>44</v>
      </c>
      <c r="F83" s="1"/>
      <c r="G83" s="163"/>
      <c r="H83" s="6"/>
    </row>
    <row r="84" spans="4:8" ht="13.5">
      <c r="D84" s="1" t="s">
        <v>45</v>
      </c>
      <c r="F84" s="1"/>
      <c r="G84" s="163"/>
      <c r="H84" s="6"/>
    </row>
    <row r="85" spans="4:8" ht="14.25" thickBot="1">
      <c r="D85" s="2" t="s">
        <v>14</v>
      </c>
      <c r="F85" s="1"/>
      <c r="G85" s="163"/>
      <c r="H85" s="6"/>
    </row>
    <row r="86" spans="6:8" ht="13.5">
      <c r="F86" s="1"/>
      <c r="G86" s="163"/>
      <c r="H86" s="6"/>
    </row>
    <row r="87" spans="6:8" ht="14.25" thickBot="1">
      <c r="F87" s="2"/>
      <c r="G87" s="164"/>
      <c r="H87" s="7"/>
    </row>
    <row r="88" spans="6:8" ht="14.25" thickBot="1">
      <c r="F88" s="17" t="s">
        <v>28</v>
      </c>
      <c r="G88" s="165">
        <f>SUM(G69:G87)</f>
        <v>0</v>
      </c>
      <c r="H88" s="19">
        <f>SUM(H69:H87)</f>
        <v>0</v>
      </c>
    </row>
    <row r="91" spans="6:9" ht="14.25" thickBot="1">
      <c r="F91" s="191" t="s">
        <v>46</v>
      </c>
      <c r="G91" s="192"/>
      <c r="H91" s="11" t="s">
        <v>31</v>
      </c>
      <c r="I91" s="156" t="s">
        <v>47</v>
      </c>
    </row>
    <row r="92" spans="6:9" ht="13.5">
      <c r="F92" s="3" t="s">
        <v>48</v>
      </c>
      <c r="G92" s="162">
        <v>0</v>
      </c>
      <c r="H92" s="10">
        <v>0</v>
      </c>
      <c r="I92" s="157">
        <v>0</v>
      </c>
    </row>
    <row r="93" spans="6:9" ht="13.5">
      <c r="F93" s="1" t="s">
        <v>49</v>
      </c>
      <c r="G93" s="163">
        <v>0</v>
      </c>
      <c r="H93" s="8">
        <v>0</v>
      </c>
      <c r="I93" s="158">
        <v>0</v>
      </c>
    </row>
    <row r="94" spans="6:9" ht="13.5">
      <c r="F94" s="1" t="s">
        <v>50</v>
      </c>
      <c r="G94" s="163">
        <v>0</v>
      </c>
      <c r="H94" s="8">
        <v>0</v>
      </c>
      <c r="I94" s="158">
        <v>0</v>
      </c>
    </row>
    <row r="95" spans="6:9" ht="13.5">
      <c r="F95" s="1" t="s">
        <v>51</v>
      </c>
      <c r="G95" s="163">
        <v>0</v>
      </c>
      <c r="H95" s="8">
        <v>0</v>
      </c>
      <c r="I95" s="158">
        <v>0</v>
      </c>
    </row>
    <row r="96" spans="6:9" ht="14.25" thickBot="1">
      <c r="F96" s="14" t="s">
        <v>52</v>
      </c>
      <c r="G96" s="166">
        <v>0</v>
      </c>
      <c r="H96" s="15">
        <v>0</v>
      </c>
      <c r="I96" s="159">
        <v>0</v>
      </c>
    </row>
    <row r="97" spans="6:9" ht="14.25" thickBot="1">
      <c r="F97" s="13" t="s">
        <v>28</v>
      </c>
      <c r="G97" s="167"/>
      <c r="H97" s="16"/>
      <c r="I97" s="160">
        <f>SUM(I92:I96)</f>
        <v>0</v>
      </c>
    </row>
    <row r="126" ht="13.5" customHeight="1">
      <c r="G126" s="168"/>
    </row>
    <row r="127" ht="13.5" customHeight="1">
      <c r="G127" s="168"/>
    </row>
  </sheetData>
  <sheetProtection/>
  <mergeCells count="2">
    <mergeCell ref="F68:G68"/>
    <mergeCell ref="F91:G91"/>
  </mergeCells>
  <conditionalFormatting sqref="C12 C42:C47 C21 C18 C14:C15">
    <cfRule type="cellIs" priority="12" dxfId="7" operator="equal" stopIfTrue="1">
      <formula>"買"</formula>
    </cfRule>
  </conditionalFormatting>
  <conditionalFormatting sqref="C30">
    <cfRule type="cellIs" priority="5" dxfId="7" operator="equal" stopIfTrue="1">
      <formula>"買"</formula>
    </cfRule>
  </conditionalFormatting>
  <conditionalFormatting sqref="C31">
    <cfRule type="cellIs" priority="4" dxfId="7" operator="equal" stopIfTrue="1">
      <formula>"買"</formula>
    </cfRule>
  </conditionalFormatting>
  <conditionalFormatting sqref="C33">
    <cfRule type="cellIs" priority="3" dxfId="7" operator="equal" stopIfTrue="1">
      <formula>"買"</formula>
    </cfRule>
  </conditionalFormatting>
  <conditionalFormatting sqref="C34">
    <cfRule type="cellIs" priority="2" dxfId="7" operator="equal" stopIfTrue="1">
      <formula>"買"</formula>
    </cfRule>
  </conditionalFormatting>
  <conditionalFormatting sqref="C38">
    <cfRule type="cellIs" priority="1" dxfId="7" operator="equal" stopIfTrue="1">
      <formula>"買"</formula>
    </cfRule>
  </conditionalFormatting>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A215"/>
  <sheetViews>
    <sheetView zoomScalePageLayoutView="0" workbookViewId="0" topLeftCell="A1">
      <selection activeCell="N31" sqref="N31"/>
    </sheetView>
  </sheetViews>
  <sheetFormatPr defaultColWidth="9.00390625" defaultRowHeight="13.5"/>
  <sheetData>
    <row r="2" ht="13.5">
      <c r="A2">
        <v>1</v>
      </c>
    </row>
    <row r="20" ht="13.5">
      <c r="A20">
        <v>2</v>
      </c>
    </row>
    <row r="45" ht="13.5">
      <c r="A45">
        <v>3</v>
      </c>
    </row>
    <row r="63" ht="13.5">
      <c r="A63">
        <v>4</v>
      </c>
    </row>
    <row r="80" ht="13.5">
      <c r="A80">
        <v>5</v>
      </c>
    </row>
    <row r="105" ht="13.5">
      <c r="A105">
        <v>6</v>
      </c>
    </row>
    <row r="124" ht="13.5">
      <c r="A124">
        <v>7</v>
      </c>
    </row>
    <row r="142" ht="13.5">
      <c r="A142">
        <v>8</v>
      </c>
    </row>
    <row r="171" ht="13.5">
      <c r="A171">
        <v>16</v>
      </c>
    </row>
    <row r="190" ht="13.5">
      <c r="A190">
        <v>19</v>
      </c>
    </row>
    <row r="215" ht="13.5">
      <c r="A215">
        <v>22</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1">
      <selection activeCell="C24" sqref="C24"/>
    </sheetView>
  </sheetViews>
  <sheetFormatPr defaultColWidth="8.875" defaultRowHeight="13.5"/>
  <sheetData>
    <row r="1" spans="1:9" ht="13.5">
      <c r="A1" s="100" t="s">
        <v>53</v>
      </c>
      <c r="B1" s="101"/>
      <c r="C1" s="101"/>
      <c r="D1" s="101"/>
      <c r="E1" s="101"/>
      <c r="F1" s="101"/>
      <c r="G1" s="101"/>
      <c r="H1" s="101"/>
      <c r="I1" s="104"/>
    </row>
    <row r="2" spans="1:9" ht="14.25" thickBot="1">
      <c r="A2" s="102" t="s">
        <v>54</v>
      </c>
      <c r="B2" s="103"/>
      <c r="C2" s="103"/>
      <c r="D2" s="103"/>
      <c r="E2" s="103"/>
      <c r="F2" s="103"/>
      <c r="G2" s="103"/>
      <c r="H2" s="103"/>
      <c r="I2" s="104"/>
    </row>
    <row r="3" spans="1:4" ht="14.25" thickTop="1">
      <c r="A3" s="99"/>
      <c r="D3" s="99"/>
    </row>
    <row r="7" ht="13.5">
      <c r="A7" t="s">
        <v>55</v>
      </c>
    </row>
    <row r="8" ht="13.5">
      <c r="B8" t="s">
        <v>98</v>
      </c>
    </row>
    <row r="9" ht="13.5">
      <c r="B9" t="s">
        <v>100</v>
      </c>
    </row>
    <row r="10" ht="13.5">
      <c r="B10" t="s">
        <v>99</v>
      </c>
    </row>
    <row r="13" ht="13.5">
      <c r="B13" t="s">
        <v>83</v>
      </c>
    </row>
    <row r="14" ht="13.5">
      <c r="B14" t="s">
        <v>84</v>
      </c>
    </row>
    <row r="16" ht="13.5">
      <c r="B16" t="s">
        <v>85</v>
      </c>
    </row>
    <row r="18" ht="13.5">
      <c r="B18" t="s">
        <v>90</v>
      </c>
    </row>
    <row r="19" ht="13.5">
      <c r="B19" t="s">
        <v>91</v>
      </c>
    </row>
    <row r="21" ht="13.5">
      <c r="B21" t="s">
        <v>86</v>
      </c>
    </row>
    <row r="22" ht="13.5">
      <c r="B22" t="s">
        <v>87</v>
      </c>
    </row>
    <row r="24" ht="13.5">
      <c r="B24" t="s">
        <v>101</v>
      </c>
    </row>
    <row r="26" ht="13.5">
      <c r="B26" t="s">
        <v>88</v>
      </c>
    </row>
    <row r="27" ht="13.5">
      <c r="B27" t="s">
        <v>89</v>
      </c>
    </row>
  </sheetData>
  <sheetProtection/>
  <printOptions/>
  <pageMargins left="0.75" right="0.75" top="1" bottom="1"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R127"/>
  <sheetViews>
    <sheetView zoomScaleSheetLayoutView="100" zoomScalePageLayoutView="0" workbookViewId="0" topLeftCell="B1">
      <pane ySplit="10" topLeftCell="A11" activePane="bottomLeft" state="frozen"/>
      <selection pane="topLeft" activeCell="A1" sqref="A1"/>
      <selection pane="bottomLeft" activeCell="N11" sqref="N11"/>
    </sheetView>
  </sheetViews>
  <sheetFormatPr defaultColWidth="10.00390625" defaultRowHeight="13.5" customHeight="1"/>
  <cols>
    <col min="1" max="1" width="3.50390625" style="0" customWidth="1"/>
    <col min="2" max="2" width="11.50390625" style="108" customWidth="1"/>
    <col min="3" max="3" width="6.00390625" style="144" customWidth="1"/>
    <col min="4" max="4" width="16.375" style="0" customWidth="1"/>
    <col min="5" max="5" width="9.625" style="0" customWidth="1"/>
    <col min="6" max="6" width="12.75390625" style="0" customWidth="1"/>
    <col min="7" max="7" width="12.50390625" style="150" customWidth="1"/>
    <col min="8" max="8" width="15.875" style="0" customWidth="1"/>
    <col min="9" max="9" width="10.00390625" style="150" customWidth="1"/>
    <col min="10" max="10" width="7.00390625" style="123" customWidth="1"/>
    <col min="11" max="11" width="13.50390625" style="120" customWidth="1"/>
    <col min="12" max="12" width="13.25390625" style="112" customWidth="1"/>
    <col min="13" max="13" width="8.00390625" style="0" customWidth="1"/>
    <col min="14" max="14" width="11.125" style="0" customWidth="1"/>
    <col min="15" max="15" width="10.125" style="110" customWidth="1"/>
    <col min="16" max="16" width="9.375" style="0" customWidth="1"/>
    <col min="17" max="17" width="10.00390625" style="106" customWidth="1"/>
    <col min="18" max="18" width="10.00390625" style="107" customWidth="1"/>
  </cols>
  <sheetData>
    <row r="3" spans="2:8" ht="13.5" customHeight="1">
      <c r="B3" s="108" t="s">
        <v>74</v>
      </c>
      <c r="D3" t="s">
        <v>77</v>
      </c>
      <c r="G3" s="144" t="s">
        <v>75</v>
      </c>
      <c r="H3" t="s">
        <v>76</v>
      </c>
    </row>
    <row r="4" ht="13.5" customHeight="1">
      <c r="D4" t="s">
        <v>92</v>
      </c>
    </row>
    <row r="7" spans="4:18" ht="13.5" customHeight="1">
      <c r="D7" t="s">
        <v>67</v>
      </c>
      <c r="E7" t="s">
        <v>93</v>
      </c>
      <c r="P7" t="s">
        <v>68</v>
      </c>
      <c r="Q7"/>
      <c r="R7" t="s">
        <v>69</v>
      </c>
    </row>
    <row r="8" spans="4:18" ht="13.5" customHeight="1">
      <c r="D8" t="s">
        <v>66</v>
      </c>
      <c r="E8" t="s">
        <v>94</v>
      </c>
      <c r="P8" s="112" t="s">
        <v>70</v>
      </c>
      <c r="Q8" s="109"/>
      <c r="R8" t="s">
        <v>71</v>
      </c>
    </row>
    <row r="10" spans="2:18" s="113" customFormat="1" ht="13.5">
      <c r="B10" s="114" t="s">
        <v>60</v>
      </c>
      <c r="C10" s="145" t="s">
        <v>22</v>
      </c>
      <c r="D10" s="115" t="s">
        <v>62</v>
      </c>
      <c r="E10" s="115" t="s">
        <v>23</v>
      </c>
      <c r="F10" s="115" t="s">
        <v>24</v>
      </c>
      <c r="G10" s="151" t="s">
        <v>25</v>
      </c>
      <c r="H10" s="115" t="s">
        <v>26</v>
      </c>
      <c r="I10" s="151" t="s">
        <v>27</v>
      </c>
      <c r="J10" s="124" t="s">
        <v>78</v>
      </c>
      <c r="K10" s="121" t="s">
        <v>64</v>
      </c>
      <c r="L10" s="140" t="s">
        <v>61</v>
      </c>
      <c r="M10" s="113" t="s">
        <v>72</v>
      </c>
      <c r="N10" s="113" t="s">
        <v>56</v>
      </c>
      <c r="O10" s="116" t="s">
        <v>65</v>
      </c>
      <c r="P10" s="113" t="s">
        <v>95</v>
      </c>
      <c r="Q10" s="117" t="s">
        <v>57</v>
      </c>
      <c r="R10" s="118" t="s">
        <v>59</v>
      </c>
    </row>
    <row r="11" spans="1:18" s="132" customFormat="1" ht="13.5">
      <c r="A11" s="129">
        <v>1</v>
      </c>
      <c r="B11" s="130">
        <v>1000000</v>
      </c>
      <c r="C11" s="143" t="s">
        <v>63</v>
      </c>
      <c r="D11" s="131">
        <f aca="true" t="shared" si="0" ref="D11:D41">Q11*0.1</f>
        <v>-0.11000000000000001</v>
      </c>
      <c r="E11" s="132" t="s">
        <v>96</v>
      </c>
      <c r="F11" s="171">
        <v>38383</v>
      </c>
      <c r="G11" s="153">
        <v>103.666</v>
      </c>
      <c r="H11" s="172">
        <v>38385</v>
      </c>
      <c r="I11" s="152">
        <v>106.336</v>
      </c>
      <c r="J11" s="135">
        <f>(G11-I11)*100</f>
        <v>-267.00000000000017</v>
      </c>
      <c r="K11" s="136">
        <f>(J11*R11)*-1</f>
        <v>-29370.000000000022</v>
      </c>
      <c r="L11" s="119">
        <v>106.336</v>
      </c>
      <c r="M11" s="132">
        <v>0.03</v>
      </c>
      <c r="N11" s="137">
        <f aca="true" t="shared" si="1" ref="N11:N41">(G11-L11)*100</f>
        <v>-267.00000000000017</v>
      </c>
      <c r="O11" s="138">
        <f aca="true" t="shared" si="2" ref="O11:O41">B11*0.03</f>
        <v>30000</v>
      </c>
      <c r="P11" s="132">
        <v>100</v>
      </c>
      <c r="Q11" s="137">
        <f>ROUNDDOWN(B11*M11/N11/P11,1)</f>
        <v>-1.1</v>
      </c>
      <c r="R11" s="139">
        <f>Q11*100</f>
        <v>-110.00000000000001</v>
      </c>
    </row>
    <row r="12" spans="1:18" s="132" customFormat="1" ht="13.5">
      <c r="A12" s="129">
        <v>2</v>
      </c>
      <c r="B12" s="130">
        <f aca="true" t="shared" si="3" ref="B12:B41">B11+K11</f>
        <v>970630</v>
      </c>
      <c r="C12" s="146" t="s">
        <v>97</v>
      </c>
      <c r="D12" s="131">
        <f t="shared" si="0"/>
        <v>-1.1199999999999999</v>
      </c>
      <c r="E12" s="132" t="s">
        <v>96</v>
      </c>
      <c r="F12" s="171">
        <v>38421</v>
      </c>
      <c r="G12" s="153">
        <v>104.039</v>
      </c>
      <c r="H12" s="172">
        <v>38425</v>
      </c>
      <c r="I12" s="153">
        <v>104.039</v>
      </c>
      <c r="J12" s="135">
        <f>(G12-I12)*100</f>
        <v>0</v>
      </c>
      <c r="K12" s="136">
        <f aca="true" t="shared" si="4" ref="K12:K41">(J12*R12)*-1</f>
        <v>0</v>
      </c>
      <c r="L12" s="119">
        <v>104.298</v>
      </c>
      <c r="M12" s="132">
        <v>0.03</v>
      </c>
      <c r="N12" s="137">
        <f t="shared" si="1"/>
        <v>-25.900000000000034</v>
      </c>
      <c r="O12" s="138">
        <f t="shared" si="2"/>
        <v>29118.899999999998</v>
      </c>
      <c r="P12" s="132">
        <v>100</v>
      </c>
      <c r="Q12" s="137">
        <f aca="true" t="shared" si="5" ref="Q11:Q41">ROUNDDOWN(B12*M12/N12/P12,1)</f>
        <v>-11.2</v>
      </c>
      <c r="R12" s="139">
        <f>Q12*100</f>
        <v>-1120</v>
      </c>
    </row>
    <row r="13" spans="1:18" s="132" customFormat="1" ht="13.5">
      <c r="A13" s="129">
        <v>3</v>
      </c>
      <c r="B13" s="130">
        <f t="shared" si="3"/>
        <v>970630</v>
      </c>
      <c r="C13" s="143" t="s">
        <v>63</v>
      </c>
      <c r="D13" s="131">
        <f t="shared" si="0"/>
        <v>1.37</v>
      </c>
      <c r="E13" s="132" t="s">
        <v>96</v>
      </c>
      <c r="F13" s="171">
        <v>38498</v>
      </c>
      <c r="G13" s="153">
        <v>107.786</v>
      </c>
      <c r="H13" s="172">
        <v>38504</v>
      </c>
      <c r="I13" s="154">
        <v>108.137</v>
      </c>
      <c r="J13" s="135">
        <f aca="true" t="shared" si="6" ref="J13:J41">(G13-I13)*100</f>
        <v>-35.09999999999991</v>
      </c>
      <c r="K13" s="136">
        <f t="shared" si="4"/>
        <v>48086.999999999876</v>
      </c>
      <c r="L13" s="119">
        <v>107.574</v>
      </c>
      <c r="M13" s="132">
        <v>0.03</v>
      </c>
      <c r="N13" s="137">
        <f t="shared" si="1"/>
        <v>21.20000000000033</v>
      </c>
      <c r="O13" s="138">
        <f t="shared" si="2"/>
        <v>29118.899999999998</v>
      </c>
      <c r="P13" s="132">
        <v>100</v>
      </c>
      <c r="Q13" s="137">
        <f t="shared" si="5"/>
        <v>13.7</v>
      </c>
      <c r="R13" s="139">
        <f>Q13*100</f>
        <v>1370</v>
      </c>
    </row>
    <row r="14" spans="1:18" s="132" customFormat="1" ht="13.5">
      <c r="A14" s="129">
        <v>4</v>
      </c>
      <c r="B14" s="130">
        <f t="shared" si="3"/>
        <v>1018716.9999999999</v>
      </c>
      <c r="C14" s="143" t="s">
        <v>63</v>
      </c>
      <c r="D14" s="131">
        <f t="shared" si="0"/>
        <v>0.6000000000000001</v>
      </c>
      <c r="E14" s="132" t="s">
        <v>96</v>
      </c>
      <c r="F14" s="171">
        <v>38504</v>
      </c>
      <c r="G14" s="153">
        <v>108.643</v>
      </c>
      <c r="H14" s="172">
        <v>38505</v>
      </c>
      <c r="I14" s="154">
        <v>108.137</v>
      </c>
      <c r="J14" s="135">
        <f t="shared" si="6"/>
        <v>50.60000000000002</v>
      </c>
      <c r="K14" s="136">
        <f>(J14*R14)*-1</f>
        <v>-30360.000000000015</v>
      </c>
      <c r="L14" s="119">
        <v>108.137</v>
      </c>
      <c r="M14" s="132">
        <v>0.03</v>
      </c>
      <c r="N14" s="137">
        <f t="shared" si="1"/>
        <v>50.60000000000002</v>
      </c>
      <c r="O14" s="138">
        <f t="shared" si="2"/>
        <v>30561.509999999995</v>
      </c>
      <c r="P14" s="132">
        <v>100</v>
      </c>
      <c r="Q14" s="137">
        <f t="shared" si="5"/>
        <v>6</v>
      </c>
      <c r="R14" s="139">
        <f>Q14*100</f>
        <v>600</v>
      </c>
    </row>
    <row r="15" spans="1:18" s="132" customFormat="1" ht="13.5">
      <c r="A15" s="129">
        <v>5</v>
      </c>
      <c r="B15" s="130">
        <f t="shared" si="3"/>
        <v>988356.9999999999</v>
      </c>
      <c r="C15" s="146" t="s">
        <v>97</v>
      </c>
      <c r="D15" s="131">
        <f t="shared" si="0"/>
        <v>-0.86</v>
      </c>
      <c r="E15" s="132" t="s">
        <v>96</v>
      </c>
      <c r="F15" s="171">
        <v>38505</v>
      </c>
      <c r="G15" s="153">
        <v>108.137</v>
      </c>
      <c r="H15" s="172">
        <v>38511</v>
      </c>
      <c r="I15" s="178">
        <v>106.992</v>
      </c>
      <c r="J15" s="135">
        <f t="shared" si="6"/>
        <v>114.4999999999996</v>
      </c>
      <c r="K15" s="136">
        <f t="shared" si="4"/>
        <v>98469.99999999965</v>
      </c>
      <c r="L15" s="119">
        <v>108.478</v>
      </c>
      <c r="M15" s="132">
        <v>0.03</v>
      </c>
      <c r="N15" s="137">
        <f t="shared" si="1"/>
        <v>-34.0999999999994</v>
      </c>
      <c r="O15" s="138">
        <f t="shared" si="2"/>
        <v>29650.709999999995</v>
      </c>
      <c r="P15" s="132">
        <v>100</v>
      </c>
      <c r="Q15" s="137">
        <f t="shared" si="5"/>
        <v>-8.6</v>
      </c>
      <c r="R15" s="139">
        <f aca="true" t="shared" si="7" ref="R15:R41">Q15*100</f>
        <v>-860</v>
      </c>
    </row>
    <row r="16" spans="1:18" s="132" customFormat="1" ht="13.5">
      <c r="A16" s="129">
        <v>6</v>
      </c>
      <c r="B16" s="130">
        <f t="shared" si="3"/>
        <v>1086826.9999999995</v>
      </c>
      <c r="C16" s="146" t="s">
        <v>97</v>
      </c>
      <c r="D16" s="131">
        <f t="shared" si="0"/>
        <v>-0.91</v>
      </c>
      <c r="E16" s="132" t="s">
        <v>96</v>
      </c>
      <c r="F16" s="171">
        <v>38520</v>
      </c>
      <c r="G16" s="153">
        <v>108.703</v>
      </c>
      <c r="H16" s="172">
        <v>38523</v>
      </c>
      <c r="I16" s="154">
        <v>109.06</v>
      </c>
      <c r="J16" s="135">
        <f t="shared" si="6"/>
        <v>-35.69999999999993</v>
      </c>
      <c r="K16" s="136">
        <f t="shared" si="4"/>
        <v>-32486.999999999938</v>
      </c>
      <c r="L16" s="141">
        <v>109.06</v>
      </c>
      <c r="M16" s="132">
        <v>0.03</v>
      </c>
      <c r="N16" s="137">
        <f t="shared" si="1"/>
        <v>-35.69999999999993</v>
      </c>
      <c r="O16" s="138">
        <f t="shared" si="2"/>
        <v>32604.809999999983</v>
      </c>
      <c r="P16" s="132">
        <v>100</v>
      </c>
      <c r="Q16" s="137">
        <f t="shared" si="5"/>
        <v>-9.1</v>
      </c>
      <c r="R16" s="139">
        <f t="shared" si="7"/>
        <v>-910</v>
      </c>
    </row>
    <row r="17" spans="1:18" s="132" customFormat="1" ht="13.5">
      <c r="A17" s="129">
        <v>7</v>
      </c>
      <c r="B17" s="130">
        <f t="shared" si="3"/>
        <v>1054339.9999999995</v>
      </c>
      <c r="C17" s="143" t="s">
        <v>63</v>
      </c>
      <c r="D17" s="131">
        <f t="shared" si="0"/>
        <v>0.8900000000000001</v>
      </c>
      <c r="E17" s="132" t="s">
        <v>96</v>
      </c>
      <c r="F17" s="171">
        <v>38534</v>
      </c>
      <c r="G17" s="161">
        <v>110.95</v>
      </c>
      <c r="H17" s="172">
        <v>38541</v>
      </c>
      <c r="I17" s="154">
        <v>111.765</v>
      </c>
      <c r="J17" s="135">
        <f t="shared" si="6"/>
        <v>-81.49999999999977</v>
      </c>
      <c r="K17" s="136">
        <f t="shared" si="4"/>
        <v>72534.9999999998</v>
      </c>
      <c r="L17" s="141">
        <v>110.597</v>
      </c>
      <c r="M17" s="132">
        <v>0.03</v>
      </c>
      <c r="N17" s="137">
        <f t="shared" si="1"/>
        <v>35.300000000000864</v>
      </c>
      <c r="O17" s="138">
        <f t="shared" si="2"/>
        <v>31630.199999999986</v>
      </c>
      <c r="P17" s="132">
        <v>100</v>
      </c>
      <c r="Q17" s="137">
        <f t="shared" si="5"/>
        <v>8.9</v>
      </c>
      <c r="R17" s="139">
        <f t="shared" si="7"/>
        <v>890</v>
      </c>
    </row>
    <row r="18" spans="1:18" s="132" customFormat="1" ht="13.5">
      <c r="A18" s="129">
        <v>8</v>
      </c>
      <c r="B18" s="130">
        <f t="shared" si="3"/>
        <v>1126874.9999999993</v>
      </c>
      <c r="C18" s="143" t="s">
        <v>63</v>
      </c>
      <c r="D18" s="131">
        <f t="shared" si="0"/>
        <v>0.54</v>
      </c>
      <c r="E18" s="132" t="s">
        <v>96</v>
      </c>
      <c r="F18" s="171">
        <v>38537</v>
      </c>
      <c r="G18" s="153">
        <v>112.37</v>
      </c>
      <c r="H18" s="172">
        <v>38544</v>
      </c>
      <c r="I18" s="154">
        <v>111.754</v>
      </c>
      <c r="J18" s="135">
        <f t="shared" si="6"/>
        <v>61.599999999999966</v>
      </c>
      <c r="K18" s="136">
        <f t="shared" si="4"/>
        <v>-33263.99999999998</v>
      </c>
      <c r="L18" s="149">
        <v>111.754</v>
      </c>
      <c r="M18" s="132">
        <v>0.03</v>
      </c>
      <c r="N18" s="137">
        <f t="shared" si="1"/>
        <v>61.599999999999966</v>
      </c>
      <c r="O18" s="138">
        <f t="shared" si="2"/>
        <v>33806.24999999998</v>
      </c>
      <c r="P18" s="132">
        <v>100</v>
      </c>
      <c r="Q18" s="137">
        <f t="shared" si="5"/>
        <v>5.4</v>
      </c>
      <c r="R18" s="139">
        <f t="shared" si="7"/>
        <v>540</v>
      </c>
    </row>
    <row r="19" spans="1:18" s="132" customFormat="1" ht="13.5">
      <c r="A19" s="129">
        <v>9</v>
      </c>
      <c r="B19" s="130">
        <f t="shared" si="3"/>
        <v>1093610.9999999993</v>
      </c>
      <c r="C19" s="146" t="s">
        <v>97</v>
      </c>
      <c r="D19" s="131">
        <f t="shared" si="0"/>
        <v>-1.04</v>
      </c>
      <c r="E19" s="132" t="s">
        <v>96</v>
      </c>
      <c r="F19" s="171">
        <v>38554</v>
      </c>
      <c r="G19" s="153">
        <v>112.384</v>
      </c>
      <c r="H19" s="172">
        <v>38555</v>
      </c>
      <c r="I19" s="154">
        <v>110.985</v>
      </c>
      <c r="J19" s="135">
        <f t="shared" si="6"/>
        <v>139.9000000000001</v>
      </c>
      <c r="K19" s="136">
        <f t="shared" si="4"/>
        <v>145496.0000000001</v>
      </c>
      <c r="L19" s="141">
        <v>112.699</v>
      </c>
      <c r="M19" s="132">
        <v>0.03</v>
      </c>
      <c r="N19" s="137">
        <f t="shared" si="1"/>
        <v>-31.499999999999773</v>
      </c>
      <c r="O19" s="138">
        <f t="shared" si="2"/>
        <v>32808.32999999998</v>
      </c>
      <c r="P19" s="132">
        <v>100</v>
      </c>
      <c r="Q19" s="137">
        <f t="shared" si="5"/>
        <v>-10.4</v>
      </c>
      <c r="R19" s="139">
        <f t="shared" si="7"/>
        <v>-1040</v>
      </c>
    </row>
    <row r="20" spans="1:18" s="132" customFormat="1" ht="13.5">
      <c r="A20" s="129">
        <v>10</v>
      </c>
      <c r="B20" s="130">
        <f t="shared" si="3"/>
        <v>1239106.9999999993</v>
      </c>
      <c r="C20" s="143" t="s">
        <v>63</v>
      </c>
      <c r="D20" s="131">
        <f t="shared" si="0"/>
        <v>1.26</v>
      </c>
      <c r="E20" s="132" t="s">
        <v>96</v>
      </c>
      <c r="F20" s="169">
        <v>38581</v>
      </c>
      <c r="G20" s="153">
        <v>109.657</v>
      </c>
      <c r="H20" s="170">
        <v>38586</v>
      </c>
      <c r="I20" s="152">
        <v>110.333</v>
      </c>
      <c r="J20" s="135">
        <f t="shared" si="6"/>
        <v>-67.6000000000002</v>
      </c>
      <c r="K20" s="136">
        <f t="shared" si="4"/>
        <v>85176.00000000025</v>
      </c>
      <c r="L20" s="141">
        <v>109.364</v>
      </c>
      <c r="M20" s="132">
        <v>0.03</v>
      </c>
      <c r="N20" s="137">
        <f t="shared" si="1"/>
        <v>29.299999999999216</v>
      </c>
      <c r="O20" s="138">
        <f t="shared" si="2"/>
        <v>37173.20999999998</v>
      </c>
      <c r="P20" s="132">
        <v>100</v>
      </c>
      <c r="Q20" s="137">
        <f t="shared" si="5"/>
        <v>12.6</v>
      </c>
      <c r="R20" s="139">
        <f t="shared" si="7"/>
        <v>1260</v>
      </c>
    </row>
    <row r="21" spans="1:18" s="132" customFormat="1" ht="13.5">
      <c r="A21" s="129">
        <v>11</v>
      </c>
      <c r="B21" s="130">
        <f t="shared" si="3"/>
        <v>1324282.9999999995</v>
      </c>
      <c r="C21" s="146" t="s">
        <v>97</v>
      </c>
      <c r="D21" s="131">
        <f t="shared" si="0"/>
        <v>-1.92</v>
      </c>
      <c r="E21" s="132" t="s">
        <v>96</v>
      </c>
      <c r="F21" s="169">
        <v>38600</v>
      </c>
      <c r="G21" s="153">
        <v>109.601</v>
      </c>
      <c r="H21" s="170">
        <v>38601</v>
      </c>
      <c r="I21" s="152">
        <v>109.387</v>
      </c>
      <c r="J21" s="135">
        <f t="shared" si="6"/>
        <v>21.399999999999864</v>
      </c>
      <c r="K21" s="136">
        <f t="shared" si="4"/>
        <v>41087.99999999974</v>
      </c>
      <c r="L21" s="141">
        <v>109.807</v>
      </c>
      <c r="M21" s="132">
        <v>0.03</v>
      </c>
      <c r="N21" s="137">
        <f t="shared" si="1"/>
        <v>-20.600000000000307</v>
      </c>
      <c r="O21" s="138">
        <f t="shared" si="2"/>
        <v>39728.48999999998</v>
      </c>
      <c r="P21" s="132">
        <v>100</v>
      </c>
      <c r="Q21" s="137">
        <f t="shared" si="5"/>
        <v>-19.2</v>
      </c>
      <c r="R21" s="139">
        <f t="shared" si="7"/>
        <v>-1920</v>
      </c>
    </row>
    <row r="22" spans="1:18" s="132" customFormat="1" ht="13.5">
      <c r="A22" s="129">
        <v>12</v>
      </c>
      <c r="B22" s="130">
        <f t="shared" si="3"/>
        <v>1365370.9999999993</v>
      </c>
      <c r="C22" s="143" t="s">
        <v>63</v>
      </c>
      <c r="D22" s="131">
        <f t="shared" si="0"/>
        <v>1.31</v>
      </c>
      <c r="E22" s="132" t="s">
        <v>96</v>
      </c>
      <c r="F22" s="169">
        <v>38618</v>
      </c>
      <c r="G22" s="153">
        <v>111.739</v>
      </c>
      <c r="H22" s="170">
        <v>38618</v>
      </c>
      <c r="I22" s="152">
        <v>111.428</v>
      </c>
      <c r="J22" s="135">
        <f t="shared" si="6"/>
        <v>31.100000000000705</v>
      </c>
      <c r="K22" s="136">
        <f t="shared" si="4"/>
        <v>-40741.000000000924</v>
      </c>
      <c r="L22" s="141">
        <v>111.428</v>
      </c>
      <c r="M22" s="132">
        <v>0.03</v>
      </c>
      <c r="N22" s="137">
        <f t="shared" si="1"/>
        <v>31.100000000000705</v>
      </c>
      <c r="O22" s="138">
        <f t="shared" si="2"/>
        <v>40961.129999999976</v>
      </c>
      <c r="P22" s="132">
        <v>100</v>
      </c>
      <c r="Q22" s="137">
        <f t="shared" si="5"/>
        <v>13.1</v>
      </c>
      <c r="R22" s="139">
        <f t="shared" si="7"/>
        <v>1310</v>
      </c>
    </row>
    <row r="23" spans="1:18" s="132" customFormat="1" ht="13.5">
      <c r="A23" s="129">
        <v>13</v>
      </c>
      <c r="B23" s="130">
        <f t="shared" si="3"/>
        <v>1324629.9999999984</v>
      </c>
      <c r="C23" s="143" t="s">
        <v>63</v>
      </c>
      <c r="D23" s="131">
        <f t="shared" si="0"/>
        <v>0.5599999999999999</v>
      </c>
      <c r="E23" s="132" t="s">
        <v>96</v>
      </c>
      <c r="F23" s="169">
        <v>38618</v>
      </c>
      <c r="G23" s="153">
        <v>111.752</v>
      </c>
      <c r="H23" s="170">
        <v>38630</v>
      </c>
      <c r="I23" s="152">
        <v>113.557</v>
      </c>
      <c r="J23" s="135">
        <f t="shared" si="6"/>
        <v>-180.50000000000068</v>
      </c>
      <c r="K23" s="136">
        <f t="shared" si="4"/>
        <v>101080.00000000038</v>
      </c>
      <c r="L23" s="141">
        <v>111.046</v>
      </c>
      <c r="M23" s="132">
        <v>0.03</v>
      </c>
      <c r="N23" s="137">
        <f t="shared" si="1"/>
        <v>70.59999999999889</v>
      </c>
      <c r="O23" s="138">
        <f t="shared" si="2"/>
        <v>39738.89999999995</v>
      </c>
      <c r="P23" s="132">
        <v>100</v>
      </c>
      <c r="Q23" s="137">
        <f t="shared" si="5"/>
        <v>5.6</v>
      </c>
      <c r="R23" s="139">
        <f t="shared" si="7"/>
        <v>560</v>
      </c>
    </row>
    <row r="24" spans="1:18" s="132" customFormat="1" ht="13.5">
      <c r="A24" s="129">
        <v>14</v>
      </c>
      <c r="B24" s="130">
        <f t="shared" si="3"/>
        <v>1425709.9999999988</v>
      </c>
      <c r="C24" s="143" t="s">
        <v>63</v>
      </c>
      <c r="D24" s="131">
        <f t="shared" si="0"/>
        <v>1.11</v>
      </c>
      <c r="E24" s="132" t="s">
        <v>96</v>
      </c>
      <c r="F24" s="169">
        <v>38635</v>
      </c>
      <c r="G24" s="153">
        <v>113.921</v>
      </c>
      <c r="H24" s="170">
        <v>38639</v>
      </c>
      <c r="I24" s="152">
        <v>114.217</v>
      </c>
      <c r="J24" s="135">
        <f t="shared" si="6"/>
        <v>-29.599999999999227</v>
      </c>
      <c r="K24" s="136">
        <f t="shared" si="4"/>
        <v>32855.99999999914</v>
      </c>
      <c r="L24" s="141">
        <v>113.537</v>
      </c>
      <c r="M24" s="132">
        <v>0.03</v>
      </c>
      <c r="N24" s="137">
        <f t="shared" si="1"/>
        <v>38.400000000000034</v>
      </c>
      <c r="O24" s="138">
        <f t="shared" si="2"/>
        <v>42771.29999999997</v>
      </c>
      <c r="P24" s="132">
        <v>100</v>
      </c>
      <c r="Q24" s="137">
        <f t="shared" si="5"/>
        <v>11.1</v>
      </c>
      <c r="R24" s="139">
        <f t="shared" si="7"/>
        <v>1110</v>
      </c>
    </row>
    <row r="25" spans="1:18" s="132" customFormat="1" ht="13.5">
      <c r="A25" s="129">
        <v>15</v>
      </c>
      <c r="B25" s="130">
        <f t="shared" si="3"/>
        <v>1458565.999999998</v>
      </c>
      <c r="C25" s="146" t="s">
        <v>97</v>
      </c>
      <c r="D25" s="131">
        <f t="shared" si="0"/>
        <v>1.99</v>
      </c>
      <c r="E25" s="132" t="s">
        <v>96</v>
      </c>
      <c r="F25" s="169">
        <v>38678</v>
      </c>
      <c r="G25" s="153">
        <v>119.204</v>
      </c>
      <c r="H25" s="170">
        <v>38678</v>
      </c>
      <c r="I25" s="152">
        <v>118.985</v>
      </c>
      <c r="J25" s="135">
        <f t="shared" si="6"/>
        <v>21.89999999999941</v>
      </c>
      <c r="K25" s="136">
        <f>(J25*R25)*-1</f>
        <v>-43580.99999999882</v>
      </c>
      <c r="L25" s="141">
        <v>118.985</v>
      </c>
      <c r="M25" s="132">
        <v>0.03</v>
      </c>
      <c r="N25" s="137">
        <f t="shared" si="1"/>
        <v>21.89999999999941</v>
      </c>
      <c r="O25" s="138">
        <f t="shared" si="2"/>
        <v>43756.97999999994</v>
      </c>
      <c r="P25" s="132">
        <v>100</v>
      </c>
      <c r="Q25" s="137">
        <f t="shared" si="5"/>
        <v>19.9</v>
      </c>
      <c r="R25" s="139">
        <f t="shared" si="7"/>
        <v>1989.9999999999998</v>
      </c>
    </row>
    <row r="26" spans="1:18" s="132" customFormat="1" ht="13.5">
      <c r="A26" s="129">
        <v>16</v>
      </c>
      <c r="B26" s="130">
        <f t="shared" si="3"/>
        <v>1414984.999999999</v>
      </c>
      <c r="C26" s="146" t="s">
        <v>97</v>
      </c>
      <c r="D26" s="131">
        <f t="shared" si="0"/>
        <v>-0.9800000000000001</v>
      </c>
      <c r="E26" s="132" t="s">
        <v>96</v>
      </c>
      <c r="F26" s="169">
        <v>38695</v>
      </c>
      <c r="G26" s="153">
        <v>120.34</v>
      </c>
      <c r="H26" s="170">
        <v>38698</v>
      </c>
      <c r="I26" s="152">
        <v>120.773</v>
      </c>
      <c r="J26" s="135">
        <f t="shared" si="6"/>
        <v>-43.29999999999927</v>
      </c>
      <c r="K26" s="136">
        <f t="shared" si="4"/>
        <v>-42433.999999999294</v>
      </c>
      <c r="L26" s="141">
        <v>120.773</v>
      </c>
      <c r="M26" s="132">
        <v>0.03</v>
      </c>
      <c r="N26" s="137">
        <f t="shared" si="1"/>
        <v>-43.29999999999927</v>
      </c>
      <c r="O26" s="138">
        <f t="shared" si="2"/>
        <v>42449.549999999974</v>
      </c>
      <c r="P26" s="132">
        <v>100</v>
      </c>
      <c r="Q26" s="137">
        <f t="shared" si="5"/>
        <v>-9.8</v>
      </c>
      <c r="R26" s="139">
        <f t="shared" si="7"/>
        <v>-980.0000000000001</v>
      </c>
    </row>
    <row r="27" spans="1:18" s="132" customFormat="1" ht="13.5">
      <c r="A27" s="129">
        <v>17</v>
      </c>
      <c r="B27" s="130">
        <f t="shared" si="3"/>
        <v>1372550.9999999998</v>
      </c>
      <c r="C27" s="143" t="s">
        <v>63</v>
      </c>
      <c r="D27" s="131">
        <f t="shared" si="0"/>
        <v>1.1300000000000001</v>
      </c>
      <c r="E27" s="132" t="s">
        <v>96</v>
      </c>
      <c r="F27" s="169">
        <v>38757</v>
      </c>
      <c r="G27" s="153">
        <v>118.62</v>
      </c>
      <c r="H27" s="170">
        <v>38758</v>
      </c>
      <c r="I27" s="152">
        <v>118.256</v>
      </c>
      <c r="J27" s="135">
        <f t="shared" si="6"/>
        <v>36.40000000000043</v>
      </c>
      <c r="K27" s="136">
        <f t="shared" si="4"/>
        <v>-41132.00000000049</v>
      </c>
      <c r="L27" s="152">
        <v>118.256</v>
      </c>
      <c r="M27" s="132">
        <v>0.03</v>
      </c>
      <c r="N27" s="137">
        <f t="shared" si="1"/>
        <v>36.40000000000043</v>
      </c>
      <c r="O27" s="138">
        <f t="shared" si="2"/>
        <v>41176.52999999999</v>
      </c>
      <c r="P27" s="132">
        <v>100</v>
      </c>
      <c r="Q27" s="137">
        <f t="shared" si="5"/>
        <v>11.3</v>
      </c>
      <c r="R27" s="139">
        <f t="shared" si="7"/>
        <v>1130</v>
      </c>
    </row>
    <row r="28" spans="1:18" s="132" customFormat="1" ht="13.5">
      <c r="A28" s="129">
        <v>18</v>
      </c>
      <c r="B28" s="130">
        <f t="shared" si="3"/>
        <v>1331418.9999999993</v>
      </c>
      <c r="C28" s="143" t="s">
        <v>63</v>
      </c>
      <c r="D28" s="131">
        <f t="shared" si="0"/>
        <v>1.09</v>
      </c>
      <c r="E28" s="132" t="s">
        <v>96</v>
      </c>
      <c r="F28" s="169">
        <v>38768</v>
      </c>
      <c r="G28" s="153">
        <v>118.267</v>
      </c>
      <c r="H28" s="170">
        <v>38771</v>
      </c>
      <c r="I28" s="152">
        <v>118.267</v>
      </c>
      <c r="J28" s="135">
        <f t="shared" si="6"/>
        <v>0</v>
      </c>
      <c r="K28" s="136">
        <f t="shared" si="4"/>
        <v>0</v>
      </c>
      <c r="L28" s="141">
        <v>117.903</v>
      </c>
      <c r="M28" s="132">
        <v>0.03</v>
      </c>
      <c r="N28" s="137">
        <f t="shared" si="1"/>
        <v>36.39999999999901</v>
      </c>
      <c r="O28" s="138">
        <f t="shared" si="2"/>
        <v>39942.56999999998</v>
      </c>
      <c r="P28" s="132">
        <v>100</v>
      </c>
      <c r="Q28" s="137">
        <f t="shared" si="5"/>
        <v>10.9</v>
      </c>
      <c r="R28" s="139">
        <f t="shared" si="7"/>
        <v>1090</v>
      </c>
    </row>
    <row r="29" spans="1:18" s="132" customFormat="1" ht="13.5">
      <c r="A29" s="129">
        <v>19</v>
      </c>
      <c r="B29" s="130">
        <f t="shared" si="3"/>
        <v>1331418.9999999993</v>
      </c>
      <c r="C29" s="146" t="s">
        <v>97</v>
      </c>
      <c r="D29" s="131">
        <f t="shared" si="0"/>
        <v>-1.2800000000000002</v>
      </c>
      <c r="E29" s="132" t="s">
        <v>96</v>
      </c>
      <c r="F29" s="169">
        <v>38776</v>
      </c>
      <c r="G29" s="153">
        <v>116.172</v>
      </c>
      <c r="H29" s="170">
        <v>38777</v>
      </c>
      <c r="I29" s="152">
        <v>116.003</v>
      </c>
      <c r="J29" s="135">
        <f t="shared" si="6"/>
        <v>16.899999999999693</v>
      </c>
      <c r="K29" s="136">
        <f t="shared" si="4"/>
        <v>21631.999999999607</v>
      </c>
      <c r="L29" s="141">
        <v>116.482</v>
      </c>
      <c r="M29" s="132">
        <v>0.03</v>
      </c>
      <c r="N29" s="137">
        <f t="shared" si="1"/>
        <v>-31.000000000000227</v>
      </c>
      <c r="O29" s="138">
        <f t="shared" si="2"/>
        <v>39942.56999999998</v>
      </c>
      <c r="P29" s="132">
        <v>100</v>
      </c>
      <c r="Q29" s="137">
        <f t="shared" si="5"/>
        <v>-12.8</v>
      </c>
      <c r="R29" s="139">
        <f t="shared" si="7"/>
        <v>-1280</v>
      </c>
    </row>
    <row r="30" spans="1:18" s="132" customFormat="1" ht="13.5">
      <c r="A30" s="129">
        <v>20</v>
      </c>
      <c r="B30" s="130">
        <f t="shared" si="3"/>
        <v>1353050.9999999988</v>
      </c>
      <c r="C30" s="143" t="s">
        <v>63</v>
      </c>
      <c r="D30" s="131">
        <f t="shared" si="0"/>
        <v>1.4400000000000002</v>
      </c>
      <c r="E30" s="132" t="s">
        <v>96</v>
      </c>
      <c r="F30" s="169">
        <v>38784</v>
      </c>
      <c r="G30" s="153">
        <v>117.789</v>
      </c>
      <c r="H30" s="170">
        <v>38785</v>
      </c>
      <c r="I30" s="152">
        <v>117.789</v>
      </c>
      <c r="J30" s="135">
        <f t="shared" si="6"/>
        <v>0</v>
      </c>
      <c r="K30" s="136">
        <f t="shared" si="4"/>
        <v>0</v>
      </c>
      <c r="L30" s="141">
        <v>117.509</v>
      </c>
      <c r="M30" s="132">
        <v>0.03</v>
      </c>
      <c r="N30" s="137">
        <f t="shared" si="1"/>
        <v>28.000000000000114</v>
      </c>
      <c r="O30" s="138">
        <f t="shared" si="2"/>
        <v>40591.52999999996</v>
      </c>
      <c r="P30" s="132">
        <v>100</v>
      </c>
      <c r="Q30" s="137">
        <f t="shared" si="5"/>
        <v>14.4</v>
      </c>
      <c r="R30" s="139">
        <f t="shared" si="7"/>
        <v>1440</v>
      </c>
    </row>
    <row r="31" spans="1:18" s="132" customFormat="1" ht="13.5">
      <c r="A31" s="129">
        <v>21</v>
      </c>
      <c r="B31" s="130">
        <f t="shared" si="3"/>
        <v>1353050.9999999988</v>
      </c>
      <c r="C31" s="143" t="s">
        <v>63</v>
      </c>
      <c r="D31" s="131">
        <f t="shared" si="0"/>
        <v>1.4800000000000002</v>
      </c>
      <c r="E31" s="132" t="s">
        <v>96</v>
      </c>
      <c r="F31" s="169">
        <v>38817</v>
      </c>
      <c r="G31" s="153">
        <v>118.166</v>
      </c>
      <c r="H31" s="170">
        <v>38818</v>
      </c>
      <c r="I31" s="152">
        <v>117.892</v>
      </c>
      <c r="J31" s="135">
        <f t="shared" si="6"/>
        <v>27.40000000000009</v>
      </c>
      <c r="K31" s="136">
        <f>(J31*R31)*-1</f>
        <v>-40552.00000000013</v>
      </c>
      <c r="L31" s="141">
        <v>117.892</v>
      </c>
      <c r="M31" s="132">
        <v>0.03</v>
      </c>
      <c r="N31" s="137">
        <f t="shared" si="1"/>
        <v>27.40000000000009</v>
      </c>
      <c r="O31" s="138">
        <f t="shared" si="2"/>
        <v>40591.52999999996</v>
      </c>
      <c r="P31" s="132">
        <v>100</v>
      </c>
      <c r="Q31" s="137">
        <f t="shared" si="5"/>
        <v>14.8</v>
      </c>
      <c r="R31" s="139">
        <f t="shared" si="7"/>
        <v>1480</v>
      </c>
    </row>
    <row r="32" spans="1:18" s="132" customFormat="1" ht="13.5">
      <c r="A32" s="129">
        <v>22</v>
      </c>
      <c r="B32" s="130">
        <f t="shared" si="3"/>
        <v>1312498.9999999986</v>
      </c>
      <c r="C32" s="146" t="s">
        <v>97</v>
      </c>
      <c r="D32" s="131">
        <f t="shared" si="0"/>
        <v>-0.8800000000000001</v>
      </c>
      <c r="E32" s="132" t="s">
        <v>96</v>
      </c>
      <c r="F32" s="169">
        <v>38846</v>
      </c>
      <c r="G32" s="153">
        <v>111.503</v>
      </c>
      <c r="H32" s="170">
        <v>38853</v>
      </c>
      <c r="I32" s="152">
        <v>111.503</v>
      </c>
      <c r="J32" s="135">
        <f t="shared" si="6"/>
        <v>0</v>
      </c>
      <c r="K32" s="136">
        <f t="shared" si="4"/>
        <v>0</v>
      </c>
      <c r="L32" s="141">
        <v>111.948</v>
      </c>
      <c r="M32" s="132">
        <v>0.03</v>
      </c>
      <c r="N32" s="137">
        <f t="shared" si="1"/>
        <v>-44.49999999999932</v>
      </c>
      <c r="O32" s="138">
        <f t="shared" si="2"/>
        <v>39374.96999999996</v>
      </c>
      <c r="P32" s="132">
        <v>100</v>
      </c>
      <c r="Q32" s="137">
        <f t="shared" si="5"/>
        <v>-8.8</v>
      </c>
      <c r="R32" s="139">
        <f t="shared" si="7"/>
        <v>-880.0000000000001</v>
      </c>
    </row>
    <row r="33" spans="1:18" s="132" customFormat="1" ht="13.5">
      <c r="A33" s="129">
        <v>23</v>
      </c>
      <c r="B33" s="130">
        <f t="shared" si="3"/>
        <v>1312498.9999999986</v>
      </c>
      <c r="C33" s="143" t="s">
        <v>63</v>
      </c>
      <c r="D33" s="131">
        <f t="shared" si="0"/>
        <v>0.5900000000000001</v>
      </c>
      <c r="E33" s="132" t="s">
        <v>96</v>
      </c>
      <c r="F33" s="169">
        <v>38856</v>
      </c>
      <c r="G33" s="153">
        <v>111.072</v>
      </c>
      <c r="H33" s="170">
        <v>38859</v>
      </c>
      <c r="I33" s="152">
        <v>111.592</v>
      </c>
      <c r="J33" s="135">
        <f t="shared" si="6"/>
        <v>-51.9999999999996</v>
      </c>
      <c r="K33" s="136">
        <f t="shared" si="4"/>
        <v>30679.999999999764</v>
      </c>
      <c r="L33" s="141">
        <v>110.415</v>
      </c>
      <c r="M33" s="132">
        <v>0.03</v>
      </c>
      <c r="N33" s="137">
        <f t="shared" si="1"/>
        <v>65.69999999999965</v>
      </c>
      <c r="O33" s="138">
        <f t="shared" si="2"/>
        <v>39374.96999999996</v>
      </c>
      <c r="P33" s="132">
        <v>100</v>
      </c>
      <c r="Q33" s="137">
        <f t="shared" si="5"/>
        <v>5.9</v>
      </c>
      <c r="R33" s="139">
        <f t="shared" si="7"/>
        <v>590</v>
      </c>
    </row>
    <row r="34" spans="1:18" s="132" customFormat="1" ht="13.5">
      <c r="A34" s="129">
        <v>24</v>
      </c>
      <c r="B34" s="130">
        <f t="shared" si="3"/>
        <v>1343178.9999999984</v>
      </c>
      <c r="C34" s="143" t="s">
        <v>63</v>
      </c>
      <c r="D34" s="131">
        <f t="shared" si="0"/>
        <v>0.8900000000000001</v>
      </c>
      <c r="E34" s="132" t="s">
        <v>96</v>
      </c>
      <c r="F34" s="169">
        <v>38891</v>
      </c>
      <c r="G34" s="153">
        <v>116.339</v>
      </c>
      <c r="H34" s="170">
        <v>38895</v>
      </c>
      <c r="I34" s="152">
        <v>115.888</v>
      </c>
      <c r="J34" s="135">
        <f t="shared" si="6"/>
        <v>45.09999999999934</v>
      </c>
      <c r="K34" s="136">
        <f t="shared" si="4"/>
        <v>-40138.99999999941</v>
      </c>
      <c r="L34" s="141">
        <v>115.888</v>
      </c>
      <c r="M34" s="132">
        <v>0.03</v>
      </c>
      <c r="N34" s="137">
        <f t="shared" si="1"/>
        <v>45.09999999999934</v>
      </c>
      <c r="O34" s="138">
        <f t="shared" si="2"/>
        <v>40295.36999999995</v>
      </c>
      <c r="P34" s="132">
        <v>100</v>
      </c>
      <c r="Q34" s="137">
        <f t="shared" si="5"/>
        <v>8.9</v>
      </c>
      <c r="R34" s="139">
        <f t="shared" si="7"/>
        <v>890</v>
      </c>
    </row>
    <row r="35" spans="1:18" s="132" customFormat="1" ht="13.5">
      <c r="A35" s="129">
        <v>25</v>
      </c>
      <c r="B35" s="130">
        <f t="shared" si="3"/>
        <v>1303039.999999999</v>
      </c>
      <c r="C35" s="143" t="s">
        <v>63</v>
      </c>
      <c r="D35" s="131">
        <f t="shared" si="0"/>
        <v>0.6200000000000001</v>
      </c>
      <c r="E35" s="132" t="s">
        <v>96</v>
      </c>
      <c r="F35" s="169">
        <v>38903</v>
      </c>
      <c r="G35" s="153">
        <v>115.265</v>
      </c>
      <c r="H35" s="170">
        <v>38905</v>
      </c>
      <c r="I35" s="152">
        <v>114.639</v>
      </c>
      <c r="J35" s="135">
        <f t="shared" si="6"/>
        <v>62.60000000000048</v>
      </c>
      <c r="K35" s="136">
        <f t="shared" si="4"/>
        <v>-38812.0000000003</v>
      </c>
      <c r="L35" s="152">
        <v>114.639</v>
      </c>
      <c r="M35" s="132">
        <v>0.03</v>
      </c>
      <c r="N35" s="137">
        <f t="shared" si="1"/>
        <v>62.60000000000048</v>
      </c>
      <c r="O35" s="138">
        <f t="shared" si="2"/>
        <v>39091.19999999997</v>
      </c>
      <c r="P35" s="132">
        <v>100</v>
      </c>
      <c r="Q35" s="137">
        <f t="shared" si="5"/>
        <v>6.2</v>
      </c>
      <c r="R35" s="139">
        <f t="shared" si="7"/>
        <v>620</v>
      </c>
    </row>
    <row r="36" spans="1:18" s="132" customFormat="1" ht="13.5">
      <c r="A36" s="129">
        <v>26</v>
      </c>
      <c r="B36" s="130">
        <f t="shared" si="3"/>
        <v>1264227.9999999988</v>
      </c>
      <c r="C36" s="143" t="s">
        <v>63</v>
      </c>
      <c r="D36" s="131">
        <f t="shared" si="0"/>
        <v>1.7000000000000002</v>
      </c>
      <c r="E36" s="132" t="s">
        <v>96</v>
      </c>
      <c r="F36" s="169">
        <v>38911</v>
      </c>
      <c r="G36" s="153">
        <v>115.477</v>
      </c>
      <c r="H36" s="170">
        <v>38917</v>
      </c>
      <c r="I36" s="152">
        <v>116.687</v>
      </c>
      <c r="J36" s="135">
        <f t="shared" si="6"/>
        <v>-120.99999999999937</v>
      </c>
      <c r="K36" s="136">
        <f t="shared" si="4"/>
        <v>205699.99999999892</v>
      </c>
      <c r="L36" s="141">
        <v>115.255</v>
      </c>
      <c r="M36" s="132">
        <v>0.03</v>
      </c>
      <c r="N36" s="137">
        <f t="shared" si="1"/>
        <v>22.20000000000084</v>
      </c>
      <c r="O36" s="138">
        <f t="shared" si="2"/>
        <v>37926.83999999996</v>
      </c>
      <c r="P36" s="132">
        <v>100</v>
      </c>
      <c r="Q36" s="137">
        <f t="shared" si="5"/>
        <v>17</v>
      </c>
      <c r="R36" s="139">
        <f t="shared" si="7"/>
        <v>1700</v>
      </c>
    </row>
    <row r="37" spans="1:18" s="132" customFormat="1" ht="13.5">
      <c r="A37" s="129">
        <v>27</v>
      </c>
      <c r="B37" s="130">
        <f t="shared" si="3"/>
        <v>1469927.9999999977</v>
      </c>
      <c r="C37" s="146" t="s">
        <v>97</v>
      </c>
      <c r="D37" s="131">
        <f t="shared" si="0"/>
        <v>-1.3</v>
      </c>
      <c r="E37" s="132" t="s">
        <v>96</v>
      </c>
      <c r="F37" s="169">
        <v>39007</v>
      </c>
      <c r="G37" s="153">
        <v>118.672</v>
      </c>
      <c r="H37" s="170">
        <v>39008</v>
      </c>
      <c r="I37" s="152">
        <v>119.011</v>
      </c>
      <c r="J37" s="135">
        <f t="shared" si="6"/>
        <v>-33.899999999999864</v>
      </c>
      <c r="K37" s="136">
        <f t="shared" si="4"/>
        <v>-44069.999999999825</v>
      </c>
      <c r="L37" s="141">
        <v>119.011</v>
      </c>
      <c r="M37" s="132">
        <v>0.03</v>
      </c>
      <c r="N37" s="137">
        <f t="shared" si="1"/>
        <v>-33.899999999999864</v>
      </c>
      <c r="O37" s="138">
        <f t="shared" si="2"/>
        <v>44097.83999999993</v>
      </c>
      <c r="P37" s="132">
        <v>100</v>
      </c>
      <c r="Q37" s="137">
        <f t="shared" si="5"/>
        <v>-13</v>
      </c>
      <c r="R37" s="139">
        <f t="shared" si="7"/>
        <v>-1300</v>
      </c>
    </row>
    <row r="38" spans="1:18" s="132" customFormat="1" ht="13.5">
      <c r="A38" s="129">
        <v>28</v>
      </c>
      <c r="B38" s="130">
        <f t="shared" si="3"/>
        <v>1425857.999999998</v>
      </c>
      <c r="C38" s="143" t="s">
        <v>63</v>
      </c>
      <c r="D38" s="131">
        <f t="shared" si="0"/>
        <v>1.6300000000000001</v>
      </c>
      <c r="E38" s="132" t="s">
        <v>96</v>
      </c>
      <c r="F38" s="169">
        <v>39030</v>
      </c>
      <c r="G38" s="153">
        <v>117.941</v>
      </c>
      <c r="H38" s="170">
        <v>39031</v>
      </c>
      <c r="I38" s="152">
        <v>117.68</v>
      </c>
      <c r="J38" s="135">
        <f t="shared" si="6"/>
        <v>26.099999999999568</v>
      </c>
      <c r="K38" s="136">
        <f t="shared" si="4"/>
        <v>-42542.999999999294</v>
      </c>
      <c r="L38" s="152">
        <v>117.68</v>
      </c>
      <c r="M38" s="132">
        <v>0.03</v>
      </c>
      <c r="N38" s="137">
        <f t="shared" si="1"/>
        <v>26.099999999999568</v>
      </c>
      <c r="O38" s="138">
        <f t="shared" si="2"/>
        <v>42775.73999999993</v>
      </c>
      <c r="P38" s="132">
        <v>100</v>
      </c>
      <c r="Q38" s="137">
        <f t="shared" si="5"/>
        <v>16.3</v>
      </c>
      <c r="R38" s="139">
        <f t="shared" si="7"/>
        <v>1630</v>
      </c>
    </row>
    <row r="39" spans="1:18" s="132" customFormat="1" ht="13.5">
      <c r="A39" s="129">
        <v>29</v>
      </c>
      <c r="B39" s="130">
        <f t="shared" si="3"/>
        <v>1383314.9999999986</v>
      </c>
      <c r="C39" s="143" t="s">
        <v>63</v>
      </c>
      <c r="D39" s="131">
        <f t="shared" si="0"/>
        <v>0.78</v>
      </c>
      <c r="E39" s="132" t="s">
        <v>96</v>
      </c>
      <c r="F39" s="169">
        <v>39050</v>
      </c>
      <c r="G39" s="153">
        <v>116.359</v>
      </c>
      <c r="H39" s="172">
        <v>39051</v>
      </c>
      <c r="I39" s="152">
        <v>115.831</v>
      </c>
      <c r="J39" s="135">
        <f t="shared" si="6"/>
        <v>52.79999999999916</v>
      </c>
      <c r="K39" s="136">
        <f t="shared" si="4"/>
        <v>-41183.999999999345</v>
      </c>
      <c r="L39" s="152">
        <v>115.831</v>
      </c>
      <c r="M39" s="132">
        <v>0.03</v>
      </c>
      <c r="N39" s="137">
        <f t="shared" si="1"/>
        <v>52.79999999999916</v>
      </c>
      <c r="O39" s="138">
        <f t="shared" si="2"/>
        <v>41499.44999999995</v>
      </c>
      <c r="P39" s="132">
        <v>100</v>
      </c>
      <c r="Q39" s="137">
        <f t="shared" si="5"/>
        <v>7.8</v>
      </c>
      <c r="R39" s="139">
        <f t="shared" si="7"/>
        <v>780</v>
      </c>
    </row>
    <row r="40" spans="1:18" s="132" customFormat="1" ht="13.5">
      <c r="A40" s="129">
        <v>30</v>
      </c>
      <c r="B40" s="130">
        <f t="shared" si="3"/>
        <v>1342130.9999999993</v>
      </c>
      <c r="C40" s="143" t="s">
        <v>63</v>
      </c>
      <c r="D40" s="131">
        <f t="shared" si="0"/>
        <v>1.4500000000000002</v>
      </c>
      <c r="E40" s="132" t="s">
        <v>96</v>
      </c>
      <c r="F40" s="169">
        <v>39058</v>
      </c>
      <c r="G40" s="153">
        <v>115.237</v>
      </c>
      <c r="H40" s="170">
        <v>39059</v>
      </c>
      <c r="I40" s="152">
        <v>114.961</v>
      </c>
      <c r="J40" s="135">
        <f t="shared" si="6"/>
        <v>27.599999999999625</v>
      </c>
      <c r="K40" s="136">
        <f t="shared" si="4"/>
        <v>-40019.999999999454</v>
      </c>
      <c r="L40" s="152">
        <v>114.961</v>
      </c>
      <c r="M40" s="132">
        <v>0.03</v>
      </c>
      <c r="N40" s="137">
        <f t="shared" si="1"/>
        <v>27.599999999999625</v>
      </c>
      <c r="O40" s="138">
        <f t="shared" si="2"/>
        <v>40263.92999999998</v>
      </c>
      <c r="P40" s="132">
        <v>100</v>
      </c>
      <c r="Q40" s="137">
        <f t="shared" si="5"/>
        <v>14.5</v>
      </c>
      <c r="R40" s="139">
        <f t="shared" si="7"/>
        <v>1450</v>
      </c>
    </row>
    <row r="41" spans="1:18" s="132" customFormat="1" ht="13.5">
      <c r="A41" s="129">
        <v>31</v>
      </c>
      <c r="B41" s="130">
        <f t="shared" si="3"/>
        <v>1302110.9999999998</v>
      </c>
      <c r="C41" s="143" t="s">
        <v>63</v>
      </c>
      <c r="D41" s="131">
        <f t="shared" si="0"/>
        <v>1.3900000000000001</v>
      </c>
      <c r="E41" s="132" t="s">
        <v>96</v>
      </c>
      <c r="F41" s="169">
        <v>39071</v>
      </c>
      <c r="G41" s="153">
        <v>118.196</v>
      </c>
      <c r="H41" s="170">
        <v>39078</v>
      </c>
      <c r="I41" s="152">
        <v>118.774</v>
      </c>
      <c r="J41" s="135">
        <f t="shared" si="6"/>
        <v>-57.800000000000296</v>
      </c>
      <c r="K41" s="136">
        <f t="shared" si="4"/>
        <v>80342.00000000041</v>
      </c>
      <c r="L41" s="141">
        <v>117.915</v>
      </c>
      <c r="M41" s="132">
        <v>0.03</v>
      </c>
      <c r="N41" s="137">
        <f t="shared" si="1"/>
        <v>28.09999999999917</v>
      </c>
      <c r="O41" s="138">
        <f t="shared" si="2"/>
        <v>39063.329999999994</v>
      </c>
      <c r="P41" s="132">
        <v>100</v>
      </c>
      <c r="Q41" s="137">
        <f t="shared" si="5"/>
        <v>13.9</v>
      </c>
      <c r="R41" s="139">
        <f t="shared" si="7"/>
        <v>1390</v>
      </c>
    </row>
    <row r="42" spans="1:18" s="132" customFormat="1" ht="13.5">
      <c r="A42" s="129">
        <v>32</v>
      </c>
      <c r="B42" s="130"/>
      <c r="C42" s="146"/>
      <c r="D42" s="131"/>
      <c r="F42" s="133"/>
      <c r="G42" s="153"/>
      <c r="H42" s="134"/>
      <c r="I42" s="152"/>
      <c r="J42" s="135"/>
      <c r="K42" s="136"/>
      <c r="L42" s="141"/>
      <c r="N42" s="137"/>
      <c r="O42" s="138"/>
      <c r="Q42" s="137"/>
      <c r="R42" s="139"/>
    </row>
    <row r="43" spans="1:18" s="132" customFormat="1" ht="13.5">
      <c r="A43" s="129">
        <v>33</v>
      </c>
      <c r="B43" s="130"/>
      <c r="C43" s="146"/>
      <c r="D43" s="131"/>
      <c r="F43" s="133"/>
      <c r="G43" s="153"/>
      <c r="H43" s="134"/>
      <c r="I43" s="152"/>
      <c r="J43" s="135"/>
      <c r="K43" s="136"/>
      <c r="L43" s="141"/>
      <c r="N43" s="137"/>
      <c r="O43" s="138"/>
      <c r="Q43" s="137"/>
      <c r="R43" s="139"/>
    </row>
    <row r="44" spans="1:18" s="132" customFormat="1" ht="13.5">
      <c r="A44" s="129">
        <v>34</v>
      </c>
      <c r="B44" s="130"/>
      <c r="C44" s="147"/>
      <c r="D44" s="131"/>
      <c r="F44" s="133"/>
      <c r="G44" s="153"/>
      <c r="I44" s="152"/>
      <c r="J44" s="125"/>
      <c r="K44" s="136"/>
      <c r="L44" s="142"/>
      <c r="N44" s="137"/>
      <c r="O44" s="138"/>
      <c r="Q44" s="137"/>
      <c r="R44" s="139"/>
    </row>
    <row r="45" spans="1:18" s="132" customFormat="1" ht="13.5">
      <c r="A45" s="129">
        <v>35</v>
      </c>
      <c r="B45" s="130"/>
      <c r="C45" s="147"/>
      <c r="D45" s="131"/>
      <c r="F45" s="133"/>
      <c r="G45" s="153"/>
      <c r="I45" s="152"/>
      <c r="J45" s="125"/>
      <c r="K45" s="136"/>
      <c r="L45" s="142"/>
      <c r="N45" s="137"/>
      <c r="O45" s="138"/>
      <c r="Q45" s="137"/>
      <c r="R45" s="139"/>
    </row>
    <row r="46" spans="1:18" s="132" customFormat="1" ht="13.5">
      <c r="A46" s="129">
        <v>36</v>
      </c>
      <c r="B46" s="130"/>
      <c r="C46" s="147"/>
      <c r="D46" s="131"/>
      <c r="F46" s="133"/>
      <c r="G46" s="153"/>
      <c r="I46" s="152"/>
      <c r="J46" s="125"/>
      <c r="K46" s="136"/>
      <c r="L46" s="142"/>
      <c r="N46" s="137"/>
      <c r="O46" s="138"/>
      <c r="Q46" s="137"/>
      <c r="R46" s="139"/>
    </row>
    <row r="47" spans="1:18" s="132" customFormat="1" ht="13.5">
      <c r="A47" s="129">
        <v>37</v>
      </c>
      <c r="B47" s="130"/>
      <c r="C47" s="147"/>
      <c r="D47" s="131"/>
      <c r="F47" s="133"/>
      <c r="G47" s="153"/>
      <c r="I47" s="152"/>
      <c r="J47" s="125"/>
      <c r="K47" s="136"/>
      <c r="L47" s="142"/>
      <c r="N47" s="137"/>
      <c r="O47" s="138"/>
      <c r="Q47" s="137"/>
      <c r="R47" s="139"/>
    </row>
    <row r="48" spans="1:18" s="132" customFormat="1" ht="13.5">
      <c r="A48" s="129">
        <v>38</v>
      </c>
      <c r="B48" s="130"/>
      <c r="C48" s="148"/>
      <c r="D48" s="131"/>
      <c r="G48" s="152"/>
      <c r="I48" s="152"/>
      <c r="J48" s="125"/>
      <c r="K48" s="136"/>
      <c r="L48" s="142"/>
      <c r="N48" s="137"/>
      <c r="O48" s="138"/>
      <c r="Q48" s="137"/>
      <c r="R48" s="139"/>
    </row>
    <row r="49" spans="1:18" s="132" customFormat="1" ht="13.5">
      <c r="A49" s="129">
        <v>39</v>
      </c>
      <c r="B49" s="130"/>
      <c r="C49" s="148"/>
      <c r="D49" s="131"/>
      <c r="G49" s="152"/>
      <c r="I49" s="152"/>
      <c r="J49" s="125"/>
      <c r="K49" s="136"/>
      <c r="L49" s="142"/>
      <c r="N49" s="137"/>
      <c r="O49" s="138"/>
      <c r="Q49" s="137"/>
      <c r="R49" s="139"/>
    </row>
    <row r="50" spans="1:18" s="132" customFormat="1" ht="13.5">
      <c r="A50" s="129">
        <v>40</v>
      </c>
      <c r="B50" s="130"/>
      <c r="C50" s="148"/>
      <c r="D50" s="131"/>
      <c r="G50" s="152"/>
      <c r="I50" s="152"/>
      <c r="J50" s="125"/>
      <c r="K50" s="136"/>
      <c r="L50" s="142"/>
      <c r="N50" s="137"/>
      <c r="O50" s="138"/>
      <c r="Q50" s="137"/>
      <c r="R50" s="139"/>
    </row>
    <row r="51" spans="1:18" s="132" customFormat="1" ht="13.5">
      <c r="A51" s="129">
        <v>41</v>
      </c>
      <c r="B51" s="130"/>
      <c r="C51" s="148"/>
      <c r="D51" s="131"/>
      <c r="G51" s="152"/>
      <c r="I51" s="152"/>
      <c r="J51" s="125"/>
      <c r="K51" s="136"/>
      <c r="L51" s="142"/>
      <c r="N51" s="137"/>
      <c r="O51" s="138"/>
      <c r="Q51" s="137"/>
      <c r="R51" s="139"/>
    </row>
    <row r="52" spans="1:18" s="132" customFormat="1" ht="13.5">
      <c r="A52" s="129">
        <v>42</v>
      </c>
      <c r="B52" s="130"/>
      <c r="C52" s="148"/>
      <c r="D52" s="131"/>
      <c r="G52" s="152"/>
      <c r="I52" s="152"/>
      <c r="J52" s="125"/>
      <c r="K52" s="136"/>
      <c r="L52" s="142"/>
      <c r="N52" s="137"/>
      <c r="O52" s="138"/>
      <c r="Q52" s="137"/>
      <c r="R52" s="139"/>
    </row>
    <row r="53" spans="1:18" s="132" customFormat="1" ht="13.5">
      <c r="A53" s="129">
        <v>43</v>
      </c>
      <c r="B53" s="130"/>
      <c r="C53" s="148"/>
      <c r="D53" s="131"/>
      <c r="G53" s="152"/>
      <c r="I53" s="152"/>
      <c r="J53" s="125"/>
      <c r="K53" s="136"/>
      <c r="L53" s="142"/>
      <c r="N53" s="137"/>
      <c r="O53" s="138"/>
      <c r="Q53" s="137"/>
      <c r="R53" s="139"/>
    </row>
    <row r="54" spans="1:18" s="132" customFormat="1" ht="13.5">
      <c r="A54" s="129">
        <v>44</v>
      </c>
      <c r="B54" s="130"/>
      <c r="C54" s="148"/>
      <c r="D54" s="131"/>
      <c r="G54" s="152"/>
      <c r="I54" s="152"/>
      <c r="J54" s="125"/>
      <c r="K54" s="136"/>
      <c r="L54" s="142"/>
      <c r="N54" s="137"/>
      <c r="O54" s="138"/>
      <c r="Q54" s="137"/>
      <c r="R54" s="139"/>
    </row>
    <row r="55" spans="1:18" s="132" customFormat="1" ht="13.5">
      <c r="A55" s="129">
        <v>45</v>
      </c>
      <c r="B55" s="130"/>
      <c r="C55" s="148"/>
      <c r="D55" s="131"/>
      <c r="G55" s="152"/>
      <c r="I55" s="152"/>
      <c r="J55" s="125"/>
      <c r="K55" s="136"/>
      <c r="L55" s="142"/>
      <c r="N55" s="137"/>
      <c r="O55" s="138"/>
      <c r="Q55" s="137"/>
      <c r="R55" s="139"/>
    </row>
    <row r="56" spans="1:18" s="132" customFormat="1" ht="13.5">
      <c r="A56" s="129">
        <v>46</v>
      </c>
      <c r="B56" s="130"/>
      <c r="C56" s="148"/>
      <c r="D56" s="131"/>
      <c r="G56" s="152"/>
      <c r="I56" s="152"/>
      <c r="J56" s="125"/>
      <c r="K56" s="136"/>
      <c r="L56" s="142"/>
      <c r="N56" s="137"/>
      <c r="O56" s="138"/>
      <c r="Q56" s="137"/>
      <c r="R56" s="139"/>
    </row>
    <row r="57" spans="1:18" s="132" customFormat="1" ht="13.5">
      <c r="A57" s="129">
        <v>47</v>
      </c>
      <c r="B57" s="130"/>
      <c r="C57" s="148"/>
      <c r="D57" s="131"/>
      <c r="G57" s="152"/>
      <c r="I57" s="152"/>
      <c r="J57" s="125"/>
      <c r="K57" s="136"/>
      <c r="L57" s="142"/>
      <c r="N57" s="137"/>
      <c r="O57" s="138"/>
      <c r="Q57" s="137"/>
      <c r="R57" s="139"/>
    </row>
    <row r="58" spans="1:18" s="132" customFormat="1" ht="13.5">
      <c r="A58" s="129">
        <v>48</v>
      </c>
      <c r="B58" s="130"/>
      <c r="C58" s="148"/>
      <c r="D58" s="131"/>
      <c r="G58" s="152"/>
      <c r="I58" s="152"/>
      <c r="J58" s="125"/>
      <c r="K58" s="136"/>
      <c r="L58" s="142"/>
      <c r="N58" s="137"/>
      <c r="O58" s="138"/>
      <c r="Q58" s="137"/>
      <c r="R58" s="139"/>
    </row>
    <row r="59" spans="1:18" s="132" customFormat="1" ht="13.5">
      <c r="A59" s="129">
        <v>49</v>
      </c>
      <c r="B59" s="130"/>
      <c r="C59" s="148"/>
      <c r="D59" s="131"/>
      <c r="G59" s="152"/>
      <c r="I59" s="152"/>
      <c r="J59" s="125"/>
      <c r="K59" s="136"/>
      <c r="L59" s="142"/>
      <c r="N59" s="137"/>
      <c r="O59" s="138"/>
      <c r="Q59" s="137"/>
      <c r="R59" s="139"/>
    </row>
    <row r="60" spans="1:18" ht="14.25" thickBot="1">
      <c r="A60" s="18">
        <v>50</v>
      </c>
      <c r="B60" s="18"/>
      <c r="C60" s="18"/>
      <c r="D60" s="18"/>
      <c r="E60" s="18"/>
      <c r="F60" s="18"/>
      <c r="G60" s="155"/>
      <c r="H60" s="18"/>
      <c r="I60" s="155"/>
      <c r="J60" s="126"/>
      <c r="K60" s="122"/>
      <c r="L60" s="18"/>
      <c r="M60" s="18"/>
      <c r="N60" s="18"/>
      <c r="O60" s="111"/>
      <c r="P60" s="18"/>
      <c r="Q60" s="18"/>
      <c r="R60" s="18"/>
    </row>
    <row r="61" spans="10:14" ht="14.25" thickTop="1">
      <c r="J61" s="125">
        <f>SUM(J11:J60)</f>
        <v>-269.10000000000025</v>
      </c>
      <c r="K61" s="120">
        <f>SUM(K11:K60)</f>
        <v>382453.00000000023</v>
      </c>
      <c r="N61" s="106"/>
    </row>
    <row r="62" ht="13.5">
      <c r="J62" s="125"/>
    </row>
    <row r="63" spans="10:11" ht="13.5">
      <c r="J63" s="127" t="s">
        <v>58</v>
      </c>
      <c r="K63" s="120">
        <f>1000000+K61</f>
        <v>1382453.0000000002</v>
      </c>
    </row>
    <row r="65" ht="13.5">
      <c r="J65" s="128"/>
    </row>
    <row r="67" ht="13.5" customHeight="1" thickBot="1"/>
    <row r="68" spans="4:8" ht="14.25" thickBot="1">
      <c r="D68" s="105" t="s">
        <v>29</v>
      </c>
      <c r="F68" s="189" t="s">
        <v>30</v>
      </c>
      <c r="G68" s="190"/>
      <c r="H68" s="12" t="s">
        <v>31</v>
      </c>
    </row>
    <row r="69" spans="4:8" ht="13.5">
      <c r="D69" s="3" t="s">
        <v>32</v>
      </c>
      <c r="F69" s="3" t="str">
        <f>DATEDIF(F11,H40,"Y")&amp;"年"&amp;DATEDIF(F11,H40,"YM")&amp;"ヶ月"</f>
        <v>1年10ヶ月</v>
      </c>
      <c r="G69" s="162"/>
      <c r="H69" s="9"/>
    </row>
    <row r="70" spans="4:8" ht="13.5">
      <c r="D70" s="1" t="s">
        <v>33</v>
      </c>
      <c r="F70" s="1">
        <f>COUNTIF(C11:C60,"買")</f>
        <v>21</v>
      </c>
      <c r="G70" s="163"/>
      <c r="H70" s="6"/>
    </row>
    <row r="71" spans="4:8" ht="13.5">
      <c r="D71" s="1" t="s">
        <v>34</v>
      </c>
      <c r="F71" s="1">
        <f>COUNTIF(C12:C61,"売")</f>
        <v>10</v>
      </c>
      <c r="G71" s="163"/>
      <c r="H71" s="6"/>
    </row>
    <row r="72" spans="4:8" ht="13.5">
      <c r="D72" s="1" t="s">
        <v>35</v>
      </c>
      <c r="F72" s="3">
        <v>33</v>
      </c>
      <c r="G72" s="163"/>
      <c r="H72" s="6"/>
    </row>
    <row r="73" spans="4:8" ht="13.5">
      <c r="D73" s="1" t="s">
        <v>36</v>
      </c>
      <c r="F73" s="1">
        <f>COUNTIF(K11:K60,"&gt;0")</f>
        <v>12</v>
      </c>
      <c r="G73" s="163"/>
      <c r="H73" s="6"/>
    </row>
    <row r="74" spans="4:8" ht="13.5">
      <c r="D74" s="1" t="s">
        <v>37</v>
      </c>
      <c r="F74" s="1">
        <f>COUNTIF(K12:K61,"&lt;0")</f>
        <v>14</v>
      </c>
      <c r="G74" s="163"/>
      <c r="H74" s="6"/>
    </row>
    <row r="75" spans="4:8" ht="13.5">
      <c r="D75" s="1" t="s">
        <v>38</v>
      </c>
      <c r="F75" s="1">
        <f>COUNTIF(K13:K62,"=0")</f>
        <v>3</v>
      </c>
      <c r="G75" s="163"/>
      <c r="H75" s="6"/>
    </row>
    <row r="76" spans="4:8" ht="13.5">
      <c r="D76" s="4" t="s">
        <v>39</v>
      </c>
      <c r="F76" s="1">
        <v>0</v>
      </c>
      <c r="G76" s="163"/>
      <c r="H76" s="6"/>
    </row>
    <row r="77" spans="4:8" ht="13.5">
      <c r="D77" s="1" t="s">
        <v>40</v>
      </c>
      <c r="F77" s="173">
        <f>SUMIF(K10:K59,"&gt;0",K10:K59)</f>
        <v>963141.9999999977</v>
      </c>
      <c r="G77" s="163"/>
      <c r="H77" s="6"/>
    </row>
    <row r="78" spans="4:8" ht="13.5">
      <c r="D78" s="1" t="s">
        <v>41</v>
      </c>
      <c r="F78" s="173">
        <f>SUMIF(K11:K60,"&lt;0",K11:K60)</f>
        <v>-580688.9999999972</v>
      </c>
      <c r="G78" s="163"/>
      <c r="H78" s="6"/>
    </row>
    <row r="79" spans="4:8" ht="13.5">
      <c r="D79" s="1" t="s">
        <v>42</v>
      </c>
      <c r="F79" s="174">
        <f>F77+F78</f>
        <v>382453.00000000047</v>
      </c>
      <c r="G79" s="162"/>
      <c r="H79" s="5"/>
    </row>
    <row r="80" spans="4:8" ht="13.5">
      <c r="D80" s="1" t="s">
        <v>15</v>
      </c>
      <c r="F80" s="173">
        <f>F77/F73</f>
        <v>80261.83333333314</v>
      </c>
      <c r="G80" s="163"/>
      <c r="H80" s="6"/>
    </row>
    <row r="81" spans="4:8" ht="13.5">
      <c r="D81" s="1" t="s">
        <v>16</v>
      </c>
      <c r="F81" s="173">
        <f>F78/F74</f>
        <v>-41477.785714285514</v>
      </c>
      <c r="G81" s="163"/>
      <c r="H81" s="6"/>
    </row>
    <row r="82" spans="4:8" ht="13.5">
      <c r="D82" s="1" t="s">
        <v>43</v>
      </c>
      <c r="F82" s="1"/>
      <c r="G82" s="163"/>
      <c r="H82" s="6"/>
    </row>
    <row r="83" spans="4:8" ht="13.5">
      <c r="D83" s="1" t="s">
        <v>44</v>
      </c>
      <c r="F83" s="1"/>
      <c r="G83" s="163"/>
      <c r="H83" s="6"/>
    </row>
    <row r="84" spans="4:8" ht="13.5">
      <c r="D84" s="1" t="s">
        <v>45</v>
      </c>
      <c r="F84" s="1"/>
      <c r="G84" s="163"/>
      <c r="H84" s="6"/>
    </row>
    <row r="85" spans="4:8" ht="14.25" thickBot="1">
      <c r="D85" s="2" t="s">
        <v>14</v>
      </c>
      <c r="F85" s="1"/>
      <c r="G85" s="163"/>
      <c r="H85" s="6"/>
    </row>
    <row r="86" spans="6:8" ht="13.5">
      <c r="F86" s="1"/>
      <c r="G86" s="163"/>
      <c r="H86" s="6"/>
    </row>
    <row r="87" spans="6:8" ht="14.25" thickBot="1">
      <c r="F87" s="2"/>
      <c r="G87" s="164"/>
      <c r="H87" s="7"/>
    </row>
    <row r="88" spans="6:8" ht="14.25" thickBot="1">
      <c r="F88" s="17" t="s">
        <v>28</v>
      </c>
      <c r="G88" s="165">
        <f>SUM(G69:G87)</f>
        <v>0</v>
      </c>
      <c r="H88" s="19">
        <f>SUM(H69:H87)</f>
        <v>0</v>
      </c>
    </row>
    <row r="91" spans="6:9" ht="14.25" thickBot="1">
      <c r="F91" s="191" t="s">
        <v>46</v>
      </c>
      <c r="G91" s="192"/>
      <c r="H91" s="11" t="s">
        <v>31</v>
      </c>
      <c r="I91" s="156" t="s">
        <v>47</v>
      </c>
    </row>
    <row r="92" spans="6:9" ht="13.5">
      <c r="F92" s="3" t="s">
        <v>48</v>
      </c>
      <c r="G92" s="162">
        <v>0</v>
      </c>
      <c r="H92" s="10">
        <v>0</v>
      </c>
      <c r="I92" s="157">
        <v>0</v>
      </c>
    </row>
    <row r="93" spans="6:9" ht="13.5">
      <c r="F93" s="1" t="s">
        <v>49</v>
      </c>
      <c r="G93" s="163">
        <v>0</v>
      </c>
      <c r="H93" s="8">
        <v>0</v>
      </c>
      <c r="I93" s="158">
        <v>0</v>
      </c>
    </row>
    <row r="94" spans="6:9" ht="13.5">
      <c r="F94" s="1" t="s">
        <v>50</v>
      </c>
      <c r="G94" s="163">
        <v>0</v>
      </c>
      <c r="H94" s="8">
        <v>0</v>
      </c>
      <c r="I94" s="158">
        <v>0</v>
      </c>
    </row>
    <row r="95" spans="6:9" ht="13.5">
      <c r="F95" s="1" t="s">
        <v>51</v>
      </c>
      <c r="G95" s="163">
        <v>0</v>
      </c>
      <c r="H95" s="8">
        <v>0</v>
      </c>
      <c r="I95" s="158">
        <v>0</v>
      </c>
    </row>
    <row r="96" spans="6:9" ht="14.25" thickBot="1">
      <c r="F96" s="14" t="s">
        <v>52</v>
      </c>
      <c r="G96" s="166">
        <v>0</v>
      </c>
      <c r="H96" s="15">
        <v>0</v>
      </c>
      <c r="I96" s="159">
        <v>0</v>
      </c>
    </row>
    <row r="97" spans="6:9" ht="14.25" thickBot="1">
      <c r="F97" s="13" t="s">
        <v>28</v>
      </c>
      <c r="G97" s="167"/>
      <c r="H97" s="16"/>
      <c r="I97" s="160">
        <f>SUM(I92:I96)</f>
        <v>0</v>
      </c>
    </row>
    <row r="126" ht="13.5" customHeight="1">
      <c r="G126" s="168"/>
    </row>
    <row r="127" ht="13.5" customHeight="1">
      <c r="G127" s="168"/>
    </row>
  </sheetData>
  <sheetProtection/>
  <mergeCells count="2">
    <mergeCell ref="F68:G68"/>
    <mergeCell ref="F91:G91"/>
  </mergeCells>
  <conditionalFormatting sqref="C12 C15:C16 C19 C21 C25:C26 C29 C32 C37 C42:C47">
    <cfRule type="cellIs" priority="1" dxfId="7" operator="equal" stopIfTrue="1">
      <formula>"買"</formula>
    </cfRule>
  </conditionalFormatting>
  <printOptions/>
  <pageMargins left="0.6986111111111111" right="0.6986111111111111"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mh</cp:lastModifiedBy>
  <cp:lastPrinted>1899-12-30T00:00:00Z</cp:lastPrinted>
  <dcterms:created xsi:type="dcterms:W3CDTF">2013-10-09T23:04:08Z</dcterms:created>
  <dcterms:modified xsi:type="dcterms:W3CDTF">2015-08-15T07:34:47Z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