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<sst xmlns="http://schemas.openxmlformats.org/spreadsheetml/2006/main" count="494" uniqueCount="225">
  <si>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</si>
  <si>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</si>
  <si>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</si>
  <si>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</si>
  <si>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</si>
  <si>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</si>
  <si>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</si>
  <si>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</si>
  <si>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</si>
  <si>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</si>
  <si>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</si>
  <si>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</si>
  <si>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</si>
  <si>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</si>
  <si>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</si>
  <si>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</si>
  <si>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</si>
  <si>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</si>
  <si>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</si>
  <si>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</si>
  <si>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</si>
  <si>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</si>
  <si>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リスク3％</t>
  </si>
  <si>
    <t>フランレート123円</t>
  </si>
  <si>
    <t>次のローソク足でエントリー出来なかったら見送り</t>
  </si>
  <si>
    <t>ｓ/ｒを抜けた、又は押し目のPB,EBでエントリー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</si>
  <si>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</si>
  <si>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</si>
  <si>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</si>
  <si>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</si>
  <si>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</si>
  <si>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</si>
  <si>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</si>
  <si>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ストップ価格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</si>
  <si>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</si>
  <si>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</si>
  <si>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</si>
  <si>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</si>
  <si>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</si>
  <si>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</si>
  <si>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</si>
  <si>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</si>
  <si>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CAD/CHF</t>
  </si>
  <si>
    <t>売り</t>
  </si>
  <si>
    <t>ｓ反発のPB陽線</t>
  </si>
  <si>
    <t>1ｈ</t>
  </si>
  <si>
    <t>2015.2.26　19：00</t>
  </si>
  <si>
    <t>2015.2.27　1：00</t>
  </si>
  <si>
    <t>トレーリング</t>
  </si>
  <si>
    <t>勝ち</t>
  </si>
  <si>
    <t>買い</t>
  </si>
  <si>
    <t>ｓ反発のEB</t>
  </si>
  <si>
    <t>2015.2.27　19：00</t>
  </si>
  <si>
    <t>2015.3.2　9：00</t>
  </si>
  <si>
    <t>EB</t>
  </si>
  <si>
    <t>2015.3.2　14：00</t>
  </si>
  <si>
    <t>2015.3.2　19：00</t>
  </si>
  <si>
    <t>建値</t>
  </si>
  <si>
    <t>ｓ抜けのEB</t>
  </si>
  <si>
    <t>2015.3.3　10：00</t>
  </si>
  <si>
    <t>2015.3.3　20：00</t>
  </si>
  <si>
    <t>2015.3.4　18：00</t>
  </si>
  <si>
    <t>2015.3.5　15：00</t>
  </si>
  <si>
    <t>2015.3.6　11：00</t>
  </si>
  <si>
    <t>2015.3.6　15：00</t>
  </si>
  <si>
    <t>ｓ抜けのPB</t>
  </si>
  <si>
    <t>2015.3.11　18：00</t>
  </si>
  <si>
    <t>2015.3.11　21：00</t>
  </si>
  <si>
    <t>負け</t>
  </si>
  <si>
    <t>2015.3.12　10：00</t>
  </si>
  <si>
    <t>2015.3.12　12：00</t>
  </si>
  <si>
    <t>2015.3.16　3：00</t>
  </si>
  <si>
    <t>2015.3.16　9：00</t>
  </si>
  <si>
    <t>2015.3.17　10：00</t>
  </si>
  <si>
    <t>2015.3.17　16：00</t>
  </si>
  <si>
    <t>2015.3.18　11：00</t>
  </si>
  <si>
    <t>2015.3.18　22：00</t>
  </si>
  <si>
    <t>2015.3.18　23：00</t>
  </si>
  <si>
    <t>2015.3.19　3：00</t>
  </si>
  <si>
    <t>2015.3.19　8：00</t>
  </si>
  <si>
    <t>2015.3.20 14：00</t>
  </si>
  <si>
    <t>2015.3.20　18：00</t>
  </si>
  <si>
    <t>2015.3.23　9：00</t>
  </si>
  <si>
    <t>2015.3.26　18：00</t>
  </si>
  <si>
    <t>2015.3.31　18：00</t>
  </si>
  <si>
    <t>2015.4.1　3：00</t>
  </si>
  <si>
    <t>2015.4.1　16：00</t>
  </si>
  <si>
    <t>2015.4.2　9：00</t>
  </si>
  <si>
    <t>2015.4.2　10：00</t>
  </si>
  <si>
    <t>2015.4.2　17：00</t>
  </si>
  <si>
    <t>2015.4.7　12：00</t>
  </si>
  <si>
    <t>2015.4.8　17：00</t>
  </si>
  <si>
    <t>2015.4.9　12：00</t>
  </si>
  <si>
    <t>2015.4.13　5：00</t>
  </si>
  <si>
    <t>2015.4.13　17：00</t>
  </si>
  <si>
    <t>2015.4.14　7：00</t>
  </si>
  <si>
    <t>PB</t>
  </si>
  <si>
    <t>2015.4.15　13：00</t>
  </si>
  <si>
    <t>2015.4.15　17：00</t>
  </si>
  <si>
    <t>2015.4.15　18：00</t>
  </si>
  <si>
    <t>2015.4.16　14：00</t>
  </si>
  <si>
    <t>ｓ反発のPB</t>
  </si>
  <si>
    <t>2015.4.21　13：00</t>
  </si>
  <si>
    <t>2015.4.21　21：00</t>
  </si>
  <si>
    <t>2015.4.23　15：00</t>
  </si>
  <si>
    <t>2015.4.23　17：00</t>
  </si>
  <si>
    <t>2015.4.24　13：00</t>
  </si>
  <si>
    <t>2015.4.24　16：00</t>
  </si>
  <si>
    <t>2015.4.27　21：00</t>
  </si>
  <si>
    <t>2015.4.29　12：00</t>
  </si>
  <si>
    <t>2015.4.29　17：00</t>
  </si>
  <si>
    <t>2015.5.4　9：00</t>
  </si>
  <si>
    <t>2015.5.4　15：00</t>
  </si>
  <si>
    <t>2015.5.4　18：00</t>
  </si>
  <si>
    <t>2015.5.6　7：00</t>
  </si>
  <si>
    <t>2015.5.6　9：00</t>
  </si>
  <si>
    <t>2015.5.7　18：00</t>
  </si>
  <si>
    <t>2015.5.8　11：00</t>
  </si>
  <si>
    <t>2015.5.8　14：00</t>
  </si>
  <si>
    <t>2015.5.8　15：00</t>
  </si>
  <si>
    <t>2015.5.11　14：00</t>
  </si>
  <si>
    <t>2015.5.12　9：00</t>
  </si>
  <si>
    <t>2015.5.12　14：00</t>
  </si>
  <si>
    <t>2015.5.13　6：00</t>
  </si>
  <si>
    <t>2015.5.14　10：00</t>
  </si>
  <si>
    <t>2015.5.14　15：00</t>
  </si>
  <si>
    <t>2015.5.14　19：00</t>
  </si>
  <si>
    <t>2015.5.15　9：00</t>
  </si>
  <si>
    <t>2015.5.15　11：00</t>
  </si>
  <si>
    <t>2015.5.15　17：00</t>
  </si>
  <si>
    <t>2015.5.18　12：00</t>
  </si>
  <si>
    <t>2015.5.18　15：00</t>
  </si>
  <si>
    <t>2015.5.18　19：00</t>
  </si>
  <si>
    <t>2015.5.19　9：00</t>
  </si>
  <si>
    <t>2015.5.19　12：00</t>
  </si>
  <si>
    <t>2015.5.19　15：00</t>
  </si>
  <si>
    <t>2015.5.20　9：00</t>
  </si>
  <si>
    <t>2015.5.20　15：00</t>
  </si>
  <si>
    <t>2015.5.21　15：00</t>
  </si>
  <si>
    <t>2015.5.21　17：00</t>
  </si>
  <si>
    <t>2015.5.21　21：00</t>
  </si>
  <si>
    <t>2015.5.22　7：00</t>
  </si>
  <si>
    <t>2015.5.25　10：00</t>
  </si>
  <si>
    <t>2015.5.26　10：00</t>
  </si>
  <si>
    <t>2015.5.27　7：00</t>
  </si>
  <si>
    <t>2015.5.27　14：00</t>
  </si>
  <si>
    <t>2015.5.27　18：00</t>
  </si>
  <si>
    <t>2015.5.27　19：00</t>
  </si>
  <si>
    <t>2015.5.27　23：00</t>
  </si>
  <si>
    <t>2015.5.29　8：00</t>
  </si>
  <si>
    <t>2015.5.29　14：00</t>
  </si>
  <si>
    <t>2015.5.29　15：00</t>
  </si>
  <si>
    <t>2015.6.1　2：00</t>
  </si>
  <si>
    <t>2015.6.1　11：00</t>
  </si>
  <si>
    <t>2015.6.3　10：00</t>
  </si>
  <si>
    <t>2015.6.5　16：00</t>
  </si>
  <si>
    <t>2015.6.5　18：00</t>
  </si>
  <si>
    <t>2015.6.9　0：00</t>
  </si>
  <si>
    <t>2015.6.9　11：00</t>
  </si>
  <si>
    <t>2015.6.9　15：00</t>
  </si>
  <si>
    <t>2015.6.10　10：00</t>
  </si>
  <si>
    <t>2015.6.10　11：00</t>
  </si>
  <si>
    <t>2015.6.10　17：00</t>
  </si>
  <si>
    <t>2015.6.15　17：00</t>
  </si>
  <si>
    <t>2015.6.16　12：00</t>
  </si>
  <si>
    <t>2015.6.16　15：00</t>
  </si>
  <si>
    <t>2015.6.17　9：00</t>
  </si>
  <si>
    <t>2015.6.17　10：00</t>
  </si>
  <si>
    <t>2015.6.17　17：00</t>
  </si>
  <si>
    <t>2015.6.19　14：00</t>
  </si>
  <si>
    <t>2015.6.22　6：00</t>
  </si>
  <si>
    <t>2015.6.23　6：00</t>
  </si>
  <si>
    <t>2015.6.24　8：00</t>
  </si>
  <si>
    <t>2015.6.24　9：00</t>
  </si>
  <si>
    <t>2015.6.24　12：00</t>
  </si>
  <si>
    <t>2015.6.24　14：00</t>
  </si>
  <si>
    <t>2015.6.25　11：00</t>
  </si>
  <si>
    <t>2015.6.25　19：00</t>
  </si>
  <si>
    <t>2015.6.26　18：00</t>
  </si>
  <si>
    <t>2015.6.29　16：00</t>
  </si>
  <si>
    <t>2015.6.30　4：00</t>
  </si>
  <si>
    <t>2015.6.30　6：00</t>
  </si>
  <si>
    <t>2015.6.30　15：00</t>
  </si>
  <si>
    <t>2015.6.30　19：00</t>
  </si>
  <si>
    <t>2015.7.1　10：00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</si>
  <si>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</si>
  <si>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</si>
  <si>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</si>
  <si>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</si>
  <si>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</si>
  <si>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</si>
  <si>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2015.2～2015.6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</si>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</sst>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YYYY/M/D\ H:MM"/>
    <numFmt numFmtId="178" formatCode="0.00_ ;[RED]\-0.00\ "/>
    <numFmt numFmtId="179" formatCode="#,##0"/>
    <numFmt numFmtId="180" formatCode="0"/>
  </numFmts>
  <fonts count="14">
    <font>
      <sz val="11"/>
      <color indexed="8"/>
      <name val="ＭＳ Ｐゴシック"/>
      <family val="2"/>
    </font>
    <font>
      <sz val="10"/>
      <name val="Arial"/>
      <family val="0"/>
    </font>
    <font>
      <sz val="11"/>
      <name val="ＭＳ Ｐゴシック"/>
      <family val="2"/>
    </font>
    <font>
      <sz val="12"/>
      <color indexed="8"/>
      <name val="ＭＳ Ｐゴシック"/>
      <family val="2"/>
    </font>
    <font>
      <b/>
      <sz val="12"/>
      <color indexed="8"/>
      <name val="ＭＳ Ｐゴシック"/>
      <family val="2"/>
    </font>
    <font>
      <sz val="12"/>
      <name val="ＭＳ Ｐゴシック"/>
      <family val="2"/>
    </font>
    <font>
      <b/>
      <sz val="12"/>
      <name val="ＭＳ Ｐゴシック"/>
      <family val="2"/>
    </font>
    <font>
      <sz val="12"/>
      <name val="MS PGothic"/>
      <family val="2"/>
    </font>
    <font>
      <sz val="9"/>
      <name val="ＭＳ Ｐゴシック"/>
      <family val="2"/>
    </font>
    <font>
      <sz val="11"/>
      <color indexed="53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10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</borders>
  <cellStyleXfs count="24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147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Fill="1" applyAlignment="1">
      <alignment vertical="center"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 vertical="center"/>
    </xf>
    <xf numFmtId="164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Border="1" applyAlignment="1">
      <alignment vertical="center"/>
    </xf>
    <xf numFmtId="164" fontId="0" fillId="0" borderId="0" xfId="0" applyFont="1" applyAlignment="1">
      <alignment vertical="center"/>
    </xf>
    <xf numFmtId="164" fontId="9" fillId="0" borderId="0" xfId="0" applyFont="1" applyFill="1" applyAlignment="1">
      <alignment vertical="center"/>
    </xf>
    <xf numFmtId="164" fontId="0" fillId="0" borderId="34" xfId="0" applyNumberFormat="1" applyFont="1" applyFill="1" applyBorder="1" applyAlignment="1" applyProtection="1">
      <alignment vertical="center"/>
      <protection/>
    </xf>
    <xf numFmtId="177" fontId="0" fillId="0" borderId="34" xfId="0" applyNumberFormat="1" applyFont="1" applyFill="1" applyBorder="1" applyAlignment="1" applyProtection="1">
      <alignment vertical="center"/>
      <protection/>
    </xf>
    <xf numFmtId="178" fontId="0" fillId="0" borderId="34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164" fontId="0" fillId="0" borderId="0" xfId="0" applyBorder="1" applyAlignment="1">
      <alignment vertical="center"/>
    </xf>
    <xf numFmtId="179" fontId="0" fillId="0" borderId="0" xfId="0" applyNumberFormat="1" applyFont="1" applyAlignment="1">
      <alignment vertical="center" wrapText="1"/>
    </xf>
    <xf numFmtId="164" fontId="11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64" fontId="12" fillId="6" borderId="33" xfId="0" applyNumberFormat="1" applyFont="1" applyFill="1" applyBorder="1" applyAlignment="1" applyProtection="1">
      <alignment horizontal="center" vertical="center"/>
      <protection/>
    </xf>
    <xf numFmtId="164" fontId="12" fillId="6" borderId="5" xfId="0" applyNumberFormat="1" applyFont="1" applyFill="1" applyBorder="1" applyAlignment="1" applyProtection="1">
      <alignment horizontal="center" vertical="center"/>
      <protection/>
    </xf>
    <xf numFmtId="164" fontId="12" fillId="6" borderId="32" xfId="0" applyNumberFormat="1" applyFont="1" applyFill="1" applyBorder="1" applyAlignment="1" applyProtection="1">
      <alignment horizontal="center" vertical="center"/>
      <protection/>
    </xf>
    <xf numFmtId="164" fontId="12" fillId="6" borderId="8" xfId="0" applyNumberFormat="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vertical="center"/>
      <protection/>
    </xf>
    <xf numFmtId="164" fontId="0" fillId="0" borderId="29" xfId="0" applyNumberFormat="1" applyFont="1" applyFill="1" applyBorder="1" applyAlignment="1" applyProtection="1">
      <alignment horizontal="center" vertical="center"/>
      <protection/>
    </xf>
    <xf numFmtId="164" fontId="0" fillId="0" borderId="28" xfId="0" applyNumberFormat="1" applyFont="1" applyFill="1" applyBorder="1" applyAlignment="1" applyProtection="1">
      <alignment horizontal="center" vertical="center"/>
      <protection/>
    </xf>
    <xf numFmtId="164" fontId="0" fillId="0" borderId="37" xfId="0" applyNumberFormat="1" applyFont="1" applyFill="1" applyBorder="1" applyAlignment="1" applyProtection="1">
      <alignment horizontal="center"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39" xfId="0" applyNumberFormat="1" applyFont="1" applyFill="1" applyBorder="1" applyAlignment="1" applyProtection="1">
      <alignment horizontal="center" vertical="center"/>
      <protection/>
    </xf>
    <xf numFmtId="164" fontId="13" fillId="0" borderId="39" xfId="0" applyNumberFormat="1" applyFont="1" applyFill="1" applyBorder="1" applyAlignment="1" applyProtection="1">
      <alignment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64" fontId="0" fillId="0" borderId="41" xfId="0" applyNumberFormat="1" applyFont="1" applyFill="1" applyBorder="1" applyAlignment="1" applyProtection="1">
      <alignment vertical="center"/>
      <protection/>
    </xf>
    <xf numFmtId="179" fontId="0" fillId="0" borderId="39" xfId="0" applyNumberFormat="1" applyFont="1" applyFill="1" applyBorder="1" applyAlignment="1" applyProtection="1">
      <alignment vertical="center"/>
      <protection/>
    </xf>
    <xf numFmtId="179" fontId="13" fillId="0" borderId="39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horizontal="center" vertical="center"/>
      <protection/>
    </xf>
    <xf numFmtId="180" fontId="0" fillId="0" borderId="39" xfId="0" applyNumberFormat="1" applyFont="1" applyFill="1" applyBorder="1" applyAlignment="1" applyProtection="1">
      <alignment vertical="center"/>
      <protection/>
    </xf>
    <xf numFmtId="164" fontId="0" fillId="0" borderId="42" xfId="0" applyNumberFormat="1" applyFont="1" applyFill="1" applyBorder="1" applyAlignment="1" applyProtection="1">
      <alignment vertical="center"/>
      <protection/>
    </xf>
    <xf numFmtId="168" fontId="0" fillId="0" borderId="4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44" xfId="0" applyNumberFormat="1" applyFont="1" applyFill="1" applyBorder="1" applyAlignment="1" applyProtection="1">
      <alignment horizontal="center" vertical="center"/>
      <protection/>
    </xf>
    <xf numFmtId="164" fontId="0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33" xfId="0" applyNumberFormat="1" applyFont="1" applyFill="1" applyBorder="1" applyAlignment="1" applyProtection="1">
      <alignment vertical="center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12" fillId="6" borderId="45" xfId="0" applyNumberFormat="1" applyFont="1" applyFill="1" applyBorder="1" applyAlignment="1" applyProtection="1">
      <alignment horizontal="center" vertical="center"/>
      <protection/>
    </xf>
    <xf numFmtId="164" fontId="0" fillId="0" borderId="46" xfId="0" applyNumberFormat="1" applyFont="1" applyFill="1" applyBorder="1" applyAlignment="1" applyProtection="1">
      <alignment horizontal="center" vertical="center"/>
      <protection/>
    </xf>
    <xf numFmtId="164" fontId="0" fillId="0" borderId="47" xfId="0" applyNumberFormat="1" applyFont="1" applyFill="1" applyBorder="1" applyAlignment="1" applyProtection="1">
      <alignment horizontal="center" vertical="center"/>
      <protection/>
    </xf>
    <xf numFmtId="164" fontId="0" fillId="0" borderId="48" xfId="0" applyNumberFormat="1" applyFont="1" applyFill="1" applyBorder="1" applyAlignment="1" applyProtection="1">
      <alignment horizontal="center" vertical="center"/>
      <protection/>
    </xf>
    <xf numFmtId="164" fontId="0" fillId="0" borderId="49" xfId="0" applyNumberFormat="1" applyFont="1" applyFill="1" applyBorder="1" applyAlignment="1" applyProtection="1">
      <alignment vertical="center"/>
      <protection/>
    </xf>
    <xf numFmtId="164" fontId="0" fillId="0" borderId="50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164" fontId="0" fillId="0" borderId="5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vertical="center"/>
      <protection/>
    </xf>
    <xf numFmtId="164" fontId="0" fillId="0" borderId="53" xfId="0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  <cellStyle name="標準_気づき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G4" sqref="G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>
        <v>1000000</v>
      </c>
      <c r="C2" s="7"/>
      <c r="D2" s="7"/>
      <c r="E2" s="8" t="s">
        <v>2</v>
      </c>
      <c r="F2" s="9">
        <v>37116</v>
      </c>
      <c r="G2" s="9"/>
      <c r="H2" s="10"/>
      <c r="I2" s="10"/>
    </row>
    <row r="3" spans="1:11" ht="27" customHeight="1">
      <c r="A3" s="11" t="s">
        <v>3</v>
      </c>
      <c r="B3" s="12">
        <f>SUM(B2+D17)</f>
        <v>1000000</v>
      </c>
      <c r="C3" s="12"/>
      <c r="D3" s="12"/>
      <c r="E3" s="13" t="s">
        <v>4</v>
      </c>
      <c r="F3" s="14">
        <v>0.02</v>
      </c>
      <c r="G3" s="15">
        <f>B3*F3</f>
        <v>20000</v>
      </c>
      <c r="H3" s="16" t="s">
        <v>5</v>
      </c>
      <c r="I3" s="17">
        <f>(B3-B2)</f>
        <v>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42.7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0</v>
      </c>
      <c r="C8" s="50"/>
      <c r="D8" s="51">
        <f aca="true" t="shared" si="0" ref="D8:D16">SUM(B8-C8)</f>
        <v>0</v>
      </c>
      <c r="E8" s="52"/>
      <c r="F8" s="53"/>
      <c r="G8" s="52">
        <f aca="true" t="shared" si="1" ref="G8:G16">SUM(E8+F8)</f>
        <v>0</v>
      </c>
      <c r="H8" s="54" t="e">
        <f aca="true" t="shared" si="2" ref="H8:H16">E8/G8</f>
        <v>#DIV/0!</v>
      </c>
      <c r="I8" s="55" t="e">
        <f aca="true" t="shared" si="3" ref="I8:I16">B8/E8</f>
        <v>#DIV/0!</v>
      </c>
      <c r="J8" s="55" t="e">
        <f aca="true" t="shared" si="4" ref="J8:J16">C8/F8</f>
        <v>#DIV/0!</v>
      </c>
      <c r="K8" s="56" t="e">
        <f aca="true" t="shared" si="5" ref="K8:K16">I8/J8</f>
        <v>#DIV/0!</v>
      </c>
      <c r="L8" s="57" t="e">
        <f aca="true" t="shared" si="6" ref="L8:L16">B8/C8</f>
        <v>#DIV/0!</v>
      </c>
    </row>
    <row r="9" spans="1:12" ht="24.75" customHeight="1">
      <c r="A9" s="58">
        <v>42125</v>
      </c>
      <c r="B9" s="59"/>
      <c r="C9" s="59"/>
      <c r="D9" s="51">
        <f t="shared" si="0"/>
        <v>0</v>
      </c>
      <c r="E9" s="60"/>
      <c r="F9" s="60"/>
      <c r="G9" s="52">
        <f t="shared" si="1"/>
        <v>0</v>
      </c>
      <c r="H9" s="54" t="e">
        <f t="shared" si="2"/>
        <v>#DIV/0!</v>
      </c>
      <c r="I9" s="55" t="e">
        <f t="shared" si="3"/>
        <v>#DIV/0!</v>
      </c>
      <c r="J9" s="55" t="e">
        <f t="shared" si="4"/>
        <v>#DIV/0!</v>
      </c>
      <c r="K9" s="56" t="e">
        <f t="shared" si="5"/>
        <v>#DIV/0!</v>
      </c>
      <c r="L9" s="57" t="e">
        <f t="shared" si="6"/>
        <v>#DIV/0!</v>
      </c>
    </row>
    <row r="10" spans="1:12" ht="24.75" customHeight="1">
      <c r="A10" s="49">
        <v>42156</v>
      </c>
      <c r="B10" s="59"/>
      <c r="C10" s="59"/>
      <c r="D10" s="51">
        <f t="shared" si="0"/>
        <v>0</v>
      </c>
      <c r="E10" s="60"/>
      <c r="F10" s="60"/>
      <c r="G10" s="52">
        <f t="shared" si="1"/>
        <v>0</v>
      </c>
      <c r="H10" s="54" t="e">
        <f t="shared" si="2"/>
        <v>#DIV/0!</v>
      </c>
      <c r="I10" s="55" t="e">
        <f t="shared" si="3"/>
        <v>#DIV/0!</v>
      </c>
      <c r="J10" s="55" t="e">
        <f t="shared" si="4"/>
        <v>#DIV/0!</v>
      </c>
      <c r="K10" s="56" t="e">
        <f t="shared" si="5"/>
        <v>#DIV/0!</v>
      </c>
      <c r="L10" s="57" t="e">
        <f t="shared" si="6"/>
        <v>#DIV/0!</v>
      </c>
    </row>
    <row r="11" spans="1:12" ht="24.75" customHeight="1">
      <c r="A11" s="58">
        <v>42186</v>
      </c>
      <c r="B11" s="59"/>
      <c r="C11" s="59"/>
      <c r="D11" s="51">
        <f t="shared" si="0"/>
        <v>0</v>
      </c>
      <c r="E11" s="60"/>
      <c r="F11" s="60"/>
      <c r="G11" s="52">
        <f t="shared" si="1"/>
        <v>0</v>
      </c>
      <c r="H11" s="54" t="e">
        <f t="shared" si="2"/>
        <v>#DIV/0!</v>
      </c>
      <c r="I11" s="55" t="e">
        <f t="shared" si="3"/>
        <v>#DIV/0!</v>
      </c>
      <c r="J11" s="55" t="e">
        <f t="shared" si="4"/>
        <v>#DIV/0!</v>
      </c>
      <c r="K11" s="56" t="e">
        <f t="shared" si="5"/>
        <v>#DIV/0!</v>
      </c>
      <c r="L11" s="57" t="e">
        <f t="shared" si="6"/>
        <v>#DIV/0!</v>
      </c>
    </row>
    <row r="12" spans="1:12" ht="24.75" customHeight="1">
      <c r="A12" s="49">
        <v>42217</v>
      </c>
      <c r="B12" s="59"/>
      <c r="C12" s="50"/>
      <c r="D12" s="51">
        <f t="shared" si="0"/>
        <v>0</v>
      </c>
      <c r="E12" s="60"/>
      <c r="F12" s="60"/>
      <c r="G12" s="52">
        <f t="shared" si="1"/>
        <v>0</v>
      </c>
      <c r="H12" s="54" t="e">
        <f t="shared" si="2"/>
        <v>#DIV/0!</v>
      </c>
      <c r="I12" s="55" t="e">
        <f t="shared" si="3"/>
        <v>#DIV/0!</v>
      </c>
      <c r="J12" s="55" t="e">
        <f t="shared" si="4"/>
        <v>#DIV/0!</v>
      </c>
      <c r="K12" s="56" t="e">
        <f t="shared" si="5"/>
        <v>#DIV/0!</v>
      </c>
      <c r="L12" s="57" t="e">
        <f t="shared" si="6"/>
        <v>#DIV/0!</v>
      </c>
    </row>
    <row r="13" spans="1:12" ht="24.75" customHeight="1">
      <c r="A13" s="58">
        <v>42248</v>
      </c>
      <c r="B13" s="59"/>
      <c r="C13" s="59"/>
      <c r="D13" s="51">
        <f t="shared" si="0"/>
        <v>0</v>
      </c>
      <c r="E13" s="60"/>
      <c r="F13" s="60"/>
      <c r="G13" s="52">
        <f t="shared" si="1"/>
        <v>0</v>
      </c>
      <c r="H13" s="54" t="e">
        <f t="shared" si="2"/>
        <v>#DIV/0!</v>
      </c>
      <c r="I13" s="55" t="e">
        <f t="shared" si="3"/>
        <v>#DIV/0!</v>
      </c>
      <c r="J13" s="55" t="e">
        <f t="shared" si="4"/>
        <v>#DIV/0!</v>
      </c>
      <c r="K13" s="56" t="e">
        <f t="shared" si="5"/>
        <v>#DIV/0!</v>
      </c>
      <c r="L13" s="57" t="e">
        <f t="shared" si="6"/>
        <v>#DIV/0!</v>
      </c>
    </row>
    <row r="14" spans="1:12" ht="24.75" customHeight="1">
      <c r="A14" s="49">
        <v>42278</v>
      </c>
      <c r="B14" s="59"/>
      <c r="C14" s="50"/>
      <c r="D14" s="51">
        <f t="shared" si="0"/>
        <v>0</v>
      </c>
      <c r="E14" s="60"/>
      <c r="F14" s="60"/>
      <c r="G14" s="52">
        <f t="shared" si="1"/>
        <v>0</v>
      </c>
      <c r="H14" s="54" t="e">
        <f t="shared" si="2"/>
        <v>#DIV/0!</v>
      </c>
      <c r="I14" s="55" t="e">
        <f t="shared" si="3"/>
        <v>#DIV/0!</v>
      </c>
      <c r="J14" s="55" t="e">
        <f t="shared" si="4"/>
        <v>#DIV/0!</v>
      </c>
      <c r="K14" s="56" t="e">
        <f t="shared" si="5"/>
        <v>#DIV/0!</v>
      </c>
      <c r="L14" s="57" t="e">
        <f t="shared" si="6"/>
        <v>#DIV/0!</v>
      </c>
    </row>
    <row r="15" spans="1:12" ht="24.75" customHeight="1">
      <c r="A15" s="58">
        <v>42309</v>
      </c>
      <c r="B15" s="59"/>
      <c r="C15" s="50"/>
      <c r="D15" s="51">
        <f t="shared" si="0"/>
        <v>0</v>
      </c>
      <c r="E15" s="60"/>
      <c r="F15" s="60"/>
      <c r="G15" s="52">
        <f t="shared" si="1"/>
        <v>0</v>
      </c>
      <c r="H15" s="54" t="e">
        <f t="shared" si="2"/>
        <v>#DIV/0!</v>
      </c>
      <c r="I15" s="55" t="e">
        <f t="shared" si="3"/>
        <v>#DIV/0!</v>
      </c>
      <c r="J15" s="55" t="e">
        <f t="shared" si="4"/>
        <v>#DIV/0!</v>
      </c>
      <c r="K15" s="56" t="e">
        <f t="shared" si="5"/>
        <v>#DIV/0!</v>
      </c>
      <c r="L15" s="57" t="e">
        <f t="shared" si="6"/>
        <v>#DIV/0!</v>
      </c>
    </row>
    <row r="16" spans="1:12" ht="24.75" customHeight="1">
      <c r="A16" s="61">
        <v>42339</v>
      </c>
      <c r="B16" s="62"/>
      <c r="C16" s="62"/>
      <c r="D16" s="63">
        <f t="shared" si="0"/>
        <v>0</v>
      </c>
      <c r="E16" s="64"/>
      <c r="F16" s="64"/>
      <c r="G16" s="65">
        <f t="shared" si="1"/>
        <v>0</v>
      </c>
      <c r="H16" s="66" t="e">
        <f t="shared" si="2"/>
        <v>#DIV/0!</v>
      </c>
      <c r="I16" s="67" t="e">
        <f t="shared" si="3"/>
        <v>#DIV/0!</v>
      </c>
      <c r="J16" s="67" t="e">
        <f t="shared" si="4"/>
        <v>#DIV/0!</v>
      </c>
      <c r="K16" s="68" t="e">
        <f t="shared" si="5"/>
        <v>#DIV/0!</v>
      </c>
      <c r="L16" s="69" t="e">
        <f t="shared" si="6"/>
        <v>#DIV/0!</v>
      </c>
    </row>
    <row r="17" spans="1:12" ht="24.75" customHeight="1">
      <c r="A17" s="70" t="s">
        <v>19</v>
      </c>
      <c r="B17" s="71">
        <f>SUM(B8:B16)</f>
        <v>0</v>
      </c>
      <c r="C17" s="72">
        <f>SUM(C8:C16)</f>
        <v>0</v>
      </c>
      <c r="D17" s="73">
        <f>SUM(D8:D16)</f>
        <v>0</v>
      </c>
      <c r="E17" s="74">
        <f>SUM(E8:E16)</f>
        <v>0</v>
      </c>
      <c r="F17" s="75">
        <f>SUM(F8:F16)</f>
        <v>0</v>
      </c>
      <c r="G17" s="74">
        <f>SUM(G8:G16)</f>
        <v>0</v>
      </c>
      <c r="H17" s="76" t="e">
        <f>AVERAGE(H8:H16)</f>
        <v>#DIV/0!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2.75" customHeight="1">
      <c r="A18" s="78"/>
      <c r="J18" s="79"/>
      <c r="K18" s="80" t="s">
        <v>20</v>
      </c>
      <c r="L18" s="80" t="s">
        <v>21</v>
      </c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7"/>
  <sheetViews>
    <sheetView tabSelected="1" zoomScaleSheetLayoutView="100" workbookViewId="0" topLeftCell="A1">
      <pane ySplit="5" topLeftCell="A69" activePane="bottomLeft" state="frozen"/>
      <selection pane="topLeft" activeCell="A1" sqref="A1"/>
      <selection pane="bottomLeft" activeCell="E99" sqref="E99"/>
    </sheetView>
  </sheetViews>
  <sheetFormatPr defaultColWidth="10.00390625" defaultRowHeight="13.5" customHeight="1"/>
  <cols>
    <col min="1" max="1" width="3.875" style="0" customWidth="1"/>
    <col min="2" max="2" width="9.625" style="0" customWidth="1"/>
    <col min="3" max="3" width="5.50390625" style="0" customWidth="1"/>
    <col min="4" max="4" width="17.50390625" style="0" customWidth="1"/>
    <col min="5" max="5" width="16.375" style="0" customWidth="1"/>
    <col min="6" max="6" width="6.875" style="0" customWidth="1"/>
    <col min="7" max="7" width="17.50390625" style="0" customWidth="1"/>
    <col min="8" max="8" width="13.50390625" style="0" customWidth="1"/>
    <col min="9" max="9" width="11.875" style="0" customWidth="1"/>
    <col min="10" max="10" width="5.625" style="0" customWidth="1"/>
    <col min="11" max="11" width="17.50390625" style="0" customWidth="1"/>
    <col min="13" max="13" width="18.375" style="0" customWidth="1"/>
    <col min="14" max="14" width="5.75390625" style="0" customWidth="1"/>
    <col min="17" max="17" width="11.375" style="0" customWidth="1"/>
  </cols>
  <sheetData>
    <row r="1" spans="1:18" ht="12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2.75" customHeight="1">
      <c r="A2" s="81"/>
      <c r="B2" s="82"/>
      <c r="C2" s="82"/>
      <c r="D2" s="82" t="s">
        <v>22</v>
      </c>
      <c r="E2" s="82" t="s">
        <v>23</v>
      </c>
      <c r="F2" s="82"/>
      <c r="G2" s="82" t="s">
        <v>24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ht="12.75" customHeight="1">
      <c r="A3" s="81"/>
      <c r="B3" s="82"/>
      <c r="C3" s="82"/>
      <c r="D3" s="82"/>
      <c r="E3" s="82"/>
      <c r="F3" s="82"/>
      <c r="G3" s="82" t="s">
        <v>25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12.75" customHeight="1">
      <c r="A4" s="81"/>
      <c r="B4" s="82"/>
      <c r="C4" s="82"/>
      <c r="D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2:18" ht="12.75" customHeight="1">
      <c r="B5" s="84" t="s">
        <v>26</v>
      </c>
      <c r="C5" s="85" t="s">
        <v>27</v>
      </c>
      <c r="D5" s="85" t="s">
        <v>28</v>
      </c>
      <c r="E5" s="85" t="s">
        <v>29</v>
      </c>
      <c r="F5" s="85" t="s">
        <v>30</v>
      </c>
      <c r="G5" s="85" t="s">
        <v>31</v>
      </c>
      <c r="H5" s="85" t="s">
        <v>32</v>
      </c>
      <c r="I5" s="85" t="s">
        <v>33</v>
      </c>
      <c r="J5" s="85" t="s">
        <v>34</v>
      </c>
      <c r="K5" s="85" t="s">
        <v>35</v>
      </c>
      <c r="L5" s="85" t="s">
        <v>36</v>
      </c>
      <c r="M5" s="85" t="s">
        <v>37</v>
      </c>
      <c r="N5" s="85" t="s">
        <v>38</v>
      </c>
      <c r="O5" s="85" t="s">
        <v>39</v>
      </c>
      <c r="P5" s="86" t="s">
        <v>40</v>
      </c>
      <c r="Q5" s="87" t="s">
        <v>41</v>
      </c>
      <c r="R5" s="83" t="s">
        <v>3</v>
      </c>
    </row>
    <row r="6" spans="7:16" ht="12.75" customHeight="1">
      <c r="G6" s="88"/>
      <c r="K6" s="88"/>
      <c r="O6" s="89"/>
      <c r="P6" s="89"/>
    </row>
    <row r="7" spans="17:18" ht="12.75" customHeight="1">
      <c r="Q7" s="90"/>
      <c r="R7" s="90">
        <v>300000</v>
      </c>
    </row>
    <row r="8" spans="1:18" ht="12.75" customHeight="1">
      <c r="A8">
        <v>1</v>
      </c>
      <c r="B8" t="s">
        <v>42</v>
      </c>
      <c r="C8" s="91" t="s">
        <v>43</v>
      </c>
      <c r="D8" s="92">
        <f aca="true" t="shared" si="0" ref="D8:D72">ROUNDDOWN(R7*0.03/ABS(H8-I8)/123/10000,2)</f>
        <v>3.18</v>
      </c>
      <c r="E8" t="s">
        <v>44</v>
      </c>
      <c r="F8" t="s">
        <v>45</v>
      </c>
      <c r="G8" s="88" t="s">
        <v>46</v>
      </c>
      <c r="H8">
        <v>0.763</v>
      </c>
      <c r="I8">
        <v>0.7653000000000001</v>
      </c>
      <c r="J8" t="s">
        <v>45</v>
      </c>
      <c r="K8" s="88" t="s">
        <v>47</v>
      </c>
      <c r="L8">
        <v>0.7615000000000001</v>
      </c>
      <c r="M8" t="s">
        <v>48</v>
      </c>
      <c r="N8" s="83" t="s">
        <v>49</v>
      </c>
      <c r="O8" s="93">
        <f aca="true" t="shared" si="1" ref="O8:O72">IF(C8="買い",IF(N8="勝ち",(L8-H8)*10000),IF(N8="勝ち",(H8-L8)*10000))</f>
        <v>14.999999999999458</v>
      </c>
      <c r="P8" s="93">
        <f aca="true" t="shared" si="2" ref="P8:P72">IF(C8="買い",IF(N8="負け",(H8-L8)*10000),IF(N8="負け",(L8-H8)*10000))</f>
        <v>0</v>
      </c>
      <c r="Q8" s="94">
        <f aca="true" t="shared" si="3" ref="Q8:Q72">IF(N8="勝ち",O8*D8*190,-P8*D8*190)</f>
        <v>9062.999999999673</v>
      </c>
      <c r="R8" s="90">
        <f aca="true" t="shared" si="4" ref="R8:R72">Q8+R7</f>
        <v>309062.99999999965</v>
      </c>
    </row>
    <row r="9" spans="1:18" ht="12.75" customHeight="1">
      <c r="A9">
        <v>2</v>
      </c>
      <c r="C9" s="95" t="s">
        <v>50</v>
      </c>
      <c r="D9" s="92">
        <f t="shared" si="0"/>
        <v>2.28</v>
      </c>
      <c r="E9" t="s">
        <v>51</v>
      </c>
      <c r="G9" s="88" t="s">
        <v>52</v>
      </c>
      <c r="H9">
        <v>0.7609</v>
      </c>
      <c r="I9">
        <v>0.7576</v>
      </c>
      <c r="K9" s="88" t="s">
        <v>53</v>
      </c>
      <c r="L9">
        <v>0.7632</v>
      </c>
      <c r="M9" t="s">
        <v>54</v>
      </c>
      <c r="N9" s="83" t="s">
        <v>49</v>
      </c>
      <c r="O9" s="93">
        <f t="shared" si="1"/>
        <v>22.999999999999687</v>
      </c>
      <c r="P9" s="93">
        <f t="shared" si="2"/>
        <v>0</v>
      </c>
      <c r="Q9" s="94">
        <f t="shared" si="3"/>
        <v>9963.599999999864</v>
      </c>
      <c r="R9" s="90">
        <f t="shared" si="4"/>
        <v>319026.5999999995</v>
      </c>
    </row>
    <row r="10" spans="1:18" ht="12.75" customHeight="1">
      <c r="A10">
        <v>3</v>
      </c>
      <c r="C10" s="91" t="s">
        <v>43</v>
      </c>
      <c r="D10" s="92">
        <f t="shared" si="0"/>
        <v>3.53</v>
      </c>
      <c r="E10" t="s">
        <v>51</v>
      </c>
      <c r="G10" s="88" t="s">
        <v>55</v>
      </c>
      <c r="H10">
        <v>0.7639</v>
      </c>
      <c r="I10">
        <v>0.7661</v>
      </c>
      <c r="K10" s="88" t="s">
        <v>56</v>
      </c>
      <c r="L10">
        <v>0.7639</v>
      </c>
      <c r="M10" t="s">
        <v>57</v>
      </c>
      <c r="N10" s="83" t="s">
        <v>49</v>
      </c>
      <c r="O10" s="93">
        <f t="shared" si="1"/>
        <v>0</v>
      </c>
      <c r="P10" s="93">
        <f t="shared" si="2"/>
        <v>0</v>
      </c>
      <c r="Q10" s="94">
        <f t="shared" si="3"/>
        <v>0</v>
      </c>
      <c r="R10" s="90">
        <f t="shared" si="4"/>
        <v>319026.5999999995</v>
      </c>
    </row>
    <row r="11" spans="1:18" ht="12.75" customHeight="1">
      <c r="A11">
        <v>4</v>
      </c>
      <c r="C11" s="95" t="s">
        <v>50</v>
      </c>
      <c r="D11" s="92">
        <f t="shared" si="0"/>
        <v>3.89</v>
      </c>
      <c r="E11" t="s">
        <v>58</v>
      </c>
      <c r="G11" s="88" t="s">
        <v>59</v>
      </c>
      <c r="H11">
        <v>0.7662</v>
      </c>
      <c r="I11">
        <v>0.7642</v>
      </c>
      <c r="K11" s="88" t="s">
        <v>60</v>
      </c>
      <c r="L11">
        <v>0.7692</v>
      </c>
      <c r="M11" t="s">
        <v>54</v>
      </c>
      <c r="N11" s="83" t="s">
        <v>49</v>
      </c>
      <c r="O11" s="93">
        <f t="shared" si="1"/>
        <v>30.00000000000003</v>
      </c>
      <c r="P11" s="93">
        <f t="shared" si="2"/>
        <v>0</v>
      </c>
      <c r="Q11" s="94">
        <f t="shared" si="3"/>
        <v>22173.000000000022</v>
      </c>
      <c r="R11" s="90">
        <f t="shared" si="4"/>
        <v>341199.5999999995</v>
      </c>
    </row>
    <row r="12" spans="1:18" ht="12.75" customHeight="1">
      <c r="A12">
        <v>5</v>
      </c>
      <c r="C12" s="95" t="s">
        <v>50</v>
      </c>
      <c r="D12" s="92">
        <f t="shared" si="0"/>
        <v>0.7</v>
      </c>
      <c r="E12" t="s">
        <v>58</v>
      </c>
      <c r="G12" s="88" t="s">
        <v>61</v>
      </c>
      <c r="H12">
        <v>0.7758</v>
      </c>
      <c r="I12">
        <v>0.764</v>
      </c>
      <c r="K12" s="88" t="s">
        <v>62</v>
      </c>
      <c r="L12">
        <v>0.7758</v>
      </c>
      <c r="M12" t="s">
        <v>57</v>
      </c>
      <c r="N12" s="83" t="s">
        <v>49</v>
      </c>
      <c r="O12" s="93">
        <f t="shared" si="1"/>
        <v>0</v>
      </c>
      <c r="P12" s="93">
        <f t="shared" si="2"/>
        <v>0</v>
      </c>
      <c r="Q12" s="94">
        <f t="shared" si="3"/>
        <v>0</v>
      </c>
      <c r="R12" s="90">
        <f t="shared" si="4"/>
        <v>341199.5999999995</v>
      </c>
    </row>
    <row r="13" spans="1:18" ht="12.75" customHeight="1">
      <c r="A13">
        <v>6</v>
      </c>
      <c r="C13" s="95" t="s">
        <v>50</v>
      </c>
      <c r="D13" s="92">
        <f t="shared" si="0"/>
        <v>2.44</v>
      </c>
      <c r="E13" t="s">
        <v>58</v>
      </c>
      <c r="G13" s="88" t="s">
        <v>63</v>
      </c>
      <c r="H13">
        <v>0.7821</v>
      </c>
      <c r="I13">
        <v>0.7787000000000001</v>
      </c>
      <c r="K13" s="88" t="s">
        <v>64</v>
      </c>
      <c r="L13">
        <v>0.7821</v>
      </c>
      <c r="M13" t="s">
        <v>57</v>
      </c>
      <c r="N13" s="83" t="s">
        <v>49</v>
      </c>
      <c r="O13" s="93">
        <f t="shared" si="1"/>
        <v>0</v>
      </c>
      <c r="P13" s="93">
        <f t="shared" si="2"/>
        <v>0</v>
      </c>
      <c r="Q13" s="94">
        <f t="shared" si="3"/>
        <v>0</v>
      </c>
      <c r="R13" s="90">
        <f t="shared" si="4"/>
        <v>341199.5999999995</v>
      </c>
    </row>
    <row r="14" spans="1:18" ht="12.75" customHeight="1">
      <c r="A14">
        <v>7</v>
      </c>
      <c r="C14" s="91" t="s">
        <v>43</v>
      </c>
      <c r="D14" s="92">
        <f t="shared" si="0"/>
        <v>2.44</v>
      </c>
      <c r="E14" t="s">
        <v>65</v>
      </c>
      <c r="G14" s="88" t="s">
        <v>66</v>
      </c>
      <c r="H14">
        <v>0.789</v>
      </c>
      <c r="I14">
        <v>0.7924</v>
      </c>
      <c r="K14" s="88" t="s">
        <v>67</v>
      </c>
      <c r="L14">
        <v>0.7924</v>
      </c>
      <c r="M14" t="s">
        <v>4</v>
      </c>
      <c r="N14" s="96" t="s">
        <v>68</v>
      </c>
      <c r="O14" s="93">
        <f t="shared" si="1"/>
        <v>0</v>
      </c>
      <c r="P14" s="93">
        <f t="shared" si="2"/>
        <v>33.99999999999959</v>
      </c>
      <c r="Q14" s="94">
        <f t="shared" si="3"/>
        <v>-15762.39999999981</v>
      </c>
      <c r="R14" s="90">
        <f t="shared" si="4"/>
        <v>325437.1999999997</v>
      </c>
    </row>
    <row r="15" spans="1:18" ht="12.75" customHeight="1">
      <c r="A15">
        <v>8</v>
      </c>
      <c r="C15" s="91" t="s">
        <v>43</v>
      </c>
      <c r="D15" s="92">
        <f t="shared" si="0"/>
        <v>3.17</v>
      </c>
      <c r="E15" t="s">
        <v>51</v>
      </c>
      <c r="G15" s="88" t="s">
        <v>69</v>
      </c>
      <c r="H15">
        <v>0.7917000000000001</v>
      </c>
      <c r="I15">
        <v>0.7942</v>
      </c>
      <c r="K15" s="88" t="s">
        <v>70</v>
      </c>
      <c r="L15">
        <v>0.7917000000000001</v>
      </c>
      <c r="M15" t="s">
        <v>57</v>
      </c>
      <c r="N15" s="83" t="s">
        <v>49</v>
      </c>
      <c r="O15" s="93">
        <f t="shared" si="1"/>
        <v>0</v>
      </c>
      <c r="P15" s="93">
        <f t="shared" si="2"/>
        <v>0</v>
      </c>
      <c r="Q15" s="94">
        <f t="shared" si="3"/>
        <v>0</v>
      </c>
      <c r="R15" s="90">
        <f t="shared" si="4"/>
        <v>325437.1999999997</v>
      </c>
    </row>
    <row r="16" spans="1:18" ht="12.75" customHeight="1">
      <c r="A16">
        <v>9</v>
      </c>
      <c r="C16" s="91" t="s">
        <v>43</v>
      </c>
      <c r="D16" s="92">
        <f t="shared" si="0"/>
        <v>3.6</v>
      </c>
      <c r="E16" t="s">
        <v>58</v>
      </c>
      <c r="G16" s="88" t="s">
        <v>71</v>
      </c>
      <c r="H16">
        <v>0.7848</v>
      </c>
      <c r="I16">
        <v>0.787</v>
      </c>
      <c r="K16" s="88" t="s">
        <v>72</v>
      </c>
      <c r="L16">
        <v>0.787</v>
      </c>
      <c r="M16" t="s">
        <v>4</v>
      </c>
      <c r="N16" s="96" t="s">
        <v>68</v>
      </c>
      <c r="O16" s="93">
        <f t="shared" si="1"/>
        <v>0</v>
      </c>
      <c r="P16" s="93">
        <f t="shared" si="2"/>
        <v>21.999999999999797</v>
      </c>
      <c r="Q16" s="94">
        <f t="shared" si="3"/>
        <v>-15047.999999999864</v>
      </c>
      <c r="R16" s="90">
        <f t="shared" si="4"/>
        <v>310389.19999999984</v>
      </c>
    </row>
    <row r="17" spans="1:18" ht="12.75" customHeight="1">
      <c r="A17">
        <v>10</v>
      </c>
      <c r="C17" s="91" t="s">
        <v>43</v>
      </c>
      <c r="D17" s="92">
        <f t="shared" si="0"/>
        <v>5.82</v>
      </c>
      <c r="E17" t="s">
        <v>44</v>
      </c>
      <c r="G17" s="88" t="s">
        <v>73</v>
      </c>
      <c r="H17">
        <v>0.7882</v>
      </c>
      <c r="I17">
        <v>0.7895000000000001</v>
      </c>
      <c r="K17" s="88" t="s">
        <v>74</v>
      </c>
      <c r="L17">
        <v>0.7855000000000001</v>
      </c>
      <c r="M17" t="s">
        <v>48</v>
      </c>
      <c r="N17" s="83" t="s">
        <v>49</v>
      </c>
      <c r="O17" s="93">
        <f t="shared" si="1"/>
        <v>26.999999999999247</v>
      </c>
      <c r="P17" s="93">
        <f t="shared" si="2"/>
        <v>0</v>
      </c>
      <c r="Q17" s="94">
        <f t="shared" si="3"/>
        <v>29856.599999999173</v>
      </c>
      <c r="R17" s="90">
        <f t="shared" si="4"/>
        <v>340245.799999999</v>
      </c>
    </row>
    <row r="18" spans="1:18" ht="12.75" customHeight="1">
      <c r="A18">
        <v>11</v>
      </c>
      <c r="C18" s="91" t="s">
        <v>43</v>
      </c>
      <c r="D18" s="92">
        <f t="shared" si="0"/>
        <v>2.76</v>
      </c>
      <c r="E18" t="s">
        <v>58</v>
      </c>
      <c r="G18" s="88" t="s">
        <v>75</v>
      </c>
      <c r="H18">
        <v>0.7838</v>
      </c>
      <c r="I18">
        <v>0.7868</v>
      </c>
      <c r="K18" s="88" t="s">
        <v>76</v>
      </c>
      <c r="L18">
        <v>0.7812</v>
      </c>
      <c r="M18" t="s">
        <v>48</v>
      </c>
      <c r="N18" s="83" t="s">
        <v>49</v>
      </c>
      <c r="O18" s="93">
        <f t="shared" si="1"/>
        <v>26.00000000000047</v>
      </c>
      <c r="P18" s="93">
        <f t="shared" si="2"/>
        <v>0</v>
      </c>
      <c r="Q18" s="94">
        <f t="shared" si="3"/>
        <v>13634.400000000243</v>
      </c>
      <c r="R18" s="90">
        <f t="shared" si="4"/>
        <v>353880.19999999925</v>
      </c>
    </row>
    <row r="19" spans="1:18" ht="12.75" customHeight="1">
      <c r="A19">
        <v>12</v>
      </c>
      <c r="C19" s="91" t="s">
        <v>43</v>
      </c>
      <c r="D19" s="92">
        <f t="shared" si="0"/>
        <v>1.83</v>
      </c>
      <c r="E19" t="s">
        <v>65</v>
      </c>
      <c r="G19" s="88" t="s">
        <v>77</v>
      </c>
      <c r="H19">
        <v>0.7774000000000001</v>
      </c>
      <c r="I19">
        <v>0.7821</v>
      </c>
      <c r="K19" s="88" t="s">
        <v>77</v>
      </c>
      <c r="L19">
        <v>0.7774000000000001</v>
      </c>
      <c r="M19" t="s">
        <v>57</v>
      </c>
      <c r="N19" s="83" t="s">
        <v>49</v>
      </c>
      <c r="O19" s="93">
        <f t="shared" si="1"/>
        <v>0</v>
      </c>
      <c r="P19" s="93">
        <f t="shared" si="2"/>
        <v>0</v>
      </c>
      <c r="Q19" s="94">
        <f t="shared" si="3"/>
        <v>0</v>
      </c>
      <c r="R19" s="90">
        <f t="shared" si="4"/>
        <v>353880.19999999925</v>
      </c>
    </row>
    <row r="20" spans="1:18" ht="12.75" customHeight="1">
      <c r="A20">
        <v>13</v>
      </c>
      <c r="C20" s="95" t="s">
        <v>50</v>
      </c>
      <c r="D20" s="92">
        <f t="shared" si="0"/>
        <v>5.75</v>
      </c>
      <c r="E20" t="s">
        <v>65</v>
      </c>
      <c r="G20" s="88" t="s">
        <v>78</v>
      </c>
      <c r="H20">
        <v>0.7816000000000001</v>
      </c>
      <c r="I20">
        <v>0.7801</v>
      </c>
      <c r="K20" s="88" t="s">
        <v>79</v>
      </c>
      <c r="L20">
        <v>0.7845000000000001</v>
      </c>
      <c r="M20" t="s">
        <v>48</v>
      </c>
      <c r="N20" s="83" t="s">
        <v>49</v>
      </c>
      <c r="O20" s="93">
        <f t="shared" si="1"/>
        <v>29.000000000000135</v>
      </c>
      <c r="P20" s="93">
        <f t="shared" si="2"/>
        <v>0</v>
      </c>
      <c r="Q20" s="94">
        <f t="shared" si="3"/>
        <v>31682.500000000146</v>
      </c>
      <c r="R20" s="90">
        <f t="shared" si="4"/>
        <v>385562.6999999994</v>
      </c>
    </row>
    <row r="21" spans="1:18" ht="12.75" customHeight="1">
      <c r="A21">
        <v>14</v>
      </c>
      <c r="C21" s="91" t="s">
        <v>43</v>
      </c>
      <c r="D21" s="92">
        <f t="shared" si="0"/>
        <v>3.35</v>
      </c>
      <c r="E21" t="s">
        <v>58</v>
      </c>
      <c r="G21" s="88" t="s">
        <v>80</v>
      </c>
      <c r="H21">
        <v>0.7767000000000001</v>
      </c>
      <c r="I21">
        <v>0.7795000000000001</v>
      </c>
      <c r="K21" s="88" t="s">
        <v>81</v>
      </c>
      <c r="L21">
        <v>0.7767000000000001</v>
      </c>
      <c r="M21" t="s">
        <v>57</v>
      </c>
      <c r="N21" s="83" t="s">
        <v>49</v>
      </c>
      <c r="O21" s="93">
        <f t="shared" si="1"/>
        <v>0</v>
      </c>
      <c r="P21" s="93">
        <f t="shared" si="2"/>
        <v>0</v>
      </c>
      <c r="Q21" s="94">
        <f t="shared" si="3"/>
        <v>0</v>
      </c>
      <c r="R21" s="90">
        <f t="shared" si="4"/>
        <v>385562.6999999994</v>
      </c>
    </row>
    <row r="22" spans="1:18" ht="12.75" customHeight="1">
      <c r="A22">
        <v>15</v>
      </c>
      <c r="C22" s="91" t="s">
        <v>43</v>
      </c>
      <c r="D22" s="92">
        <f t="shared" si="0"/>
        <v>7.23</v>
      </c>
      <c r="E22" t="s">
        <v>51</v>
      </c>
      <c r="G22" s="88" t="s">
        <v>82</v>
      </c>
      <c r="H22">
        <v>0.7774000000000001</v>
      </c>
      <c r="I22">
        <v>0.7787000000000001</v>
      </c>
      <c r="K22" s="88" t="s">
        <v>83</v>
      </c>
      <c r="L22">
        <v>0.7691</v>
      </c>
      <c r="M22" t="s">
        <v>48</v>
      </c>
      <c r="N22" s="83" t="s">
        <v>49</v>
      </c>
      <c r="O22" s="93">
        <f t="shared" si="1"/>
        <v>83.00000000000085</v>
      </c>
      <c r="P22" s="93">
        <f t="shared" si="2"/>
        <v>0</v>
      </c>
      <c r="Q22" s="94">
        <f t="shared" si="3"/>
        <v>114017.10000000117</v>
      </c>
      <c r="R22" s="90">
        <f t="shared" si="4"/>
        <v>499579.8000000005</v>
      </c>
    </row>
    <row r="23" spans="1:18" ht="12.75" customHeight="1">
      <c r="A23">
        <v>16</v>
      </c>
      <c r="C23" s="95" t="s">
        <v>50</v>
      </c>
      <c r="D23" s="92">
        <f t="shared" si="0"/>
        <v>3.38</v>
      </c>
      <c r="E23" t="s">
        <v>58</v>
      </c>
      <c r="G23" s="88" t="s">
        <v>84</v>
      </c>
      <c r="H23">
        <v>0.7669</v>
      </c>
      <c r="I23">
        <v>0.7633000000000001</v>
      </c>
      <c r="K23" s="88" t="s">
        <v>85</v>
      </c>
      <c r="L23">
        <v>0.765</v>
      </c>
      <c r="M23" t="s">
        <v>48</v>
      </c>
      <c r="N23" s="96" t="s">
        <v>68</v>
      </c>
      <c r="O23" s="93">
        <f t="shared" si="1"/>
        <v>0</v>
      </c>
      <c r="P23" s="93">
        <f t="shared" si="2"/>
        <v>19.000000000000128</v>
      </c>
      <c r="Q23" s="94">
        <f t="shared" si="3"/>
        <v>-12201.800000000081</v>
      </c>
      <c r="R23" s="90">
        <f t="shared" si="4"/>
        <v>487378.0000000004</v>
      </c>
    </row>
    <row r="24" spans="1:18" ht="12.75" customHeight="1">
      <c r="A24">
        <v>17</v>
      </c>
      <c r="C24" s="95" t="s">
        <v>50</v>
      </c>
      <c r="D24" s="92">
        <f t="shared" si="0"/>
        <v>4.75</v>
      </c>
      <c r="E24" t="s">
        <v>65</v>
      </c>
      <c r="G24" s="88" t="s">
        <v>86</v>
      </c>
      <c r="H24">
        <v>0.7649</v>
      </c>
      <c r="I24">
        <v>0.7624000000000001</v>
      </c>
      <c r="K24" s="88" t="s">
        <v>87</v>
      </c>
      <c r="L24">
        <v>0.7649</v>
      </c>
      <c r="M24" t="s">
        <v>57</v>
      </c>
      <c r="N24" s="83" t="s">
        <v>49</v>
      </c>
      <c r="O24" s="93">
        <f t="shared" si="1"/>
        <v>0</v>
      </c>
      <c r="P24" s="93">
        <f t="shared" si="2"/>
        <v>0</v>
      </c>
      <c r="Q24" s="94">
        <f t="shared" si="3"/>
        <v>0</v>
      </c>
      <c r="R24" s="90">
        <f t="shared" si="4"/>
        <v>487378.0000000004</v>
      </c>
    </row>
    <row r="25" spans="1:18" ht="12.75" customHeight="1">
      <c r="A25">
        <v>18</v>
      </c>
      <c r="C25" s="91" t="s">
        <v>43</v>
      </c>
      <c r="D25" s="92">
        <f t="shared" si="0"/>
        <v>5.16</v>
      </c>
      <c r="E25" t="s">
        <v>58</v>
      </c>
      <c r="G25" s="88" t="s">
        <v>88</v>
      </c>
      <c r="H25">
        <v>0.7639</v>
      </c>
      <c r="I25">
        <v>0.7662</v>
      </c>
      <c r="K25" s="88" t="s">
        <v>89</v>
      </c>
      <c r="L25">
        <v>0.7634000000000001</v>
      </c>
      <c r="M25" t="s">
        <v>48</v>
      </c>
      <c r="N25" s="83" t="s">
        <v>49</v>
      </c>
      <c r="O25" s="93">
        <f t="shared" si="1"/>
        <v>4.999999999999449</v>
      </c>
      <c r="P25" s="93">
        <f t="shared" si="2"/>
        <v>0</v>
      </c>
      <c r="Q25" s="94">
        <f t="shared" si="3"/>
        <v>4901.99999999946</v>
      </c>
      <c r="R25" s="90">
        <f t="shared" si="4"/>
        <v>492279.9999999999</v>
      </c>
    </row>
    <row r="26" spans="1:18" ht="12.75" customHeight="1">
      <c r="A26">
        <v>19</v>
      </c>
      <c r="C26" s="95" t="s">
        <v>50</v>
      </c>
      <c r="D26" s="92">
        <f t="shared" si="0"/>
        <v>2.5</v>
      </c>
      <c r="E26" t="s">
        <v>58</v>
      </c>
      <c r="G26" s="88" t="s">
        <v>90</v>
      </c>
      <c r="H26">
        <v>0.7715000000000001</v>
      </c>
      <c r="I26">
        <v>0.7667</v>
      </c>
      <c r="K26" s="88" t="s">
        <v>91</v>
      </c>
      <c r="L26">
        <v>0.7715000000000001</v>
      </c>
      <c r="M26" t="s">
        <v>57</v>
      </c>
      <c r="N26" s="83" t="s">
        <v>49</v>
      </c>
      <c r="O26" s="93">
        <f t="shared" si="1"/>
        <v>0</v>
      </c>
      <c r="P26" s="93">
        <f t="shared" si="2"/>
        <v>0</v>
      </c>
      <c r="Q26" s="94">
        <f t="shared" si="3"/>
        <v>0</v>
      </c>
      <c r="R26" s="90">
        <f t="shared" si="4"/>
        <v>492279.9999999999</v>
      </c>
    </row>
    <row r="27" spans="1:18" ht="12.75" customHeight="1">
      <c r="A27">
        <v>20</v>
      </c>
      <c r="C27" s="95" t="s">
        <v>50</v>
      </c>
      <c r="D27" s="92">
        <f t="shared" si="0"/>
        <v>4.28</v>
      </c>
      <c r="E27" t="s">
        <v>58</v>
      </c>
      <c r="G27" s="88" t="s">
        <v>92</v>
      </c>
      <c r="H27">
        <v>0.773</v>
      </c>
      <c r="I27">
        <v>0.7702</v>
      </c>
      <c r="K27" s="88" t="s">
        <v>93</v>
      </c>
      <c r="L27">
        <v>0.7766000000000001</v>
      </c>
      <c r="M27" t="s">
        <v>48</v>
      </c>
      <c r="N27" s="83" t="s">
        <v>49</v>
      </c>
      <c r="O27" s="93">
        <f t="shared" si="1"/>
        <v>36.000000000000476</v>
      </c>
      <c r="P27" s="93">
        <f t="shared" si="2"/>
        <v>0</v>
      </c>
      <c r="Q27" s="94">
        <f t="shared" si="3"/>
        <v>29275.20000000039</v>
      </c>
      <c r="R27" s="90">
        <f t="shared" si="4"/>
        <v>521555.2000000003</v>
      </c>
    </row>
    <row r="28" spans="1:18" ht="12.75" customHeight="1">
      <c r="A28">
        <v>21</v>
      </c>
      <c r="C28" s="91" t="s">
        <v>43</v>
      </c>
      <c r="D28" s="92">
        <f t="shared" si="0"/>
        <v>5.53</v>
      </c>
      <c r="E28" t="s">
        <v>58</v>
      </c>
      <c r="G28" s="88" t="s">
        <v>94</v>
      </c>
      <c r="H28">
        <v>0.7771</v>
      </c>
      <c r="I28">
        <v>0.7794000000000001</v>
      </c>
      <c r="K28" s="88" t="s">
        <v>95</v>
      </c>
      <c r="L28">
        <v>0.7769</v>
      </c>
      <c r="M28" t="s">
        <v>96</v>
      </c>
      <c r="N28" s="83" t="s">
        <v>49</v>
      </c>
      <c r="O28" s="93">
        <f t="shared" si="1"/>
        <v>1.9999999999997797</v>
      </c>
      <c r="P28" s="93">
        <f t="shared" si="2"/>
        <v>0</v>
      </c>
      <c r="Q28" s="94">
        <f t="shared" si="3"/>
        <v>2101.3999999997686</v>
      </c>
      <c r="R28" s="90">
        <f t="shared" si="4"/>
        <v>523656.6000000001</v>
      </c>
    </row>
    <row r="29" spans="1:18" ht="12.75" customHeight="1">
      <c r="A29">
        <v>22</v>
      </c>
      <c r="C29" s="91" t="s">
        <v>43</v>
      </c>
      <c r="D29" s="92">
        <f t="shared" si="0"/>
        <v>4.91</v>
      </c>
      <c r="E29" t="s">
        <v>58</v>
      </c>
      <c r="G29" s="88" t="s">
        <v>97</v>
      </c>
      <c r="H29">
        <v>0.7774000000000001</v>
      </c>
      <c r="I29">
        <v>0.78</v>
      </c>
      <c r="K29" s="88" t="s">
        <v>98</v>
      </c>
      <c r="L29">
        <v>0.7774000000000001</v>
      </c>
      <c r="M29" t="s">
        <v>57</v>
      </c>
      <c r="N29" s="83" t="s">
        <v>49</v>
      </c>
      <c r="O29" s="93">
        <f t="shared" si="1"/>
        <v>0</v>
      </c>
      <c r="P29" s="93">
        <f t="shared" si="2"/>
        <v>0</v>
      </c>
      <c r="Q29" s="94">
        <f t="shared" si="3"/>
        <v>0</v>
      </c>
      <c r="R29" s="90">
        <f t="shared" si="4"/>
        <v>523656.6000000001</v>
      </c>
    </row>
    <row r="30" spans="1:18" ht="12.75" customHeight="1">
      <c r="A30">
        <v>23</v>
      </c>
      <c r="C30" s="95" t="s">
        <v>50</v>
      </c>
      <c r="D30" s="92">
        <f t="shared" si="0"/>
        <v>1.34</v>
      </c>
      <c r="E30" t="s">
        <v>58</v>
      </c>
      <c r="G30" s="88" t="s">
        <v>99</v>
      </c>
      <c r="H30">
        <v>0.7841</v>
      </c>
      <c r="I30">
        <v>0.7746000000000001</v>
      </c>
      <c r="K30" s="88" t="s">
        <v>100</v>
      </c>
      <c r="L30">
        <v>0.7841</v>
      </c>
      <c r="M30" t="s">
        <v>57</v>
      </c>
      <c r="N30" s="83" t="s">
        <v>49</v>
      </c>
      <c r="O30" s="93">
        <f t="shared" si="1"/>
        <v>0</v>
      </c>
      <c r="P30" s="93">
        <f t="shared" si="2"/>
        <v>0</v>
      </c>
      <c r="Q30" s="94">
        <f t="shared" si="3"/>
        <v>0</v>
      </c>
      <c r="R30" s="90">
        <f t="shared" si="4"/>
        <v>523656.6000000001</v>
      </c>
    </row>
    <row r="31" spans="1:18" ht="12.75" customHeight="1">
      <c r="A31">
        <v>24</v>
      </c>
      <c r="C31" s="91" t="s">
        <v>43</v>
      </c>
      <c r="D31" s="92">
        <f t="shared" si="0"/>
        <v>4.91</v>
      </c>
      <c r="E31" t="s">
        <v>101</v>
      </c>
      <c r="G31" s="88" t="s">
        <v>102</v>
      </c>
      <c r="H31">
        <v>0.7831</v>
      </c>
      <c r="I31">
        <v>0.7857000000000001</v>
      </c>
      <c r="K31" s="88" t="s">
        <v>103</v>
      </c>
      <c r="L31">
        <v>0.7769</v>
      </c>
      <c r="M31" t="s">
        <v>96</v>
      </c>
      <c r="N31" s="83" t="s">
        <v>49</v>
      </c>
      <c r="O31" s="93">
        <f t="shared" si="1"/>
        <v>61.99999999999983</v>
      </c>
      <c r="P31" s="93">
        <f t="shared" si="2"/>
        <v>0</v>
      </c>
      <c r="Q31" s="94">
        <f t="shared" si="3"/>
        <v>57839.79999999984</v>
      </c>
      <c r="R31" s="90">
        <f t="shared" si="4"/>
        <v>581496.3999999999</v>
      </c>
    </row>
    <row r="32" spans="1:18" ht="12.75" customHeight="1">
      <c r="A32">
        <v>25</v>
      </c>
      <c r="C32" s="91" t="s">
        <v>43</v>
      </c>
      <c r="D32" s="92">
        <f t="shared" si="0"/>
        <v>6.75</v>
      </c>
      <c r="E32" t="s">
        <v>65</v>
      </c>
      <c r="G32" s="88" t="s">
        <v>104</v>
      </c>
      <c r="H32">
        <v>0.7881</v>
      </c>
      <c r="I32">
        <v>0.7902</v>
      </c>
      <c r="K32" s="88" t="s">
        <v>105</v>
      </c>
      <c r="L32">
        <v>0.7902</v>
      </c>
      <c r="M32" t="s">
        <v>4</v>
      </c>
      <c r="N32" s="96" t="s">
        <v>68</v>
      </c>
      <c r="O32" s="93">
        <f t="shared" si="1"/>
        <v>0</v>
      </c>
      <c r="P32" s="93">
        <f t="shared" si="2"/>
        <v>20.999999999999908</v>
      </c>
      <c r="Q32" s="94">
        <f t="shared" si="3"/>
        <v>-26932.49999999988</v>
      </c>
      <c r="R32" s="90">
        <f t="shared" si="4"/>
        <v>554563.9</v>
      </c>
    </row>
    <row r="33" spans="1:18" ht="12.75" customHeight="1">
      <c r="A33">
        <v>26</v>
      </c>
      <c r="C33" s="95" t="s">
        <v>50</v>
      </c>
      <c r="D33" s="92">
        <f t="shared" si="0"/>
        <v>5.41</v>
      </c>
      <c r="E33" t="s">
        <v>101</v>
      </c>
      <c r="G33" s="88" t="s">
        <v>106</v>
      </c>
      <c r="H33">
        <v>0.7864</v>
      </c>
      <c r="I33">
        <v>0.7839</v>
      </c>
      <c r="K33" s="88" t="s">
        <v>107</v>
      </c>
      <c r="L33">
        <v>0.7839</v>
      </c>
      <c r="M33" t="s">
        <v>4</v>
      </c>
      <c r="N33" s="96" t="s">
        <v>68</v>
      </c>
      <c r="O33" s="93">
        <f t="shared" si="1"/>
        <v>0</v>
      </c>
      <c r="P33" s="93">
        <f t="shared" si="2"/>
        <v>24.999999999999467</v>
      </c>
      <c r="Q33" s="94">
        <f t="shared" si="3"/>
        <v>-25697.499999999454</v>
      </c>
      <c r="R33" s="90">
        <f t="shared" si="4"/>
        <v>528866.4000000006</v>
      </c>
    </row>
    <row r="34" spans="1:18" ht="12.75" customHeight="1">
      <c r="A34">
        <v>27</v>
      </c>
      <c r="C34" s="95" t="s">
        <v>50</v>
      </c>
      <c r="D34" s="92">
        <f t="shared" si="0"/>
        <v>3.3</v>
      </c>
      <c r="E34" t="s">
        <v>58</v>
      </c>
      <c r="G34" s="88" t="s">
        <v>108</v>
      </c>
      <c r="H34">
        <v>0.7895000000000001</v>
      </c>
      <c r="I34">
        <v>0.7856000000000001</v>
      </c>
      <c r="K34" s="88" t="s">
        <v>109</v>
      </c>
      <c r="L34">
        <v>0.7915000000000001</v>
      </c>
      <c r="M34" t="s">
        <v>48</v>
      </c>
      <c r="N34" s="83" t="s">
        <v>49</v>
      </c>
      <c r="O34" s="93">
        <f t="shared" si="1"/>
        <v>20.000000000000018</v>
      </c>
      <c r="P34" s="93">
        <f t="shared" si="2"/>
        <v>0</v>
      </c>
      <c r="Q34" s="94">
        <f t="shared" si="3"/>
        <v>12540.000000000011</v>
      </c>
      <c r="R34" s="90">
        <f t="shared" si="4"/>
        <v>541406.4000000006</v>
      </c>
    </row>
    <row r="35" spans="1:18" ht="12.75" customHeight="1">
      <c r="A35">
        <v>28</v>
      </c>
      <c r="C35" s="91" t="s">
        <v>43</v>
      </c>
      <c r="D35" s="92">
        <f t="shared" si="0"/>
        <v>3</v>
      </c>
      <c r="E35" t="s">
        <v>58</v>
      </c>
      <c r="G35" s="88" t="s">
        <v>110</v>
      </c>
      <c r="H35">
        <v>0.7881</v>
      </c>
      <c r="I35">
        <v>0.7925000000000001</v>
      </c>
      <c r="K35" s="88" t="s">
        <v>111</v>
      </c>
      <c r="L35">
        <v>0.7685000000000001</v>
      </c>
      <c r="M35" t="s">
        <v>48</v>
      </c>
      <c r="N35" s="83" t="s">
        <v>49</v>
      </c>
      <c r="O35" s="93">
        <f t="shared" si="1"/>
        <v>195.99999999999952</v>
      </c>
      <c r="P35" s="93">
        <f t="shared" si="2"/>
        <v>0</v>
      </c>
      <c r="Q35" s="94">
        <f t="shared" si="3"/>
        <v>111719.99999999972</v>
      </c>
      <c r="R35" s="90">
        <f t="shared" si="4"/>
        <v>653126.4000000004</v>
      </c>
    </row>
    <row r="36" spans="1:18" ht="12.75" customHeight="1">
      <c r="A36">
        <v>29</v>
      </c>
      <c r="C36" s="91" t="s">
        <v>43</v>
      </c>
      <c r="D36" s="92">
        <f t="shared" si="0"/>
        <v>9.95</v>
      </c>
      <c r="E36" t="s">
        <v>101</v>
      </c>
      <c r="G36" s="88" t="s">
        <v>112</v>
      </c>
      <c r="H36">
        <v>0.7708</v>
      </c>
      <c r="I36">
        <v>0.7724000000000001</v>
      </c>
      <c r="K36" s="88" t="s">
        <v>113</v>
      </c>
      <c r="L36">
        <v>0.7724000000000001</v>
      </c>
      <c r="M36" t="s">
        <v>4</v>
      </c>
      <c r="N36" s="96" t="s">
        <v>68</v>
      </c>
      <c r="O36" s="93">
        <f t="shared" si="1"/>
        <v>0</v>
      </c>
      <c r="P36" s="93">
        <f t="shared" si="2"/>
        <v>16.00000000000046</v>
      </c>
      <c r="Q36" s="94">
        <f t="shared" si="3"/>
        <v>-30248.000000000862</v>
      </c>
      <c r="R36" s="90">
        <f t="shared" si="4"/>
        <v>622878.3999999996</v>
      </c>
    </row>
    <row r="37" spans="1:18" ht="12.75" customHeight="1">
      <c r="A37">
        <v>30</v>
      </c>
      <c r="C37" s="95" t="s">
        <v>50</v>
      </c>
      <c r="D37" s="92">
        <f t="shared" si="0"/>
        <v>9.49</v>
      </c>
      <c r="E37" t="s">
        <v>101</v>
      </c>
      <c r="G37" s="88" t="s">
        <v>114</v>
      </c>
      <c r="H37">
        <v>0.7688</v>
      </c>
      <c r="I37">
        <v>0.7672</v>
      </c>
      <c r="K37" s="88" t="s">
        <v>115</v>
      </c>
      <c r="L37">
        <v>0.7672</v>
      </c>
      <c r="M37" t="s">
        <v>4</v>
      </c>
      <c r="N37" s="96" t="s">
        <v>68</v>
      </c>
      <c r="O37" s="93">
        <f t="shared" si="1"/>
        <v>0</v>
      </c>
      <c r="P37" s="93">
        <f t="shared" si="2"/>
        <v>16.00000000000046</v>
      </c>
      <c r="Q37" s="94">
        <f t="shared" si="3"/>
        <v>-28849.600000000828</v>
      </c>
      <c r="R37" s="90">
        <f t="shared" si="4"/>
        <v>594028.7999999988</v>
      </c>
    </row>
    <row r="38" spans="1:18" ht="12.75" customHeight="1">
      <c r="A38">
        <v>31</v>
      </c>
      <c r="C38" s="95" t="s">
        <v>50</v>
      </c>
      <c r="D38" s="92">
        <f t="shared" si="0"/>
        <v>4.39</v>
      </c>
      <c r="E38" t="s">
        <v>101</v>
      </c>
      <c r="G38" s="88" t="s">
        <v>116</v>
      </c>
      <c r="H38">
        <v>0.7572</v>
      </c>
      <c r="I38">
        <v>0.7539</v>
      </c>
      <c r="K38" s="88" t="s">
        <v>117</v>
      </c>
      <c r="L38">
        <v>0.7611</v>
      </c>
      <c r="M38" t="s">
        <v>48</v>
      </c>
      <c r="N38" s="83" t="s">
        <v>49</v>
      </c>
      <c r="O38" s="93">
        <f t="shared" si="1"/>
        <v>39.00000000000014</v>
      </c>
      <c r="P38" s="93">
        <f t="shared" si="2"/>
        <v>0</v>
      </c>
      <c r="Q38" s="94">
        <f t="shared" si="3"/>
        <v>32529.900000000114</v>
      </c>
      <c r="R38" s="90">
        <f t="shared" si="4"/>
        <v>626558.6999999989</v>
      </c>
    </row>
    <row r="39" spans="1:18" ht="12.75" customHeight="1">
      <c r="A39">
        <v>32</v>
      </c>
      <c r="C39" s="95" t="s">
        <v>50</v>
      </c>
      <c r="D39" s="92">
        <f t="shared" si="0"/>
        <v>5.26</v>
      </c>
      <c r="E39" t="s">
        <v>51</v>
      </c>
      <c r="G39" s="88" t="s">
        <v>118</v>
      </c>
      <c r="H39">
        <v>0.7637</v>
      </c>
      <c r="I39">
        <v>0.7608</v>
      </c>
      <c r="K39" s="88" t="s">
        <v>119</v>
      </c>
      <c r="L39">
        <v>0.7608</v>
      </c>
      <c r="M39" t="s">
        <v>4</v>
      </c>
      <c r="N39" s="96" t="s">
        <v>68</v>
      </c>
      <c r="O39" s="93">
        <f t="shared" si="1"/>
        <v>0</v>
      </c>
      <c r="P39" s="93">
        <f t="shared" si="2"/>
        <v>29.000000000000135</v>
      </c>
      <c r="Q39" s="94">
        <f t="shared" si="3"/>
        <v>-28982.600000000133</v>
      </c>
      <c r="R39" s="90">
        <f t="shared" si="4"/>
        <v>597576.0999999988</v>
      </c>
    </row>
    <row r="40" spans="1:18" ht="12.75" customHeight="1">
      <c r="A40">
        <v>33</v>
      </c>
      <c r="C40" s="95" t="s">
        <v>50</v>
      </c>
      <c r="D40" s="92">
        <f t="shared" si="0"/>
        <v>7.67</v>
      </c>
      <c r="E40" t="s">
        <v>51</v>
      </c>
      <c r="G40" s="88" t="s">
        <v>120</v>
      </c>
      <c r="H40">
        <v>0.7684000000000001</v>
      </c>
      <c r="I40">
        <v>0.7665000000000001</v>
      </c>
      <c r="K40" s="88" t="s">
        <v>121</v>
      </c>
      <c r="L40">
        <v>0.7705000000000001</v>
      </c>
      <c r="M40" t="s">
        <v>96</v>
      </c>
      <c r="N40" s="83" t="s">
        <v>49</v>
      </c>
      <c r="O40" s="93">
        <f t="shared" si="1"/>
        <v>20.999999999999908</v>
      </c>
      <c r="P40" s="93">
        <f t="shared" si="2"/>
        <v>0</v>
      </c>
      <c r="Q40" s="94">
        <f t="shared" si="3"/>
        <v>30603.299999999865</v>
      </c>
      <c r="R40" s="90">
        <f t="shared" si="4"/>
        <v>628179.3999999986</v>
      </c>
    </row>
    <row r="41" spans="1:18" ht="12.75" customHeight="1">
      <c r="A41">
        <v>34</v>
      </c>
      <c r="C41" s="95" t="s">
        <v>50</v>
      </c>
      <c r="D41" s="92">
        <f t="shared" si="0"/>
        <v>7.29</v>
      </c>
      <c r="E41" t="s">
        <v>51</v>
      </c>
      <c r="G41" s="88" t="s">
        <v>122</v>
      </c>
      <c r="H41">
        <v>0.7672</v>
      </c>
      <c r="I41">
        <v>0.7651</v>
      </c>
      <c r="K41" s="88" t="s">
        <v>123</v>
      </c>
      <c r="L41">
        <v>0.7716000000000001</v>
      </c>
      <c r="M41" t="s">
        <v>96</v>
      </c>
      <c r="N41" s="83" t="s">
        <v>49</v>
      </c>
      <c r="O41" s="93">
        <f t="shared" si="1"/>
        <v>44.0000000000007</v>
      </c>
      <c r="P41" s="93">
        <f t="shared" si="2"/>
        <v>0</v>
      </c>
      <c r="Q41" s="94">
        <f t="shared" si="3"/>
        <v>60944.40000000097</v>
      </c>
      <c r="R41" s="90">
        <f t="shared" si="4"/>
        <v>689123.7999999996</v>
      </c>
    </row>
    <row r="42" spans="1:18" ht="12.75" customHeight="1">
      <c r="A42">
        <v>35</v>
      </c>
      <c r="C42" s="91" t="s">
        <v>43</v>
      </c>
      <c r="D42" s="92">
        <f t="shared" si="0"/>
        <v>6.72</v>
      </c>
      <c r="E42" t="s">
        <v>58</v>
      </c>
      <c r="G42" s="88" t="s">
        <v>124</v>
      </c>
      <c r="H42">
        <v>0.7648</v>
      </c>
      <c r="I42">
        <v>0.7673</v>
      </c>
      <c r="K42" s="88" t="s">
        <v>125</v>
      </c>
      <c r="L42">
        <v>0.762</v>
      </c>
      <c r="M42" t="s">
        <v>96</v>
      </c>
      <c r="N42" s="83" t="s">
        <v>49</v>
      </c>
      <c r="O42" s="93">
        <f t="shared" si="1"/>
        <v>28.00000000000025</v>
      </c>
      <c r="P42" s="93">
        <f t="shared" si="2"/>
        <v>0</v>
      </c>
      <c r="Q42" s="94">
        <f t="shared" si="3"/>
        <v>35750.400000000314</v>
      </c>
      <c r="R42" s="90">
        <f t="shared" si="4"/>
        <v>724874.2</v>
      </c>
    </row>
    <row r="43" spans="1:18" ht="12.75" customHeight="1">
      <c r="A43">
        <v>36</v>
      </c>
      <c r="C43" s="91" t="s">
        <v>43</v>
      </c>
      <c r="D43" s="92">
        <f t="shared" si="0"/>
        <v>4.31</v>
      </c>
      <c r="E43" t="s">
        <v>58</v>
      </c>
      <c r="G43" s="88" t="s">
        <v>126</v>
      </c>
      <c r="H43">
        <v>0.7617</v>
      </c>
      <c r="I43">
        <v>0.7658</v>
      </c>
      <c r="K43" s="88" t="s">
        <v>127</v>
      </c>
      <c r="L43">
        <v>0.7618</v>
      </c>
      <c r="M43" t="s">
        <v>54</v>
      </c>
      <c r="N43" s="96" t="s">
        <v>68</v>
      </c>
      <c r="O43" s="93">
        <f t="shared" si="1"/>
        <v>0</v>
      </c>
      <c r="P43" s="93">
        <f t="shared" si="2"/>
        <v>0.9999999999998899</v>
      </c>
      <c r="Q43" s="94">
        <f t="shared" si="3"/>
        <v>-818.8999999999098</v>
      </c>
      <c r="R43" s="90">
        <f t="shared" si="4"/>
        <v>724055.3</v>
      </c>
    </row>
    <row r="44" spans="1:18" ht="12.75" customHeight="1">
      <c r="A44">
        <v>37</v>
      </c>
      <c r="C44" s="95" t="s">
        <v>50</v>
      </c>
      <c r="D44" s="92">
        <f t="shared" si="0"/>
        <v>5.35</v>
      </c>
      <c r="E44" t="s">
        <v>51</v>
      </c>
      <c r="G44" s="88" t="s">
        <v>128</v>
      </c>
      <c r="H44">
        <v>0.7631</v>
      </c>
      <c r="I44">
        <v>0.7598</v>
      </c>
      <c r="K44" s="88" t="s">
        <v>129</v>
      </c>
      <c r="L44">
        <v>0.7631</v>
      </c>
      <c r="M44" t="s">
        <v>57</v>
      </c>
      <c r="N44" s="83" t="s">
        <v>49</v>
      </c>
      <c r="O44" s="93">
        <f t="shared" si="1"/>
        <v>0</v>
      </c>
      <c r="P44" s="93">
        <f t="shared" si="2"/>
        <v>0</v>
      </c>
      <c r="Q44" s="94">
        <f t="shared" si="3"/>
        <v>0</v>
      </c>
      <c r="R44" s="90">
        <f t="shared" si="4"/>
        <v>724055.3</v>
      </c>
    </row>
    <row r="45" spans="1:18" ht="12.75" customHeight="1">
      <c r="A45">
        <v>38</v>
      </c>
      <c r="C45" s="91" t="s">
        <v>43</v>
      </c>
      <c r="D45" s="92">
        <f t="shared" si="0"/>
        <v>9.81</v>
      </c>
      <c r="E45" t="s">
        <v>101</v>
      </c>
      <c r="G45" s="88" t="s">
        <v>130</v>
      </c>
      <c r="H45">
        <v>0.7631</v>
      </c>
      <c r="I45">
        <v>0.7649</v>
      </c>
      <c r="K45" s="88" t="s">
        <v>131</v>
      </c>
      <c r="L45">
        <v>0.7631</v>
      </c>
      <c r="M45" t="s">
        <v>57</v>
      </c>
      <c r="N45" s="83" t="s">
        <v>49</v>
      </c>
      <c r="O45" s="93">
        <f t="shared" si="1"/>
        <v>0</v>
      </c>
      <c r="P45" s="93">
        <f t="shared" si="2"/>
        <v>0</v>
      </c>
      <c r="Q45" s="94">
        <f t="shared" si="3"/>
        <v>0</v>
      </c>
      <c r="R45" s="90">
        <f t="shared" si="4"/>
        <v>724055.3</v>
      </c>
    </row>
    <row r="46" spans="1:18" ht="12.75" customHeight="1">
      <c r="A46">
        <v>39</v>
      </c>
      <c r="C46" s="95" t="s">
        <v>50</v>
      </c>
      <c r="D46" s="92">
        <f t="shared" si="0"/>
        <v>11.03</v>
      </c>
      <c r="E46" t="s">
        <v>101</v>
      </c>
      <c r="G46" s="88" t="s">
        <v>132</v>
      </c>
      <c r="H46">
        <v>0.7601</v>
      </c>
      <c r="I46">
        <v>0.7585000000000001</v>
      </c>
      <c r="K46" s="88" t="s">
        <v>133</v>
      </c>
      <c r="L46">
        <v>0.7609</v>
      </c>
      <c r="M46" t="s">
        <v>48</v>
      </c>
      <c r="N46" s="83" t="s">
        <v>49</v>
      </c>
      <c r="O46" s="93">
        <f t="shared" si="1"/>
        <v>8.00000000000023</v>
      </c>
      <c r="P46" s="93">
        <f t="shared" si="2"/>
        <v>0</v>
      </c>
      <c r="Q46" s="94">
        <f t="shared" si="3"/>
        <v>16765.60000000048</v>
      </c>
      <c r="R46" s="90">
        <f t="shared" si="4"/>
        <v>740820.9000000005</v>
      </c>
    </row>
    <row r="47" spans="1:18" ht="12.75" customHeight="1">
      <c r="A47">
        <v>40</v>
      </c>
      <c r="C47" s="91" t="s">
        <v>43</v>
      </c>
      <c r="D47" s="92">
        <f t="shared" si="0"/>
        <v>6.69</v>
      </c>
      <c r="E47" t="s">
        <v>101</v>
      </c>
      <c r="G47" s="88" t="s">
        <v>134</v>
      </c>
      <c r="H47">
        <v>0.7641</v>
      </c>
      <c r="I47">
        <v>0.7668</v>
      </c>
      <c r="K47" s="88" t="s">
        <v>135</v>
      </c>
      <c r="L47">
        <v>0.7668</v>
      </c>
      <c r="M47" t="s">
        <v>4</v>
      </c>
      <c r="N47" s="96" t="s">
        <v>68</v>
      </c>
      <c r="O47" s="93">
        <f t="shared" si="1"/>
        <v>0</v>
      </c>
      <c r="P47" s="93">
        <f t="shared" si="2"/>
        <v>27.000000000000355</v>
      </c>
      <c r="Q47" s="94">
        <f t="shared" si="3"/>
        <v>-34319.700000000455</v>
      </c>
      <c r="R47" s="90">
        <f t="shared" si="4"/>
        <v>706501.2000000001</v>
      </c>
    </row>
    <row r="48" spans="1:18" ht="12.75" customHeight="1">
      <c r="A48">
        <v>41</v>
      </c>
      <c r="C48" s="95" t="s">
        <v>50</v>
      </c>
      <c r="D48" s="92">
        <f t="shared" si="0"/>
        <v>12.3</v>
      </c>
      <c r="E48" t="s">
        <v>101</v>
      </c>
      <c r="G48" s="88" t="s">
        <v>136</v>
      </c>
      <c r="H48">
        <v>0.7663000000000001</v>
      </c>
      <c r="I48">
        <v>0.7649</v>
      </c>
      <c r="K48" s="88" t="s">
        <v>137</v>
      </c>
      <c r="L48">
        <v>0.7663000000000001</v>
      </c>
      <c r="M48" t="s">
        <v>57</v>
      </c>
      <c r="N48" s="83" t="s">
        <v>49</v>
      </c>
      <c r="O48" s="93">
        <f t="shared" si="1"/>
        <v>0</v>
      </c>
      <c r="P48" s="93">
        <f t="shared" si="2"/>
        <v>0</v>
      </c>
      <c r="Q48" s="94">
        <f t="shared" si="3"/>
        <v>0</v>
      </c>
      <c r="R48" s="90">
        <f t="shared" si="4"/>
        <v>706501.2000000001</v>
      </c>
    </row>
    <row r="49" spans="1:18" ht="12.75" customHeight="1">
      <c r="A49">
        <v>42</v>
      </c>
      <c r="C49" s="95" t="s">
        <v>50</v>
      </c>
      <c r="D49" s="92">
        <f t="shared" si="0"/>
        <v>11.48</v>
      </c>
      <c r="E49" t="s">
        <v>101</v>
      </c>
      <c r="G49" s="88" t="s">
        <v>138</v>
      </c>
      <c r="H49">
        <v>0.7644000000000001</v>
      </c>
      <c r="I49">
        <v>0.7629</v>
      </c>
      <c r="K49" s="88" t="s">
        <v>139</v>
      </c>
      <c r="L49">
        <v>0.7629</v>
      </c>
      <c r="M49" t="s">
        <v>4</v>
      </c>
      <c r="N49" s="96" t="s">
        <v>68</v>
      </c>
      <c r="O49" s="93">
        <f t="shared" si="1"/>
        <v>0</v>
      </c>
      <c r="P49" s="93">
        <f t="shared" si="2"/>
        <v>15.000000000000568</v>
      </c>
      <c r="Q49" s="94">
        <f t="shared" si="3"/>
        <v>-32718.00000000124</v>
      </c>
      <c r="R49" s="90">
        <f t="shared" si="4"/>
        <v>673783.1999999988</v>
      </c>
    </row>
    <row r="50" spans="1:18" ht="12.75" customHeight="1">
      <c r="A50">
        <v>43</v>
      </c>
      <c r="C50" s="95" t="s">
        <v>50</v>
      </c>
      <c r="D50" s="92">
        <f t="shared" si="0"/>
        <v>13.69</v>
      </c>
      <c r="E50" t="s">
        <v>51</v>
      </c>
      <c r="G50" s="88" t="s">
        <v>140</v>
      </c>
      <c r="H50">
        <v>0.7663000000000001</v>
      </c>
      <c r="I50">
        <v>0.7651</v>
      </c>
      <c r="K50" s="88" t="s">
        <v>141</v>
      </c>
      <c r="L50">
        <v>0.7671</v>
      </c>
      <c r="M50" t="s">
        <v>54</v>
      </c>
      <c r="N50" s="83" t="s">
        <v>49</v>
      </c>
      <c r="O50" s="93">
        <f t="shared" si="1"/>
        <v>7.999999999999119</v>
      </c>
      <c r="P50" s="93">
        <f t="shared" si="2"/>
        <v>0</v>
      </c>
      <c r="Q50" s="94">
        <f t="shared" si="3"/>
        <v>20808.799999997707</v>
      </c>
      <c r="R50" s="90">
        <f t="shared" si="4"/>
        <v>694591.9999999965</v>
      </c>
    </row>
    <row r="51" spans="1:18" ht="12.75" customHeight="1">
      <c r="A51">
        <v>44</v>
      </c>
      <c r="C51" s="95" t="s">
        <v>50</v>
      </c>
      <c r="D51" s="92">
        <f t="shared" si="0"/>
        <v>10.58</v>
      </c>
      <c r="E51" t="s">
        <v>101</v>
      </c>
      <c r="G51" s="88" t="s">
        <v>142</v>
      </c>
      <c r="H51">
        <v>0.7666000000000001</v>
      </c>
      <c r="I51">
        <v>0.765</v>
      </c>
      <c r="K51" s="88" t="s">
        <v>143</v>
      </c>
      <c r="L51">
        <v>0.7691</v>
      </c>
      <c r="M51" t="s">
        <v>54</v>
      </c>
      <c r="N51" s="83" t="s">
        <v>49</v>
      </c>
      <c r="O51" s="93">
        <f t="shared" si="1"/>
        <v>24.999999999999467</v>
      </c>
      <c r="P51" s="93">
        <f t="shared" si="2"/>
        <v>0</v>
      </c>
      <c r="Q51" s="94">
        <f t="shared" si="3"/>
        <v>50254.99999999893</v>
      </c>
      <c r="R51" s="90">
        <f t="shared" si="4"/>
        <v>744846.9999999955</v>
      </c>
    </row>
    <row r="52" spans="1:18" ht="12.75" customHeight="1">
      <c r="A52">
        <v>45</v>
      </c>
      <c r="C52" s="91" t="s">
        <v>43</v>
      </c>
      <c r="D52" s="92">
        <f t="shared" si="0"/>
        <v>25.95</v>
      </c>
      <c r="E52" t="s">
        <v>65</v>
      </c>
      <c r="G52" s="88" t="s">
        <v>144</v>
      </c>
      <c r="H52">
        <v>0.7653000000000001</v>
      </c>
      <c r="I52">
        <v>0.766</v>
      </c>
      <c r="K52" s="88" t="s">
        <v>145</v>
      </c>
      <c r="L52">
        <v>0.7637</v>
      </c>
      <c r="M52" t="s">
        <v>96</v>
      </c>
      <c r="N52" s="83" t="s">
        <v>49</v>
      </c>
      <c r="O52" s="93">
        <f t="shared" si="1"/>
        <v>16.00000000000046</v>
      </c>
      <c r="P52" s="93">
        <f t="shared" si="2"/>
        <v>0</v>
      </c>
      <c r="Q52" s="94">
        <f t="shared" si="3"/>
        <v>78888.00000000226</v>
      </c>
      <c r="R52" s="90">
        <f t="shared" si="4"/>
        <v>823734.9999999977</v>
      </c>
    </row>
    <row r="53" spans="1:18" ht="12.75" customHeight="1">
      <c r="A53">
        <v>46</v>
      </c>
      <c r="C53" s="95" t="s">
        <v>50</v>
      </c>
      <c r="D53" s="92">
        <f t="shared" si="0"/>
        <v>4.27</v>
      </c>
      <c r="E53" t="s">
        <v>58</v>
      </c>
      <c r="G53" s="88" t="s">
        <v>146</v>
      </c>
      <c r="H53">
        <v>0.7617</v>
      </c>
      <c r="I53">
        <v>0.7664000000000001</v>
      </c>
      <c r="K53" s="88" t="s">
        <v>147</v>
      </c>
      <c r="L53">
        <v>0.7617</v>
      </c>
      <c r="M53" t="s">
        <v>57</v>
      </c>
      <c r="N53" s="83" t="s">
        <v>49</v>
      </c>
      <c r="O53" s="93">
        <f t="shared" si="1"/>
        <v>0</v>
      </c>
      <c r="P53" s="93">
        <f t="shared" si="2"/>
        <v>0</v>
      </c>
      <c r="Q53" s="94">
        <f t="shared" si="3"/>
        <v>0</v>
      </c>
      <c r="R53" s="90">
        <f t="shared" si="4"/>
        <v>823734.9999999977</v>
      </c>
    </row>
    <row r="54" spans="1:18" ht="12.75" customHeight="1">
      <c r="A54">
        <v>47</v>
      </c>
      <c r="C54" s="91" t="s">
        <v>43</v>
      </c>
      <c r="D54" s="92">
        <f t="shared" si="0"/>
        <v>20.09</v>
      </c>
      <c r="E54" t="s">
        <v>65</v>
      </c>
      <c r="G54" s="88" t="s">
        <v>148</v>
      </c>
      <c r="H54">
        <v>0.7623000000000001</v>
      </c>
      <c r="I54">
        <v>0.7633000000000001</v>
      </c>
      <c r="K54" s="88" t="s">
        <v>149</v>
      </c>
      <c r="L54">
        <v>0.7593000000000001</v>
      </c>
      <c r="M54" t="s">
        <v>96</v>
      </c>
      <c r="N54" s="83" t="s">
        <v>49</v>
      </c>
      <c r="O54" s="93">
        <f t="shared" si="1"/>
        <v>30.00000000000003</v>
      </c>
      <c r="P54" s="93">
        <f t="shared" si="2"/>
        <v>0</v>
      </c>
      <c r="Q54" s="94">
        <f t="shared" si="3"/>
        <v>114513.00000000012</v>
      </c>
      <c r="R54" s="90">
        <f t="shared" si="4"/>
        <v>938247.9999999978</v>
      </c>
    </row>
    <row r="55" spans="1:18" ht="12.75" customHeight="1">
      <c r="A55">
        <v>48</v>
      </c>
      <c r="C55" s="91" t="s">
        <v>43</v>
      </c>
      <c r="D55" s="92">
        <f t="shared" si="0"/>
        <v>16.34</v>
      </c>
      <c r="E55" t="s">
        <v>65</v>
      </c>
      <c r="G55" s="88" t="s">
        <v>150</v>
      </c>
      <c r="H55">
        <v>0.7564000000000001</v>
      </c>
      <c r="I55">
        <v>0.7578</v>
      </c>
      <c r="K55" s="88" t="s">
        <v>150</v>
      </c>
      <c r="L55">
        <v>0.7578</v>
      </c>
      <c r="M55" t="s">
        <v>4</v>
      </c>
      <c r="N55" s="96" t="s">
        <v>68</v>
      </c>
      <c r="O55" s="93">
        <f t="shared" si="1"/>
        <v>0</v>
      </c>
      <c r="P55" s="93">
        <f t="shared" si="2"/>
        <v>13.999999999999568</v>
      </c>
      <c r="Q55" s="94">
        <f t="shared" si="3"/>
        <v>-43464.399999998655</v>
      </c>
      <c r="R55" s="90">
        <f t="shared" si="4"/>
        <v>894783.5999999992</v>
      </c>
    </row>
    <row r="56" spans="1:18" ht="12.75" customHeight="1">
      <c r="A56">
        <v>49</v>
      </c>
      <c r="C56" s="91" t="s">
        <v>43</v>
      </c>
      <c r="D56" s="92">
        <f t="shared" si="0"/>
        <v>12.12</v>
      </c>
      <c r="E56" t="s">
        <v>65</v>
      </c>
      <c r="G56" s="88" t="s">
        <v>151</v>
      </c>
      <c r="H56">
        <v>0.7563000000000001</v>
      </c>
      <c r="I56">
        <v>0.7581</v>
      </c>
      <c r="K56" s="88" t="s">
        <v>152</v>
      </c>
      <c r="L56">
        <v>0.75585</v>
      </c>
      <c r="M56" t="s">
        <v>54</v>
      </c>
      <c r="N56" s="83" t="s">
        <v>49</v>
      </c>
      <c r="O56" s="93">
        <f t="shared" si="1"/>
        <v>4.500000000000615</v>
      </c>
      <c r="P56" s="93">
        <f t="shared" si="2"/>
        <v>0</v>
      </c>
      <c r="Q56" s="94">
        <f t="shared" si="3"/>
        <v>10362.600000001416</v>
      </c>
      <c r="R56" s="90">
        <f t="shared" si="4"/>
        <v>905146.2000000005</v>
      </c>
    </row>
    <row r="57" spans="1:18" ht="12.75" customHeight="1">
      <c r="A57">
        <v>50</v>
      </c>
      <c r="C57" s="91" t="s">
        <v>43</v>
      </c>
      <c r="D57" s="92">
        <f t="shared" si="0"/>
        <v>11.61</v>
      </c>
      <c r="E57" t="s">
        <v>101</v>
      </c>
      <c r="G57" s="88" t="s">
        <v>153</v>
      </c>
      <c r="H57">
        <v>0.7576</v>
      </c>
      <c r="I57">
        <v>0.7595000000000001</v>
      </c>
      <c r="K57" s="88" t="s">
        <v>154</v>
      </c>
      <c r="L57">
        <v>0.7539</v>
      </c>
      <c r="M57" t="s">
        <v>96</v>
      </c>
      <c r="N57" s="83" t="s">
        <v>49</v>
      </c>
      <c r="O57" s="93">
        <f t="shared" si="1"/>
        <v>37.00000000000037</v>
      </c>
      <c r="P57" s="93">
        <f t="shared" si="2"/>
        <v>0</v>
      </c>
      <c r="Q57" s="94">
        <f t="shared" si="3"/>
        <v>81618.3000000008</v>
      </c>
      <c r="R57" s="90">
        <f t="shared" si="4"/>
        <v>986764.5000000014</v>
      </c>
    </row>
    <row r="58" spans="1:18" ht="12.75" customHeight="1">
      <c r="A58">
        <v>51</v>
      </c>
      <c r="C58" s="95" t="s">
        <v>50</v>
      </c>
      <c r="D58" s="92">
        <f t="shared" si="0"/>
        <v>1.74</v>
      </c>
      <c r="E58" t="s">
        <v>58</v>
      </c>
      <c r="G58" s="88" t="s">
        <v>155</v>
      </c>
      <c r="H58">
        <v>0.7569</v>
      </c>
      <c r="I58">
        <v>0.7431</v>
      </c>
      <c r="K58" s="88" t="s">
        <v>156</v>
      </c>
      <c r="L58">
        <v>0.7569</v>
      </c>
      <c r="M58" t="s">
        <v>57</v>
      </c>
      <c r="N58" s="83" t="s">
        <v>49</v>
      </c>
      <c r="O58" s="93">
        <f t="shared" si="1"/>
        <v>0</v>
      </c>
      <c r="P58" s="93">
        <f t="shared" si="2"/>
        <v>0</v>
      </c>
      <c r="Q58" s="94">
        <f t="shared" si="3"/>
        <v>0</v>
      </c>
      <c r="R58" s="90">
        <f t="shared" si="4"/>
        <v>986764.5000000014</v>
      </c>
    </row>
    <row r="59" spans="1:18" ht="12.75" customHeight="1">
      <c r="A59">
        <v>52</v>
      </c>
      <c r="C59" s="91" t="s">
        <v>43</v>
      </c>
      <c r="D59" s="92">
        <f t="shared" si="0"/>
        <v>9.25</v>
      </c>
      <c r="E59" t="s">
        <v>58</v>
      </c>
      <c r="G59" s="88" t="s">
        <v>157</v>
      </c>
      <c r="H59">
        <v>0.7464000000000001</v>
      </c>
      <c r="I59">
        <v>0.749</v>
      </c>
      <c r="K59" s="88" t="s">
        <v>158</v>
      </c>
      <c r="L59">
        <v>0.7464000000000001</v>
      </c>
      <c r="M59" t="s">
        <v>57</v>
      </c>
      <c r="N59" s="83" t="s">
        <v>49</v>
      </c>
      <c r="O59" s="93">
        <f t="shared" si="1"/>
        <v>0</v>
      </c>
      <c r="P59" s="93">
        <f t="shared" si="2"/>
        <v>0</v>
      </c>
      <c r="Q59" s="94">
        <f t="shared" si="3"/>
        <v>0</v>
      </c>
      <c r="R59" s="90">
        <f t="shared" si="4"/>
        <v>986764.5000000014</v>
      </c>
    </row>
    <row r="60" spans="1:18" ht="12.75" customHeight="1">
      <c r="A60">
        <v>53</v>
      </c>
      <c r="C60" s="95" t="s">
        <v>50</v>
      </c>
      <c r="D60" s="92">
        <f t="shared" si="0"/>
        <v>5.46</v>
      </c>
      <c r="E60" t="s">
        <v>58</v>
      </c>
      <c r="G60" s="88" t="s">
        <v>159</v>
      </c>
      <c r="H60">
        <v>0.7529</v>
      </c>
      <c r="I60">
        <v>0.7485</v>
      </c>
      <c r="K60" s="88" t="s">
        <v>160</v>
      </c>
      <c r="L60">
        <v>0.7529</v>
      </c>
      <c r="M60" t="s">
        <v>57</v>
      </c>
      <c r="N60" s="83" t="s">
        <v>49</v>
      </c>
      <c r="O60" s="93">
        <f t="shared" si="1"/>
        <v>0</v>
      </c>
      <c r="P60" s="93">
        <f t="shared" si="2"/>
        <v>0</v>
      </c>
      <c r="Q60" s="94">
        <f t="shared" si="3"/>
        <v>0</v>
      </c>
      <c r="R60" s="90">
        <f t="shared" si="4"/>
        <v>986764.5000000014</v>
      </c>
    </row>
    <row r="61" spans="1:18" ht="12.75" customHeight="1">
      <c r="A61">
        <v>54</v>
      </c>
      <c r="C61" s="95" t="s">
        <v>50</v>
      </c>
      <c r="D61" s="92">
        <f t="shared" si="0"/>
        <v>10.93</v>
      </c>
      <c r="E61" t="s">
        <v>101</v>
      </c>
      <c r="G61" s="88" t="s">
        <v>161</v>
      </c>
      <c r="H61">
        <v>0.7545000000000001</v>
      </c>
      <c r="I61">
        <v>0.7523000000000001</v>
      </c>
      <c r="K61" s="88" t="s">
        <v>162</v>
      </c>
      <c r="L61">
        <v>0.7572</v>
      </c>
      <c r="M61" t="s">
        <v>54</v>
      </c>
      <c r="N61" s="83" t="s">
        <v>49</v>
      </c>
      <c r="O61" s="93">
        <f t="shared" si="1"/>
        <v>26.999999999999247</v>
      </c>
      <c r="P61" s="93">
        <f t="shared" si="2"/>
        <v>0</v>
      </c>
      <c r="Q61" s="94">
        <f t="shared" si="3"/>
        <v>56070.89999999844</v>
      </c>
      <c r="R61" s="90">
        <f t="shared" si="4"/>
        <v>1042835.3999999998</v>
      </c>
    </row>
    <row r="62" spans="1:18" ht="12.75" customHeight="1">
      <c r="A62">
        <v>55</v>
      </c>
      <c r="C62" s="91" t="s">
        <v>43</v>
      </c>
      <c r="D62" s="92">
        <f t="shared" si="0"/>
        <v>11.05</v>
      </c>
      <c r="E62" t="s">
        <v>101</v>
      </c>
      <c r="G62" s="88" t="s">
        <v>163</v>
      </c>
      <c r="H62">
        <v>0.7578</v>
      </c>
      <c r="I62">
        <v>0.7601</v>
      </c>
      <c r="K62" s="88" t="s">
        <v>164</v>
      </c>
      <c r="L62">
        <v>0.7551</v>
      </c>
      <c r="M62" t="s">
        <v>54</v>
      </c>
      <c r="N62" s="83" t="s">
        <v>49</v>
      </c>
      <c r="O62" s="93">
        <f t="shared" si="1"/>
        <v>27.000000000000355</v>
      </c>
      <c r="P62" s="93">
        <f t="shared" si="2"/>
        <v>0</v>
      </c>
      <c r="Q62" s="94">
        <f t="shared" si="3"/>
        <v>56686.50000000075</v>
      </c>
      <c r="R62" s="90">
        <f t="shared" si="4"/>
        <v>1099521.9000000006</v>
      </c>
    </row>
    <row r="63" spans="1:18" ht="12.75" customHeight="1">
      <c r="A63">
        <v>56</v>
      </c>
      <c r="C63" s="95" t="s">
        <v>50</v>
      </c>
      <c r="D63" s="92">
        <f t="shared" si="0"/>
        <v>12.77</v>
      </c>
      <c r="E63" t="s">
        <v>51</v>
      </c>
      <c r="G63" s="88" t="s">
        <v>165</v>
      </c>
      <c r="H63">
        <v>0.7559</v>
      </c>
      <c r="I63">
        <v>0.7538</v>
      </c>
      <c r="K63" s="88" t="s">
        <v>166</v>
      </c>
      <c r="L63">
        <v>0.7562</v>
      </c>
      <c r="M63" t="s">
        <v>54</v>
      </c>
      <c r="N63" s="83" t="s">
        <v>49</v>
      </c>
      <c r="O63" s="93">
        <f t="shared" si="1"/>
        <v>2.9999999999996696</v>
      </c>
      <c r="P63" s="93">
        <f t="shared" si="2"/>
        <v>0</v>
      </c>
      <c r="Q63" s="94">
        <f t="shared" si="3"/>
        <v>7278.899999999198</v>
      </c>
      <c r="R63" s="90">
        <f t="shared" si="4"/>
        <v>1106800.7999999998</v>
      </c>
    </row>
    <row r="64" spans="1:18" ht="12.75" customHeight="1">
      <c r="A64">
        <v>57</v>
      </c>
      <c r="C64" s="91" t="s">
        <v>43</v>
      </c>
      <c r="D64" s="92">
        <f t="shared" si="0"/>
        <v>8.43</v>
      </c>
      <c r="E64" t="s">
        <v>58</v>
      </c>
      <c r="G64" s="88" t="s">
        <v>167</v>
      </c>
      <c r="H64">
        <v>0.7543000000000001</v>
      </c>
      <c r="I64">
        <v>0.7575000000000001</v>
      </c>
      <c r="K64" s="88" t="s">
        <v>168</v>
      </c>
      <c r="L64">
        <v>0.7543000000000001</v>
      </c>
      <c r="M64" t="s">
        <v>57</v>
      </c>
      <c r="N64" s="83" t="s">
        <v>49</v>
      </c>
      <c r="O64" s="93">
        <f t="shared" si="1"/>
        <v>0</v>
      </c>
      <c r="P64" s="93">
        <f t="shared" si="2"/>
        <v>0</v>
      </c>
      <c r="Q64" s="94">
        <f t="shared" si="3"/>
        <v>0</v>
      </c>
      <c r="R64" s="90">
        <f t="shared" si="4"/>
        <v>1106800.7999999998</v>
      </c>
    </row>
    <row r="65" spans="1:18" ht="12.75" customHeight="1">
      <c r="A65">
        <v>58</v>
      </c>
      <c r="C65" s="91" t="s">
        <v>43</v>
      </c>
      <c r="D65" s="92">
        <f t="shared" si="0"/>
        <v>10.79</v>
      </c>
      <c r="E65" t="s">
        <v>51</v>
      </c>
      <c r="G65" s="88" t="s">
        <v>169</v>
      </c>
      <c r="H65">
        <v>0.7532</v>
      </c>
      <c r="I65">
        <v>0.7557</v>
      </c>
      <c r="K65" s="88" t="s">
        <v>170</v>
      </c>
      <c r="L65">
        <v>0.7484000000000001</v>
      </c>
      <c r="M65" t="s">
        <v>96</v>
      </c>
      <c r="N65" s="83" t="s">
        <v>49</v>
      </c>
      <c r="O65" s="93">
        <f t="shared" si="1"/>
        <v>47.999999999999154</v>
      </c>
      <c r="P65" s="93">
        <f t="shared" si="2"/>
        <v>0</v>
      </c>
      <c r="Q65" s="94">
        <f t="shared" si="3"/>
        <v>98404.79999999827</v>
      </c>
      <c r="R65" s="90">
        <f t="shared" si="4"/>
        <v>1205205.599999998</v>
      </c>
    </row>
    <row r="66" spans="1:18" ht="12.75" customHeight="1">
      <c r="A66">
        <v>59</v>
      </c>
      <c r="C66" s="95" t="s">
        <v>50</v>
      </c>
      <c r="D66" s="92">
        <f t="shared" si="0"/>
        <v>7.94</v>
      </c>
      <c r="E66" t="s">
        <v>58</v>
      </c>
      <c r="G66" s="88" t="s">
        <v>171</v>
      </c>
      <c r="H66">
        <v>0.7517</v>
      </c>
      <c r="I66">
        <v>0.748</v>
      </c>
      <c r="K66" s="88" t="s">
        <v>172</v>
      </c>
      <c r="L66">
        <v>0.7562</v>
      </c>
      <c r="M66" t="s">
        <v>96</v>
      </c>
      <c r="N66" s="83" t="s">
        <v>49</v>
      </c>
      <c r="O66" s="93">
        <f t="shared" si="1"/>
        <v>44.99999999999949</v>
      </c>
      <c r="P66" s="93">
        <f t="shared" si="2"/>
        <v>0</v>
      </c>
      <c r="Q66" s="94">
        <f t="shared" si="3"/>
        <v>67886.99999999923</v>
      </c>
      <c r="R66" s="90">
        <f t="shared" si="4"/>
        <v>1273092.5999999973</v>
      </c>
    </row>
    <row r="67" spans="1:18" ht="12.75" customHeight="1">
      <c r="A67">
        <v>60</v>
      </c>
      <c r="C67" s="91" t="s">
        <v>43</v>
      </c>
      <c r="D67" s="92">
        <f t="shared" si="0"/>
        <v>28.22</v>
      </c>
      <c r="E67" t="s">
        <v>58</v>
      </c>
      <c r="G67" s="88" t="s">
        <v>173</v>
      </c>
      <c r="H67">
        <v>0.756</v>
      </c>
      <c r="I67">
        <v>0.7571</v>
      </c>
      <c r="K67" s="88" t="s">
        <v>174</v>
      </c>
      <c r="L67">
        <v>0.7571</v>
      </c>
      <c r="M67" t="s">
        <v>4</v>
      </c>
      <c r="N67" s="96" t="s">
        <v>68</v>
      </c>
      <c r="O67" s="93">
        <f t="shared" si="1"/>
        <v>0</v>
      </c>
      <c r="P67" s="93">
        <f t="shared" si="2"/>
        <v>10.999999999999899</v>
      </c>
      <c r="Q67" s="94">
        <f t="shared" si="3"/>
        <v>-58979.79999999945</v>
      </c>
      <c r="R67" s="90">
        <f t="shared" si="4"/>
        <v>1214112.799999998</v>
      </c>
    </row>
    <row r="68" spans="1:18" ht="12.75" customHeight="1">
      <c r="A68">
        <v>61</v>
      </c>
      <c r="C68" s="91" t="s">
        <v>43</v>
      </c>
      <c r="D68" s="92">
        <f t="shared" si="0"/>
        <v>16.45</v>
      </c>
      <c r="E68" t="s">
        <v>101</v>
      </c>
      <c r="G68" s="88" t="s">
        <v>175</v>
      </c>
      <c r="H68">
        <v>0.757</v>
      </c>
      <c r="I68">
        <v>0.7588</v>
      </c>
      <c r="K68" s="88" t="s">
        <v>176</v>
      </c>
      <c r="L68">
        <v>0.7547</v>
      </c>
      <c r="M68" t="s">
        <v>96</v>
      </c>
      <c r="N68" s="83" t="s">
        <v>49</v>
      </c>
      <c r="O68" s="93">
        <f t="shared" si="1"/>
        <v>22.999999999999687</v>
      </c>
      <c r="P68" s="93">
        <f t="shared" si="2"/>
        <v>0</v>
      </c>
      <c r="Q68" s="94">
        <f t="shared" si="3"/>
        <v>71886.49999999903</v>
      </c>
      <c r="R68" s="90">
        <f t="shared" si="4"/>
        <v>1285999.299999997</v>
      </c>
    </row>
    <row r="69" spans="1:18" ht="12.75" customHeight="1">
      <c r="A69">
        <v>62</v>
      </c>
      <c r="C69" s="91" t="s">
        <v>43</v>
      </c>
      <c r="D69" s="92">
        <f t="shared" si="0"/>
        <v>14.93</v>
      </c>
      <c r="E69" t="s">
        <v>101</v>
      </c>
      <c r="G69" s="88" t="s">
        <v>177</v>
      </c>
      <c r="H69">
        <v>0.7587</v>
      </c>
      <c r="I69">
        <v>0.7608</v>
      </c>
      <c r="K69" s="88" t="s">
        <v>178</v>
      </c>
      <c r="L69">
        <v>0.7559</v>
      </c>
      <c r="M69" t="s">
        <v>96</v>
      </c>
      <c r="N69" s="83" t="s">
        <v>49</v>
      </c>
      <c r="O69" s="93">
        <f t="shared" si="1"/>
        <v>28.00000000000025</v>
      </c>
      <c r="P69" s="93">
        <f t="shared" si="2"/>
        <v>0</v>
      </c>
      <c r="Q69" s="94">
        <f t="shared" si="3"/>
        <v>79427.6000000007</v>
      </c>
      <c r="R69" s="90">
        <f t="shared" si="4"/>
        <v>1365426.8999999978</v>
      </c>
    </row>
    <row r="70" spans="1:18" ht="12.75" customHeight="1">
      <c r="A70">
        <v>63</v>
      </c>
      <c r="C70" s="91" t="s">
        <v>43</v>
      </c>
      <c r="D70" s="92">
        <f t="shared" si="0"/>
        <v>10.74</v>
      </c>
      <c r="E70" t="s">
        <v>58</v>
      </c>
      <c r="G70" s="88" t="s">
        <v>179</v>
      </c>
      <c r="H70">
        <v>0.7529</v>
      </c>
      <c r="I70">
        <v>0.756</v>
      </c>
      <c r="K70" s="88" t="s">
        <v>180</v>
      </c>
      <c r="L70">
        <v>0.7463000000000001</v>
      </c>
      <c r="M70" t="s">
        <v>96</v>
      </c>
      <c r="N70" s="83" t="s">
        <v>49</v>
      </c>
      <c r="O70" s="93">
        <f t="shared" si="1"/>
        <v>65.99999999999939</v>
      </c>
      <c r="P70" s="93">
        <f t="shared" si="2"/>
        <v>0</v>
      </c>
      <c r="Q70" s="94">
        <f t="shared" si="3"/>
        <v>134679.59999999875</v>
      </c>
      <c r="R70" s="90">
        <f t="shared" si="4"/>
        <v>1500106.4999999965</v>
      </c>
    </row>
    <row r="71" spans="1:18" ht="12.75" customHeight="1">
      <c r="A71">
        <v>64</v>
      </c>
      <c r="C71" s="95" t="s">
        <v>50</v>
      </c>
      <c r="D71" s="92">
        <f t="shared" si="0"/>
        <v>36.58</v>
      </c>
      <c r="E71" t="s">
        <v>101</v>
      </c>
      <c r="G71" s="88" t="s">
        <v>181</v>
      </c>
      <c r="H71">
        <v>0.7469</v>
      </c>
      <c r="I71">
        <v>0.7459</v>
      </c>
      <c r="K71" s="88" t="s">
        <v>182</v>
      </c>
      <c r="L71">
        <v>0.7492000000000001</v>
      </c>
      <c r="M71" t="s">
        <v>48</v>
      </c>
      <c r="N71" s="83" t="s">
        <v>49</v>
      </c>
      <c r="O71" s="93">
        <f t="shared" si="1"/>
        <v>23.000000000000796</v>
      </c>
      <c r="P71" s="93">
        <f t="shared" si="2"/>
        <v>0</v>
      </c>
      <c r="Q71" s="94">
        <f t="shared" si="3"/>
        <v>159854.6000000055</v>
      </c>
      <c r="R71" s="90">
        <f t="shared" si="4"/>
        <v>1659961.100000002</v>
      </c>
    </row>
    <row r="72" spans="1:18" ht="12.75" customHeight="1">
      <c r="A72">
        <v>65</v>
      </c>
      <c r="C72" s="91" t="s">
        <v>43</v>
      </c>
      <c r="D72" s="92">
        <f t="shared" si="0"/>
        <v>12.65</v>
      </c>
      <c r="E72" t="s">
        <v>101</v>
      </c>
      <c r="G72" s="88" t="s">
        <v>183</v>
      </c>
      <c r="H72">
        <v>0.7485</v>
      </c>
      <c r="I72">
        <v>0.7517</v>
      </c>
      <c r="K72" s="88" t="s">
        <v>184</v>
      </c>
      <c r="L72">
        <v>0.7517</v>
      </c>
      <c r="M72" t="s">
        <v>4</v>
      </c>
      <c r="N72" s="96" t="s">
        <v>68</v>
      </c>
      <c r="O72" s="93">
        <f t="shared" si="1"/>
        <v>0</v>
      </c>
      <c r="P72" s="93">
        <f t="shared" si="2"/>
        <v>31.999999999999808</v>
      </c>
      <c r="Q72" s="94">
        <f t="shared" si="3"/>
        <v>-76911.99999999953</v>
      </c>
      <c r="R72" s="90">
        <f t="shared" si="4"/>
        <v>1583049.1000000024</v>
      </c>
    </row>
    <row r="73" spans="2:17" ht="12.75" customHeight="1">
      <c r="B73" s="97"/>
      <c r="C73" s="97"/>
      <c r="D73" s="97"/>
      <c r="E73" s="97"/>
      <c r="F73" s="97"/>
      <c r="G73" s="98"/>
      <c r="H73" s="97"/>
      <c r="I73" s="97"/>
      <c r="J73" s="97"/>
      <c r="K73" s="98"/>
      <c r="L73" s="97"/>
      <c r="M73" s="97"/>
      <c r="N73" s="97"/>
      <c r="O73" s="99"/>
      <c r="P73" s="99"/>
      <c r="Q73" s="97"/>
    </row>
    <row r="74" spans="14:17" ht="12.75" customHeight="1">
      <c r="N74" s="100" t="s">
        <v>185</v>
      </c>
      <c r="O74" s="101">
        <f>SUM(O7:O73)</f>
        <v>1104.4999999999982</v>
      </c>
      <c r="P74" s="101">
        <f>SUM(P7:P73)</f>
        <v>282</v>
      </c>
      <c r="Q74" s="102">
        <f>SUM(Q7:Q73)</f>
        <v>1283049.100000002</v>
      </c>
    </row>
    <row r="75" spans="15:16" ht="12.75" customHeight="1">
      <c r="O75" s="89"/>
      <c r="P75" s="89"/>
    </row>
    <row r="76" spans="3:16" ht="12.75" customHeight="1">
      <c r="C76" s="92"/>
      <c r="D76" s="92"/>
      <c r="E76" s="103"/>
      <c r="O76" s="89"/>
      <c r="P76" s="89"/>
    </row>
    <row r="77" ht="13.5" customHeight="1">
      <c r="Q77" s="104"/>
    </row>
    <row r="78" spans="14:17" ht="12.75" customHeight="1">
      <c r="N78" s="105"/>
      <c r="O78" s="106"/>
      <c r="P78" s="106"/>
      <c r="Q78" s="90"/>
    </row>
    <row r="80" spans="15:17" ht="12.75" customHeight="1">
      <c r="O80" s="101"/>
      <c r="P80" s="101"/>
      <c r="Q80" s="104"/>
    </row>
    <row r="81" spans="4:17" ht="12.75" customHeight="1">
      <c r="D81" s="107" t="s">
        <v>186</v>
      </c>
      <c r="E81" s="107"/>
      <c r="G81" s="108" t="s">
        <v>187</v>
      </c>
      <c r="H81" s="108"/>
      <c r="I81" s="108"/>
      <c r="J81" s="109" t="s">
        <v>188</v>
      </c>
      <c r="K81" s="110" t="s">
        <v>189</v>
      </c>
      <c r="O81" s="101"/>
      <c r="P81" s="101"/>
      <c r="Q81" s="92"/>
    </row>
    <row r="82" spans="4:11" ht="12.75" customHeight="1">
      <c r="D82" s="111" t="s">
        <v>190</v>
      </c>
      <c r="E82" s="112" t="s">
        <v>191</v>
      </c>
      <c r="G82" s="111"/>
      <c r="H82" s="113"/>
      <c r="I82" s="113"/>
      <c r="J82" s="114"/>
      <c r="K82" s="115"/>
    </row>
    <row r="83" spans="4:11" ht="12.75" customHeight="1">
      <c r="D83" s="116" t="s">
        <v>192</v>
      </c>
      <c r="E83" s="117">
        <v>30</v>
      </c>
      <c r="G83" s="116"/>
      <c r="H83" s="118"/>
      <c r="I83" s="118"/>
      <c r="J83" s="119"/>
      <c r="K83" s="120"/>
    </row>
    <row r="84" spans="4:11" ht="12.75" customHeight="1">
      <c r="D84" s="116" t="s">
        <v>193</v>
      </c>
      <c r="E84" s="117">
        <v>35</v>
      </c>
      <c r="G84" s="116"/>
      <c r="H84" s="118"/>
      <c r="I84" s="118"/>
      <c r="J84" s="119"/>
      <c r="K84" s="120"/>
    </row>
    <row r="85" spans="4:11" ht="12.75" customHeight="1">
      <c r="D85" s="116" t="s">
        <v>194</v>
      </c>
      <c r="E85" s="117">
        <v>65</v>
      </c>
      <c r="G85" s="116"/>
      <c r="H85" s="118"/>
      <c r="I85" s="118"/>
      <c r="J85" s="119"/>
      <c r="K85" s="120"/>
    </row>
    <row r="86" spans="4:11" ht="12.75" customHeight="1">
      <c r="D86" s="116" t="s">
        <v>195</v>
      </c>
      <c r="E86" s="117">
        <v>33</v>
      </c>
      <c r="G86" s="116"/>
      <c r="H86" s="118"/>
      <c r="I86" s="118"/>
      <c r="J86" s="119"/>
      <c r="K86" s="120"/>
    </row>
    <row r="87" spans="4:11" ht="12.75" customHeight="1">
      <c r="D87" s="116" t="s">
        <v>196</v>
      </c>
      <c r="E87" s="121">
        <v>14</v>
      </c>
      <c r="G87" s="116"/>
      <c r="H87" s="118"/>
      <c r="I87" s="118"/>
      <c r="J87" s="119"/>
      <c r="K87" s="120"/>
    </row>
    <row r="88" spans="4:11" ht="12.75" customHeight="1">
      <c r="D88" s="116" t="s">
        <v>197</v>
      </c>
      <c r="E88" s="117">
        <v>18</v>
      </c>
      <c r="G88" s="116"/>
      <c r="H88" s="118"/>
      <c r="I88" s="118"/>
      <c r="J88" s="119"/>
      <c r="K88" s="120"/>
    </row>
    <row r="89" spans="4:11" ht="12.75" customHeight="1">
      <c r="D89" s="122" t="s">
        <v>198</v>
      </c>
      <c r="E89" s="123"/>
      <c r="G89" s="116"/>
      <c r="H89" s="118"/>
      <c r="I89" s="118"/>
      <c r="J89" s="119"/>
      <c r="K89" s="120"/>
    </row>
    <row r="90" spans="4:11" ht="12.75" customHeight="1">
      <c r="D90" s="116" t="s">
        <v>199</v>
      </c>
      <c r="E90" s="124">
        <f>SUMIF(Q8:Q57,"&gt;0",Q8:Q57)</f>
        <v>981807.9000000024</v>
      </c>
      <c r="G90" s="116"/>
      <c r="H90" s="118"/>
      <c r="I90" s="118"/>
      <c r="J90" s="119"/>
      <c r="K90" s="120"/>
    </row>
    <row r="91" spans="4:11" ht="12.75" customHeight="1">
      <c r="D91" s="116" t="s">
        <v>200</v>
      </c>
      <c r="E91" s="125">
        <f>SUMIF(Q8:Q57,"&lt;0",Q8:Q57)</f>
        <v>-295043.4000000012</v>
      </c>
      <c r="G91" s="116"/>
      <c r="H91" s="118"/>
      <c r="I91" s="118"/>
      <c r="J91" s="119"/>
      <c r="K91" s="120"/>
    </row>
    <row r="92" spans="4:11" ht="12.75" customHeight="1">
      <c r="D92" s="116" t="s">
        <v>201</v>
      </c>
      <c r="E92" s="124">
        <f>SUM(Q7:Q73)</f>
        <v>1283049.100000002</v>
      </c>
      <c r="G92" s="111"/>
      <c r="H92" s="113"/>
      <c r="I92" s="113"/>
      <c r="J92" s="114"/>
      <c r="K92" s="126"/>
    </row>
    <row r="93" spans="4:11" ht="12.75" customHeight="1">
      <c r="D93" s="116" t="s">
        <v>15</v>
      </c>
      <c r="E93" s="124">
        <f>SUMIF(Q8:Q57,"&gt;0")/COUNTIF(Q8:Q57,"&gt;0")</f>
        <v>40908.6625000001</v>
      </c>
      <c r="G93" s="116"/>
      <c r="H93" s="118"/>
      <c r="I93" s="118"/>
      <c r="J93" s="119"/>
      <c r="K93" s="120"/>
    </row>
    <row r="94" spans="4:11" ht="12.75" customHeight="1">
      <c r="D94" s="116" t="s">
        <v>16</v>
      </c>
      <c r="E94" s="125">
        <f>SUMIF(Q8:Q57,"&lt;0")/COUNTIF(Q8:Q57,"&lt;0")</f>
        <v>-24586.9500000001</v>
      </c>
      <c r="G94" s="116"/>
      <c r="H94" s="118"/>
      <c r="I94" s="118"/>
      <c r="J94" s="119"/>
      <c r="K94" s="120"/>
    </row>
    <row r="95" spans="4:11" ht="12.75" customHeight="1">
      <c r="D95" s="116" t="s">
        <v>202</v>
      </c>
      <c r="E95" s="117">
        <v>4</v>
      </c>
      <c r="G95" s="116"/>
      <c r="H95" s="118"/>
      <c r="I95" s="118"/>
      <c r="J95" s="119"/>
      <c r="K95" s="120"/>
    </row>
    <row r="96" spans="4:11" ht="12.75" customHeight="1">
      <c r="D96" s="116" t="s">
        <v>203</v>
      </c>
      <c r="E96" s="117">
        <v>2</v>
      </c>
      <c r="G96" s="116"/>
      <c r="H96" s="118"/>
      <c r="I96" s="118"/>
      <c r="J96" s="119"/>
      <c r="K96" s="120"/>
    </row>
    <row r="97" spans="4:11" ht="12.75" customHeight="1">
      <c r="D97" s="116" t="s">
        <v>204</v>
      </c>
      <c r="E97" s="127">
        <v>196</v>
      </c>
      <c r="G97" s="116"/>
      <c r="H97" s="118"/>
      <c r="I97" s="118"/>
      <c r="J97" s="119"/>
      <c r="K97" s="120"/>
    </row>
    <row r="98" spans="4:11" ht="12.75" customHeight="1">
      <c r="D98" s="128" t="s">
        <v>14</v>
      </c>
      <c r="E98" s="129">
        <v>0.5</v>
      </c>
      <c r="G98" s="116"/>
      <c r="H98" s="118"/>
      <c r="I98" s="118"/>
      <c r="J98" s="119"/>
      <c r="K98" s="120"/>
    </row>
    <row r="99" spans="7:11" ht="12.75" customHeight="1">
      <c r="G99" s="116"/>
      <c r="H99" s="118"/>
      <c r="I99" s="118"/>
      <c r="J99" s="119"/>
      <c r="K99" s="120"/>
    </row>
    <row r="100" spans="7:11" ht="12.75" customHeight="1">
      <c r="G100" s="128"/>
      <c r="H100" s="130"/>
      <c r="I100" s="130"/>
      <c r="J100" s="131"/>
      <c r="K100" s="132"/>
    </row>
    <row r="101" spans="7:11" ht="12.75" customHeight="1">
      <c r="G101" s="133" t="s">
        <v>185</v>
      </c>
      <c r="H101" s="134">
        <f>SUM(H82:H100)</f>
        <v>0</v>
      </c>
      <c r="I101" s="134"/>
      <c r="J101" s="134">
        <f>SUM(J82:J100)</f>
        <v>0</v>
      </c>
      <c r="K101" s="134">
        <f>SUM(K82:K100)</f>
        <v>0</v>
      </c>
    </row>
    <row r="103" ht="12.75" customHeight="1"/>
    <row r="104" spans="7:12" ht="12.75" customHeight="1">
      <c r="G104" s="108" t="s">
        <v>205</v>
      </c>
      <c r="H104" s="108"/>
      <c r="I104" s="108"/>
      <c r="J104" s="109" t="s">
        <v>188</v>
      </c>
      <c r="K104" s="135" t="s">
        <v>189</v>
      </c>
      <c r="L104" s="107" t="s">
        <v>206</v>
      </c>
    </row>
    <row r="105" spans="7:12" ht="12.75" customHeight="1">
      <c r="G105" s="111" t="s">
        <v>207</v>
      </c>
      <c r="H105" s="113">
        <v>0</v>
      </c>
      <c r="I105" s="113"/>
      <c r="J105" s="114">
        <v>0</v>
      </c>
      <c r="K105" s="136">
        <v>0</v>
      </c>
      <c r="L105" s="137">
        <v>0</v>
      </c>
    </row>
    <row r="106" spans="7:12" ht="12.75" customHeight="1">
      <c r="G106" s="116" t="s">
        <v>208</v>
      </c>
      <c r="H106" s="118">
        <v>0</v>
      </c>
      <c r="I106" s="118"/>
      <c r="J106" s="118">
        <v>0</v>
      </c>
      <c r="K106" s="119">
        <v>0</v>
      </c>
      <c r="L106" s="138">
        <v>0</v>
      </c>
    </row>
    <row r="107" spans="7:12" ht="12.75" customHeight="1">
      <c r="G107" s="116" t="s">
        <v>209</v>
      </c>
      <c r="H107" s="118">
        <v>0</v>
      </c>
      <c r="I107" s="118"/>
      <c r="J107" s="118">
        <v>0</v>
      </c>
      <c r="K107" s="119">
        <v>0</v>
      </c>
      <c r="L107" s="138">
        <v>0</v>
      </c>
    </row>
    <row r="108" spans="7:12" ht="12.75" customHeight="1">
      <c r="G108" s="116" t="s">
        <v>210</v>
      </c>
      <c r="H108" s="118">
        <v>0</v>
      </c>
      <c r="I108" s="118"/>
      <c r="J108" s="118">
        <v>0</v>
      </c>
      <c r="K108" s="119">
        <v>0</v>
      </c>
      <c r="L108" s="138">
        <v>0</v>
      </c>
    </row>
    <row r="109" spans="7:12" ht="12.75" customHeight="1">
      <c r="G109" s="139" t="s">
        <v>211</v>
      </c>
      <c r="H109" s="140">
        <v>0</v>
      </c>
      <c r="I109" s="140"/>
      <c r="J109" s="140">
        <v>0</v>
      </c>
      <c r="K109" s="141">
        <v>0</v>
      </c>
      <c r="L109" s="142">
        <v>0</v>
      </c>
    </row>
    <row r="110" spans="7:12" ht="12.75" customHeight="1">
      <c r="G110" s="60" t="s">
        <v>185</v>
      </c>
      <c r="H110" s="60"/>
      <c r="I110" s="60"/>
      <c r="J110" s="60"/>
      <c r="K110" s="143"/>
      <c r="L110" s="144">
        <f>SUM(L105:L109)</f>
        <v>0</v>
      </c>
    </row>
    <row r="627" ht="13.5" customHeight="1">
      <c r="B627" s="88">
        <v>39108</v>
      </c>
    </row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D81:E81"/>
    <mergeCell ref="G81:H81"/>
    <mergeCell ref="G104:H104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H71" sqref="AH71"/>
    </sheetView>
  </sheetViews>
  <sheetFormatPr defaultColWidth="9.00390625" defaultRowHeight="13.5"/>
  <cols>
    <col min="1" max="1" width="16.50390625" style="0" customWidth="1"/>
    <col min="2" max="16384" width="8.875" style="0" customWidth="1"/>
  </cols>
  <sheetData>
    <row r="1" ht="15.75">
      <c r="A1" s="8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2" sqref="A2"/>
    </sheetView>
  </sheetViews>
  <sheetFormatPr defaultColWidth="9.00390625" defaultRowHeight="13.5"/>
  <sheetData>
    <row r="1" ht="12.75">
      <c r="A1" t="s">
        <v>212</v>
      </c>
    </row>
    <row r="2" spans="1:10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.7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.7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.7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5.7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5.7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5.7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2.75">
      <c r="A11" t="s">
        <v>213</v>
      </c>
    </row>
    <row r="12" spans="1:10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2.75">
      <c r="A21" t="s">
        <v>214</v>
      </c>
    </row>
  </sheetData>
  <sheetProtection selectLockedCells="1" selectUnlockedCells="1"/>
  <mergeCells count="2">
    <mergeCell ref="A2:J9"/>
    <mergeCell ref="A12:J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G20" sqref="G20"/>
    </sheetView>
  </sheetViews>
  <sheetFormatPr defaultColWidth="9.00390625" defaultRowHeight="13.5"/>
  <cols>
    <col min="1" max="16384" width="8.875" style="0" customWidth="1"/>
  </cols>
  <sheetData>
    <row r="4" spans="2:5" ht="12.75">
      <c r="B4" t="s">
        <v>215</v>
      </c>
      <c r="C4" t="s">
        <v>216</v>
      </c>
      <c r="D4" t="s">
        <v>217</v>
      </c>
      <c r="E4" t="s">
        <v>218</v>
      </c>
    </row>
    <row r="5" spans="3:5" ht="12.75">
      <c r="C5" t="s">
        <v>219</v>
      </c>
      <c r="D5" t="s">
        <v>217</v>
      </c>
      <c r="E5" t="s">
        <v>218</v>
      </c>
    </row>
    <row r="9" spans="2:5" ht="12.75">
      <c r="B9" t="s">
        <v>220</v>
      </c>
      <c r="D9" t="s">
        <v>216</v>
      </c>
      <c r="E9" t="s">
        <v>221</v>
      </c>
    </row>
    <row r="10" spans="4:5" ht="12.75">
      <c r="D10" t="s">
        <v>222</v>
      </c>
      <c r="E10" t="s">
        <v>221</v>
      </c>
    </row>
    <row r="13" spans="2:5" ht="12.75">
      <c r="B13" t="s">
        <v>223</v>
      </c>
      <c r="E13" t="s">
        <v>216</v>
      </c>
    </row>
    <row r="14" ht="12.75">
      <c r="E14" t="s">
        <v>224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kazuyuki watanabe</cp:lastModifiedBy>
  <cp:lastPrinted>1899-12-30T00:00:00Z</cp:lastPrinted>
  <dcterms:created xsi:type="dcterms:W3CDTF">2013-10-09T23:04:08Z</dcterms:created>
  <dcterms:modified xsi:type="dcterms:W3CDTF">2015-08-16T05:28:40Z</dcterms:modified>
  <cp:category/>
  <cp:version/>
  <cp:contentType/>
  <cp:contentStatus/>
  <cp:revision>676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