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3735" windowWidth="20520" windowHeight="4350" activeTab="3"/>
  </bookViews>
  <sheets>
    <sheet name="EURUSD" sheetId="28" r:id="rId1"/>
    <sheet name="画像" sheetId="29" r:id="rId2"/>
    <sheet name="気づき" sheetId="30" r:id="rId3"/>
    <sheet name="検証終了通貨" sheetId="32" r:id="rId4"/>
    <sheet name="ロット計算" sheetId="31" r:id="rId5"/>
  </sheets>
  <calcPr calcId="145621"/>
</workbook>
</file>

<file path=xl/calcChain.xml><?xml version="1.0" encoding="utf-8"?>
<calcChain xmlns="http://schemas.openxmlformats.org/spreadsheetml/2006/main">
  <c r="E4" i="32" l="1"/>
  <c r="L95" i="28" l="1"/>
  <c r="P95" i="28"/>
  <c r="V95" i="28"/>
  <c r="L96" i="28"/>
  <c r="P96" i="28"/>
  <c r="V96" i="28"/>
  <c r="L97" i="28"/>
  <c r="P97" i="28"/>
  <c r="V97" i="28"/>
  <c r="L98" i="28"/>
  <c r="P98" i="28"/>
  <c r="V98" i="28"/>
  <c r="L99" i="28"/>
  <c r="P99" i="28"/>
  <c r="V99" i="28"/>
  <c r="L100" i="28"/>
  <c r="P100" i="28"/>
  <c r="V100" i="28"/>
  <c r="L101" i="28"/>
  <c r="P101" i="28"/>
  <c r="V101" i="28"/>
  <c r="L102" i="28"/>
  <c r="P102" i="28"/>
  <c r="V102" i="28"/>
  <c r="L103" i="28"/>
  <c r="P103" i="28"/>
  <c r="V103" i="28"/>
  <c r="L104" i="28"/>
  <c r="P104" i="28"/>
  <c r="V104" i="28"/>
  <c r="L105" i="28"/>
  <c r="P105" i="28"/>
  <c r="V105" i="28"/>
  <c r="L106" i="28"/>
  <c r="P106" i="28"/>
  <c r="V106" i="28"/>
  <c r="L107" i="28"/>
  <c r="P107" i="28"/>
  <c r="V107" i="28"/>
  <c r="L108" i="28"/>
  <c r="P108" i="28"/>
  <c r="V108" i="28"/>
  <c r="L109" i="28"/>
  <c r="P109" i="28"/>
  <c r="V109" i="28"/>
  <c r="L79" i="28"/>
  <c r="P79" i="28"/>
  <c r="V79" i="28"/>
  <c r="L80" i="28"/>
  <c r="P80" i="28"/>
  <c r="V80" i="28"/>
  <c r="L81" i="28"/>
  <c r="P81" i="28"/>
  <c r="V81" i="28"/>
  <c r="L82" i="28"/>
  <c r="P82" i="28"/>
  <c r="V82" i="28"/>
  <c r="L83" i="28"/>
  <c r="P83" i="28"/>
  <c r="V83" i="28"/>
  <c r="L84" i="28"/>
  <c r="P84" i="28"/>
  <c r="V84" i="28"/>
  <c r="L85" i="28"/>
  <c r="P85" i="28"/>
  <c r="V85" i="28"/>
  <c r="L86" i="28"/>
  <c r="P86" i="28"/>
  <c r="V86" i="28"/>
  <c r="L87" i="28"/>
  <c r="P87" i="28"/>
  <c r="V87" i="28"/>
  <c r="L88" i="28"/>
  <c r="P88" i="28"/>
  <c r="V88" i="28"/>
  <c r="L89" i="28"/>
  <c r="P89" i="28"/>
  <c r="V89" i="28"/>
  <c r="L90" i="28"/>
  <c r="P90" i="28"/>
  <c r="V90" i="28"/>
  <c r="L91" i="28"/>
  <c r="P91" i="28"/>
  <c r="V91" i="28"/>
  <c r="L92" i="28"/>
  <c r="P92" i="28"/>
  <c r="V92" i="28"/>
  <c r="L93" i="28"/>
  <c r="P93" i="28"/>
  <c r="V93" i="28"/>
  <c r="L94" i="28"/>
  <c r="P94" i="28"/>
  <c r="V94" i="28"/>
  <c r="P11" i="28" l="1"/>
  <c r="P12" i="28"/>
  <c r="P13" i="28"/>
  <c r="P14" i="28"/>
  <c r="P15" i="28"/>
  <c r="P16" i="28"/>
  <c r="P17" i="28"/>
  <c r="P18" i="28"/>
  <c r="P19" i="28"/>
  <c r="P20" i="28"/>
  <c r="P21" i="28"/>
  <c r="P22" i="28"/>
  <c r="P23" i="28"/>
  <c r="P24" i="28"/>
  <c r="P25"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C8" i="31" l="1"/>
  <c r="D12" i="31"/>
  <c r="L10" i="28"/>
  <c r="D38" i="31"/>
  <c r="E38" i="31" s="1"/>
  <c r="C38" i="31"/>
  <c r="C36" i="31"/>
  <c r="D35" i="31"/>
  <c r="E35" i="31" s="1"/>
  <c r="C35" i="31"/>
  <c r="C34" i="31"/>
  <c r="D32" i="31"/>
  <c r="E32" i="31" s="1"/>
  <c r="C32" i="31"/>
  <c r="C31" i="31"/>
  <c r="C30" i="31"/>
  <c r="C29" i="31"/>
  <c r="D28" i="31"/>
  <c r="E28" i="31" s="1"/>
  <c r="C27" i="31"/>
  <c r="C26" i="31"/>
  <c r="D25" i="31"/>
  <c r="E25" i="31" s="1"/>
  <c r="C25" i="31"/>
  <c r="C24" i="31"/>
  <c r="C23" i="31"/>
  <c r="C21" i="31"/>
  <c r="C20" i="31"/>
  <c r="C19" i="31"/>
  <c r="D18" i="31"/>
  <c r="E18" i="31" s="1"/>
  <c r="C18" i="31"/>
  <c r="C17" i="31"/>
  <c r="C16" i="31"/>
  <c r="C14" i="31"/>
  <c r="C13" i="31"/>
  <c r="C9" i="31"/>
  <c r="D36" i="31" s="1"/>
  <c r="E36" i="31" s="1"/>
  <c r="H6" i="31"/>
  <c r="D13" i="31" l="1"/>
  <c r="E13" i="31" s="1"/>
  <c r="D16" i="31"/>
  <c r="D20" i="31"/>
  <c r="E20" i="31" s="1"/>
  <c r="D23" i="31"/>
  <c r="E23" i="31" s="1"/>
  <c r="D27" i="31"/>
  <c r="E27" i="31" s="1"/>
  <c r="D30" i="31"/>
  <c r="E30" i="31" s="1"/>
  <c r="D33" i="31"/>
  <c r="E33" i="31" s="1"/>
  <c r="D39" i="31"/>
  <c r="E39" i="31" s="1"/>
  <c r="D14" i="31"/>
  <c r="E14" i="31" s="1"/>
  <c r="D17" i="31"/>
  <c r="E17" i="31" s="1"/>
  <c r="D21" i="31"/>
  <c r="E21" i="31" s="1"/>
  <c r="D24" i="31"/>
  <c r="E24" i="31" s="1"/>
  <c r="D31" i="31"/>
  <c r="E31" i="31" s="1"/>
  <c r="D34" i="31"/>
  <c r="E34" i="31" s="1"/>
  <c r="D37" i="31"/>
  <c r="E37" i="31" s="1"/>
  <c r="E12" i="31"/>
  <c r="D15" i="31"/>
  <c r="E15" i="31" s="1"/>
  <c r="D19" i="31"/>
  <c r="E19" i="31" s="1"/>
  <c r="D22" i="31"/>
  <c r="E22" i="31" s="1"/>
  <c r="D26" i="31"/>
  <c r="E26" i="31" s="1"/>
  <c r="D29" i="31"/>
  <c r="E29" i="31" s="1"/>
  <c r="E16" i="31" l="1"/>
  <c r="C10" i="31" s="1"/>
  <c r="V78" i="28" l="1"/>
  <c r="L78" i="28"/>
  <c r="V77" i="28"/>
  <c r="L77" i="28"/>
  <c r="V76" i="28"/>
  <c r="L76" i="28"/>
  <c r="V75" i="28"/>
  <c r="L75" i="28"/>
  <c r="V74" i="28"/>
  <c r="L74" i="28"/>
  <c r="V73" i="28"/>
  <c r="L73" i="28"/>
  <c r="V72" i="28"/>
  <c r="L72" i="28"/>
  <c r="V71" i="28"/>
  <c r="L71" i="28"/>
  <c r="V70" i="28"/>
  <c r="L70" i="28"/>
  <c r="V69" i="28"/>
  <c r="L69" i="28"/>
  <c r="V68" i="28"/>
  <c r="L68" i="28"/>
  <c r="V67" i="28"/>
  <c r="L67" i="28"/>
  <c r="V66" i="28"/>
  <c r="L66" i="28"/>
  <c r="V65" i="28"/>
  <c r="L65" i="28"/>
  <c r="V64" i="28"/>
  <c r="L64" i="28"/>
  <c r="V63" i="28"/>
  <c r="L63" i="28"/>
  <c r="V62" i="28"/>
  <c r="L62" i="28"/>
  <c r="V61" i="28"/>
  <c r="L61" i="28"/>
  <c r="V60" i="28"/>
  <c r="L60" i="28"/>
  <c r="V59" i="28"/>
  <c r="L59" i="28"/>
  <c r="V58" i="28"/>
  <c r="L58" i="28"/>
  <c r="V57" i="28"/>
  <c r="L57" i="28"/>
  <c r="V56" i="28"/>
  <c r="L56" i="28"/>
  <c r="V55" i="28"/>
  <c r="L55" i="28"/>
  <c r="V54" i="28"/>
  <c r="L54" i="28"/>
  <c r="V53" i="28"/>
  <c r="L53" i="28"/>
  <c r="V52" i="28"/>
  <c r="L52" i="28"/>
  <c r="V51" i="28"/>
  <c r="L51" i="28"/>
  <c r="V50" i="28"/>
  <c r="L50" i="28"/>
  <c r="V49" i="28"/>
  <c r="L49" i="28"/>
  <c r="V48" i="28"/>
  <c r="L48" i="28"/>
  <c r="V47" i="28"/>
  <c r="L47" i="28"/>
  <c r="V46" i="28"/>
  <c r="L46" i="28"/>
  <c r="V45" i="28"/>
  <c r="L45" i="28"/>
  <c r="V44" i="28"/>
  <c r="L44" i="28"/>
  <c r="V43" i="28"/>
  <c r="L43" i="28"/>
  <c r="V42" i="28"/>
  <c r="L42" i="28"/>
  <c r="V41" i="28"/>
  <c r="L41" i="28"/>
  <c r="V40" i="28"/>
  <c r="L40" i="28"/>
  <c r="V39" i="28"/>
  <c r="L39" i="28"/>
  <c r="V38" i="28"/>
  <c r="L38" i="28"/>
  <c r="V37" i="28"/>
  <c r="L37" i="28"/>
  <c r="V36" i="28"/>
  <c r="L36" i="28"/>
  <c r="V35" i="28"/>
  <c r="L35" i="28"/>
  <c r="V34" i="28"/>
  <c r="L34" i="28"/>
  <c r="V33" i="28"/>
  <c r="L33" i="28"/>
  <c r="V32" i="28"/>
  <c r="L32" i="28"/>
  <c r="V31" i="28"/>
  <c r="L31" i="28"/>
  <c r="V30" i="28"/>
  <c r="L30" i="28"/>
  <c r="V29" i="28"/>
  <c r="L29" i="28"/>
  <c r="V28" i="28"/>
  <c r="L28" i="28"/>
  <c r="V27" i="28"/>
  <c r="L27" i="28"/>
  <c r="V26" i="28"/>
  <c r="L26" i="28"/>
  <c r="V25" i="28"/>
  <c r="L25" i="28"/>
  <c r="V24" i="28"/>
  <c r="L24" i="28"/>
  <c r="V23" i="28"/>
  <c r="L23" i="28"/>
  <c r="V22" i="28"/>
  <c r="L22" i="28"/>
  <c r="V21" i="28"/>
  <c r="L21" i="28"/>
  <c r="V20" i="28"/>
  <c r="L20" i="28"/>
  <c r="V19" i="28"/>
  <c r="L19" i="28"/>
  <c r="V18" i="28"/>
  <c r="L18" i="28"/>
  <c r="V17" i="28"/>
  <c r="L17" i="28"/>
  <c r="V16" i="28"/>
  <c r="L16" i="28"/>
  <c r="V15" i="28"/>
  <c r="L15" i="28"/>
  <c r="V14" i="28"/>
  <c r="L14" i="28"/>
  <c r="V13" i="28"/>
  <c r="L13" i="28"/>
  <c r="V12" i="28"/>
  <c r="L12" i="28"/>
  <c r="V11" i="28"/>
  <c r="L11" i="28"/>
  <c r="P10" i="28"/>
  <c r="C10" i="28"/>
  <c r="V10" i="28" l="1"/>
  <c r="H4" i="28" s="1"/>
  <c r="M10" i="28"/>
  <c r="O10" i="28" s="1"/>
  <c r="T10" i="28" l="1"/>
  <c r="C11" i="28" l="1"/>
  <c r="M11" i="28" s="1"/>
  <c r="O11" i="28" s="1"/>
  <c r="T11" i="28" s="1"/>
  <c r="C12" i="28" l="1"/>
  <c r="M12" i="28" l="1"/>
  <c r="O12" i="28" s="1"/>
  <c r="T12" i="28" s="1"/>
  <c r="C13" i="28" l="1"/>
  <c r="M13" i="28" l="1"/>
  <c r="O13" i="28" s="1"/>
  <c r="T13" i="28" s="1"/>
  <c r="C14" i="28" l="1"/>
  <c r="M14" i="28" l="1"/>
  <c r="O14" i="28" s="1"/>
  <c r="T14" i="28" s="1"/>
  <c r="C15" i="28" l="1"/>
  <c r="M15" i="28" l="1"/>
  <c r="O15" i="28" s="1"/>
  <c r="T15" i="28" s="1"/>
  <c r="C16" i="28" l="1"/>
  <c r="M16" i="28" l="1"/>
  <c r="O16" i="28" s="1"/>
  <c r="T16" i="28" s="1"/>
  <c r="C17" i="28" s="1"/>
  <c r="M17" i="28" s="1"/>
  <c r="O17" i="28" s="1"/>
  <c r="T17" i="28" s="1"/>
  <c r="C18" i="28" s="1"/>
  <c r="M18" i="28" s="1"/>
  <c r="O18" i="28" s="1"/>
  <c r="T18" i="28" s="1"/>
  <c r="C19" i="28" s="1"/>
  <c r="M19" i="28" s="1"/>
  <c r="O19" i="28" s="1"/>
  <c r="T19" i="28" s="1"/>
  <c r="C20" i="28" s="1"/>
  <c r="M20" i="28" s="1"/>
  <c r="O20" i="28" s="1"/>
  <c r="T20" i="28" s="1"/>
  <c r="C21" i="28" s="1"/>
  <c r="M21" i="28" s="1"/>
  <c r="O21" i="28" s="1"/>
  <c r="T21" i="28" s="1"/>
  <c r="C22" i="28" s="1"/>
  <c r="M22" i="28" s="1"/>
  <c r="O22" i="28" s="1"/>
  <c r="T22" i="28" s="1"/>
  <c r="C23" i="28" s="1"/>
  <c r="M23" i="28" s="1"/>
  <c r="O23" i="28" s="1"/>
  <c r="T23" i="28" s="1"/>
  <c r="C24" i="28" s="1"/>
  <c r="M24" i="28" s="1"/>
  <c r="O24" i="28" s="1"/>
  <c r="T24" i="28" s="1"/>
  <c r="C25" i="28" s="1"/>
  <c r="M25" i="28" s="1"/>
  <c r="O25" i="28" s="1"/>
  <c r="T25" i="28" s="1"/>
  <c r="C26" i="28" s="1"/>
  <c r="M26" i="28" s="1"/>
  <c r="O26" i="28" s="1"/>
  <c r="T26" i="28" s="1"/>
  <c r="C27" i="28" s="1"/>
  <c r="M27" i="28" s="1"/>
  <c r="O27" i="28" s="1"/>
  <c r="T27" i="28" s="1"/>
  <c r="C28" i="28" s="1"/>
  <c r="M28" i="28" s="1"/>
  <c r="O28" i="28" s="1"/>
  <c r="T28" i="28" s="1"/>
  <c r="C29" i="28" s="1"/>
  <c r="M29" i="28" s="1"/>
  <c r="O29" i="28" s="1"/>
  <c r="T29" i="28" s="1"/>
  <c r="C30" i="28" s="1"/>
  <c r="M30" i="28" s="1"/>
  <c r="O30" i="28" s="1"/>
  <c r="T30" i="28" s="1"/>
  <c r="C31" i="28" s="1"/>
  <c r="M31" i="28" s="1"/>
  <c r="O31" i="28" s="1"/>
  <c r="T31" i="28" s="1"/>
  <c r="C32" i="28" s="1"/>
  <c r="M32" i="28" s="1"/>
  <c r="O32" i="28" s="1"/>
  <c r="T32" i="28" s="1"/>
  <c r="C33" i="28" s="1"/>
  <c r="M33" i="28" s="1"/>
  <c r="O33" i="28" s="1"/>
  <c r="T33" i="28" s="1"/>
  <c r="C34" i="28" s="1"/>
  <c r="M34" i="28" s="1"/>
  <c r="O34" i="28" s="1"/>
  <c r="T34" i="28" s="1"/>
  <c r="C35" i="28" s="1"/>
  <c r="M35" i="28" s="1"/>
  <c r="O35" i="28" s="1"/>
  <c r="T35" i="28" s="1"/>
  <c r="C36" i="28" s="1"/>
  <c r="M36" i="28" s="1"/>
  <c r="O36" i="28" s="1"/>
  <c r="T36" i="28" s="1"/>
  <c r="C37" i="28" s="1"/>
  <c r="M37" i="28" s="1"/>
  <c r="O37" i="28" s="1"/>
  <c r="T37" i="28" s="1"/>
  <c r="C38" i="28" s="1"/>
  <c r="M38" i="28" s="1"/>
  <c r="O38" i="28" s="1"/>
  <c r="T38" i="28" s="1"/>
  <c r="C39" i="28" s="1"/>
  <c r="M39" i="28" s="1"/>
  <c r="O39" i="28" s="1"/>
  <c r="T39" i="28" s="1"/>
  <c r="C40" i="28" s="1"/>
  <c r="M40" i="28" s="1"/>
  <c r="O40" i="28" s="1"/>
  <c r="T40" i="28" s="1"/>
  <c r="C41" i="28" s="1"/>
  <c r="M41" i="28" s="1"/>
  <c r="O41" i="28" s="1"/>
  <c r="T41" i="28" s="1"/>
  <c r="C42" i="28" s="1"/>
  <c r="M42" i="28" s="1"/>
  <c r="O42" i="28" s="1"/>
  <c r="T42" i="28" s="1"/>
  <c r="C43" i="28" s="1"/>
  <c r="M43" i="28" s="1"/>
  <c r="O43" i="28" s="1"/>
  <c r="T43" i="28" s="1"/>
  <c r="C44" i="28" s="1"/>
  <c r="M44" i="28" s="1"/>
  <c r="O44" i="28" s="1"/>
  <c r="T44" i="28" s="1"/>
  <c r="C45" i="28" s="1"/>
  <c r="M45" i="28" s="1"/>
  <c r="O45" i="28" s="1"/>
  <c r="T45" i="28" s="1"/>
  <c r="C46" i="28" s="1"/>
  <c r="M46" i="28" s="1"/>
  <c r="O46" i="28" s="1"/>
  <c r="T46" i="28" s="1"/>
  <c r="C47" i="28" s="1"/>
  <c r="M47" i="28" s="1"/>
  <c r="O47" i="28" s="1"/>
  <c r="T47" i="28" s="1"/>
  <c r="C48" i="28" s="1"/>
  <c r="M48" i="28" s="1"/>
  <c r="O48" i="28" s="1"/>
  <c r="T48" i="28" s="1"/>
  <c r="C49" i="28" s="1"/>
  <c r="M49" i="28" s="1"/>
  <c r="O49" i="28" s="1"/>
  <c r="T49" i="28" s="1"/>
  <c r="C50" i="28" s="1"/>
  <c r="M50" i="28" s="1"/>
  <c r="O50" i="28" s="1"/>
  <c r="T50" i="28" s="1"/>
  <c r="C51" i="28" s="1"/>
  <c r="M51" i="28" s="1"/>
  <c r="O51" i="28" s="1"/>
  <c r="T51" i="28" s="1"/>
  <c r="C52" i="28" s="1"/>
  <c r="M52" i="28" s="1"/>
  <c r="O52" i="28" s="1"/>
  <c r="T52" i="28" s="1"/>
  <c r="C53" i="28" s="1"/>
  <c r="M53" i="28" s="1"/>
  <c r="O53" i="28" s="1"/>
  <c r="T53" i="28" s="1"/>
  <c r="C54" i="28" s="1"/>
  <c r="M54" i="28" s="1"/>
  <c r="O54" i="28" s="1"/>
  <c r="T54" i="28" s="1"/>
  <c r="C55" i="28" s="1"/>
  <c r="M55" i="28" s="1"/>
  <c r="O55" i="28" s="1"/>
  <c r="T55" i="28" s="1"/>
  <c r="C56" i="28" s="1"/>
  <c r="M56" i="28" s="1"/>
  <c r="O56" i="28" s="1"/>
  <c r="T56" i="28" s="1"/>
  <c r="C57" i="28" s="1"/>
  <c r="M57" i="28" s="1"/>
  <c r="O57" i="28" s="1"/>
  <c r="T57" i="28" s="1"/>
  <c r="C58" i="28" s="1"/>
  <c r="M58" i="28" s="1"/>
  <c r="O58" i="28" s="1"/>
  <c r="T58" i="28" s="1"/>
  <c r="C59" i="28" s="1"/>
  <c r="M59" i="28" s="1"/>
  <c r="O59" i="28" s="1"/>
  <c r="T59" i="28" s="1"/>
  <c r="C60" i="28" s="1"/>
  <c r="M60" i="28" s="1"/>
  <c r="O60" i="28" s="1"/>
  <c r="T60" i="28" s="1"/>
  <c r="C61" i="28" s="1"/>
  <c r="M61" i="28" s="1"/>
  <c r="O61" i="28" s="1"/>
  <c r="T61" i="28" s="1"/>
  <c r="C62" i="28" s="1"/>
  <c r="M62" i="28" s="1"/>
  <c r="O62" i="28" s="1"/>
  <c r="T62" i="28" s="1"/>
  <c r="C63" i="28" s="1"/>
  <c r="M63" i="28" s="1"/>
  <c r="O63" i="28" s="1"/>
  <c r="T63" i="28" s="1"/>
  <c r="C64" i="28" s="1"/>
  <c r="M64" i="28" s="1"/>
  <c r="O64" i="28" s="1"/>
  <c r="T64" i="28" s="1"/>
  <c r="C65" i="28" s="1"/>
  <c r="M65" i="28" s="1"/>
  <c r="O65" i="28" s="1"/>
  <c r="T65" i="28" s="1"/>
  <c r="C66" i="28" s="1"/>
  <c r="M66" i="28" s="1"/>
  <c r="O66" i="28" s="1"/>
  <c r="T66" i="28" s="1"/>
  <c r="C67" i="28" s="1"/>
  <c r="M67" i="28" s="1"/>
  <c r="O67" i="28" s="1"/>
  <c r="T67" i="28" s="1"/>
  <c r="C68" i="28" s="1"/>
  <c r="M68" i="28" s="1"/>
  <c r="O68" i="28" s="1"/>
  <c r="T68" i="28" s="1"/>
  <c r="C69" i="28" s="1"/>
  <c r="M69" i="28" s="1"/>
  <c r="O69" i="28" s="1"/>
  <c r="T69" i="28" s="1"/>
  <c r="C70" i="28" s="1"/>
  <c r="M70" i="28" s="1"/>
  <c r="O70" i="28" s="1"/>
  <c r="T70" i="28" s="1"/>
  <c r="C71" i="28" s="1"/>
  <c r="M71" i="28" s="1"/>
  <c r="O71" i="28" s="1"/>
  <c r="T71" i="28" s="1"/>
  <c r="C72" i="28" s="1"/>
  <c r="M72" i="28" s="1"/>
  <c r="O72" i="28" s="1"/>
  <c r="T72" i="28" s="1"/>
  <c r="C73" i="28" s="1"/>
  <c r="M73" i="28" s="1"/>
  <c r="O73" i="28" s="1"/>
  <c r="T73" i="28" s="1"/>
  <c r="C74" i="28" s="1"/>
  <c r="M74" i="28" s="1"/>
  <c r="O74" i="28" s="1"/>
  <c r="T74" i="28" s="1"/>
  <c r="C75" i="28" s="1"/>
  <c r="M75" i="28" s="1"/>
  <c r="O75" i="28" s="1"/>
  <c r="T75" i="28" s="1"/>
  <c r="C76" i="28" s="1"/>
  <c r="M76" i="28" s="1"/>
  <c r="O76" i="28" s="1"/>
  <c r="T76" i="28" s="1"/>
  <c r="C77" i="28" s="1"/>
  <c r="M77" i="28" s="1"/>
  <c r="O77" i="28" s="1"/>
  <c r="T77" i="28" s="1"/>
  <c r="C78" i="28" s="1"/>
  <c r="M78" i="28" s="1"/>
  <c r="O78" i="28" s="1"/>
  <c r="T78" i="28" s="1"/>
  <c r="C79" i="28" s="1"/>
  <c r="M79" i="28" s="1"/>
  <c r="O79" i="28" s="1"/>
  <c r="T79" i="28" s="1"/>
  <c r="C80" i="28" s="1"/>
  <c r="M80" i="28" s="1"/>
  <c r="O80" i="28" s="1"/>
  <c r="T80" i="28" s="1"/>
  <c r="C81" i="28" s="1"/>
  <c r="M81" i="28" s="1"/>
  <c r="O81" i="28" s="1"/>
  <c r="T81" i="28" s="1"/>
  <c r="C82" i="28" s="1"/>
  <c r="M82" i="28" s="1"/>
  <c r="O82" i="28" s="1"/>
  <c r="T82" i="28" s="1"/>
  <c r="C83" i="28" s="1"/>
  <c r="M83" i="28" s="1"/>
  <c r="O83" i="28" s="1"/>
  <c r="T83" i="28" s="1"/>
  <c r="C84" i="28" s="1"/>
  <c r="M84" i="28" s="1"/>
  <c r="O84" i="28" s="1"/>
  <c r="T84" i="28" s="1"/>
  <c r="C85" i="28" s="1"/>
  <c r="M85" i="28" s="1"/>
  <c r="O85" i="28" s="1"/>
  <c r="T85" i="28" s="1"/>
  <c r="C86" i="28" s="1"/>
  <c r="M86" i="28" s="1"/>
  <c r="O86" i="28" s="1"/>
  <c r="T86" i="28" s="1"/>
  <c r="C87" i="28" s="1"/>
  <c r="M87" i="28" s="1"/>
  <c r="O87" i="28" s="1"/>
  <c r="T87" i="28" s="1"/>
  <c r="C88" i="28" s="1"/>
  <c r="M88" i="28" s="1"/>
  <c r="O88" i="28" s="1"/>
  <c r="T88" i="28" s="1"/>
  <c r="C89" i="28" s="1"/>
  <c r="M89" i="28" s="1"/>
  <c r="O89" i="28" s="1"/>
  <c r="T89" i="28" s="1"/>
  <c r="C90" i="28" s="1"/>
  <c r="M90" i="28" s="1"/>
  <c r="O90" i="28" s="1"/>
  <c r="T90" i="28" s="1"/>
  <c r="C91" i="28" s="1"/>
  <c r="M91" i="28" s="1"/>
  <c r="O91" i="28" s="1"/>
  <c r="T91" i="28" s="1"/>
  <c r="C92" i="28" s="1"/>
  <c r="M92" i="28" s="1"/>
  <c r="O92" i="28" s="1"/>
  <c r="T92" i="28" s="1"/>
  <c r="C93" i="28" s="1"/>
  <c r="M93" i="28" s="1"/>
  <c r="O93" i="28" s="1"/>
  <c r="T93" i="28" s="1"/>
  <c r="C94" i="28" s="1"/>
  <c r="M94" i="28" s="1"/>
  <c r="O94" i="28" s="1"/>
  <c r="T94" i="28" s="1"/>
  <c r="C95" i="28" s="1"/>
  <c r="M95" i="28" s="1"/>
  <c r="O95" i="28" s="1"/>
  <c r="T95" i="28" s="1"/>
  <c r="C96" i="28" s="1"/>
  <c r="M96" i="28" s="1"/>
  <c r="O96" i="28" s="1"/>
  <c r="T96" i="28" s="1"/>
  <c r="C97" i="28" s="1"/>
  <c r="M97" i="28" s="1"/>
  <c r="O97" i="28" s="1"/>
  <c r="T97" i="28" s="1"/>
  <c r="C98" i="28" s="1"/>
  <c r="M98" i="28" s="1"/>
  <c r="O98" i="28" s="1"/>
  <c r="T98" i="28" s="1"/>
  <c r="C99" i="28" s="1"/>
  <c r="M99" i="28" s="1"/>
  <c r="O99" i="28" s="1"/>
  <c r="T99" i="28" s="1"/>
  <c r="C100" i="28" s="1"/>
  <c r="M100" i="28" s="1"/>
  <c r="O100" i="28" s="1"/>
  <c r="T100" i="28" s="1"/>
  <c r="C101" i="28" s="1"/>
  <c r="M101" i="28" s="1"/>
  <c r="O101" i="28" s="1"/>
  <c r="T101" i="28" s="1"/>
  <c r="C102" i="28" s="1"/>
  <c r="M102" i="28" s="1"/>
  <c r="O102" i="28" s="1"/>
  <c r="T102" i="28" s="1"/>
  <c r="C103" i="28" s="1"/>
  <c r="M103" i="28" s="1"/>
  <c r="O103" i="28" s="1"/>
  <c r="T103" i="28" s="1"/>
  <c r="C104" i="28" s="1"/>
  <c r="M104" i="28" s="1"/>
  <c r="O104" i="28" s="1"/>
  <c r="T104" i="28" s="1"/>
  <c r="C105" i="28" s="1"/>
  <c r="M105" i="28" s="1"/>
  <c r="O105" i="28" s="1"/>
  <c r="T105" i="28" s="1"/>
  <c r="C106" i="28" s="1"/>
  <c r="M106" i="28" s="1"/>
  <c r="O106" i="28" s="1"/>
  <c r="T106" i="28" s="1"/>
  <c r="C107" i="28" s="1"/>
  <c r="M107" i="28" s="1"/>
  <c r="O107" i="28" s="1"/>
  <c r="T107" i="28" s="1"/>
  <c r="C108" i="28" s="1"/>
  <c r="M108" i="28" s="1"/>
  <c r="O108" i="28" s="1"/>
  <c r="T108" i="28" s="1"/>
  <c r="C109" i="28" s="1"/>
  <c r="M109" i="28" s="1"/>
  <c r="O109" i="28" s="1"/>
  <c r="T109" i="28" s="1"/>
  <c r="G5" i="28" l="1"/>
  <c r="E5" i="28"/>
  <c r="L4" i="28"/>
  <c r="C5" i="28"/>
  <c r="P4" i="28"/>
  <c r="D4" i="28"/>
  <c r="N6" i="28" s="1"/>
  <c r="I5" i="28" l="1"/>
</calcChain>
</file>

<file path=xl/sharedStrings.xml><?xml version="1.0" encoding="utf-8"?>
<sst xmlns="http://schemas.openxmlformats.org/spreadsheetml/2006/main" count="326" uniqueCount="181">
  <si>
    <t>日付</t>
    <rPh sb="0" eb="2">
      <t>ヒヅケ</t>
    </rPh>
    <phoneticPr fontId="1"/>
  </si>
  <si>
    <t>西暦</t>
    <rPh sb="0" eb="2">
      <t>セイレキ</t>
    </rPh>
    <phoneticPr fontId="1"/>
  </si>
  <si>
    <t>エントリー</t>
    <phoneticPr fontId="1"/>
  </si>
  <si>
    <t>売買</t>
    <rPh sb="0" eb="2">
      <t>バイバイ</t>
    </rPh>
    <phoneticPr fontId="1"/>
  </si>
  <si>
    <t>レート</t>
    <phoneticPr fontId="1"/>
  </si>
  <si>
    <t>決済</t>
    <rPh sb="0" eb="2">
      <t>ケッサイ</t>
    </rPh>
    <phoneticPr fontId="1"/>
  </si>
  <si>
    <t>資金</t>
    <rPh sb="0" eb="2">
      <t>シキン</t>
    </rPh>
    <phoneticPr fontId="1"/>
  </si>
  <si>
    <t>pips</t>
    <phoneticPr fontId="1"/>
  </si>
  <si>
    <t>ロット</t>
    <phoneticPr fontId="1"/>
  </si>
  <si>
    <t>損失上限</t>
    <rPh sb="0" eb="2">
      <t>ソンシツ</t>
    </rPh>
    <rPh sb="2" eb="4">
      <t>ジョウゲン</t>
    </rPh>
    <phoneticPr fontId="1"/>
  </si>
  <si>
    <t>勝率</t>
    <rPh sb="0" eb="2">
      <t>ショウリツ</t>
    </rPh>
    <phoneticPr fontId="1"/>
  </si>
  <si>
    <t>最終資金</t>
    <rPh sb="0" eb="2">
      <t>サイシュウ</t>
    </rPh>
    <rPh sb="2" eb="4">
      <t>シキン</t>
    </rPh>
    <phoneticPr fontId="1"/>
  </si>
  <si>
    <t>損益pips</t>
    <rPh sb="0" eb="2">
      <t>ソンエキ</t>
    </rPh>
    <phoneticPr fontId="1"/>
  </si>
  <si>
    <t>損益金額</t>
    <rPh sb="0" eb="2">
      <t>ソンエキ</t>
    </rPh>
    <rPh sb="2" eb="4">
      <t>キンガク</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</si>
  <si>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</si>
  <si>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</si>
  <si>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</si>
  <si>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最大ドローダウン</t>
    <rPh sb="0" eb="2">
      <t>サイダイ</t>
    </rPh>
    <phoneticPr fontId="1"/>
  </si>
  <si>
    <t>No.</t>
    <phoneticPr fontId="1"/>
  </si>
  <si>
    <t>通貨ペア</t>
    <rPh sb="0" eb="2">
      <t>ツウカ</t>
    </rPh>
    <phoneticPr fontId="1"/>
  </si>
  <si>
    <t>時間足</t>
    <rPh sb="0" eb="2">
      <t>ジカン</t>
    </rPh>
    <rPh sb="2" eb="3">
      <t>アシ</t>
    </rPh>
    <phoneticPr fontId="1"/>
  </si>
  <si>
    <t>勝数</t>
    <rPh sb="0" eb="1">
      <t>カ</t>
    </rPh>
    <rPh sb="1" eb="2">
      <t>カズ</t>
    </rPh>
    <phoneticPr fontId="1"/>
  </si>
  <si>
    <t>負数</t>
    <rPh sb="0" eb="1">
      <t>マ</t>
    </rPh>
    <rPh sb="1" eb="2">
      <t>カズ</t>
    </rPh>
    <phoneticPr fontId="1"/>
  </si>
  <si>
    <t>最大ドローアップ</t>
    <rPh sb="0" eb="2">
      <t>サイダイ</t>
    </rPh>
    <phoneticPr fontId="1"/>
  </si>
  <si>
    <t>引分</t>
    <rPh sb="0" eb="1">
      <t>ヒ</t>
    </rPh>
    <rPh sb="1" eb="2">
      <t>ワ</t>
    </rPh>
    <phoneticPr fontId="1"/>
  </si>
  <si>
    <t>最大連勝</t>
    <rPh sb="0" eb="2">
      <t>サイダイ</t>
    </rPh>
    <rPh sb="2" eb="4">
      <t>レンショウ</t>
    </rPh>
    <phoneticPr fontId="1"/>
  </si>
  <si>
    <t>最大連敗</t>
    <rPh sb="0" eb="2">
      <t>サイダイ</t>
    </rPh>
    <rPh sb="2" eb="4">
      <t>レンパイ</t>
    </rPh>
    <phoneticPr fontId="1"/>
  </si>
  <si>
    <t>リスク</t>
    <phoneticPr fontId="1"/>
  </si>
  <si>
    <t>⇒⇒⇒</t>
    <phoneticPr fontId="1"/>
  </si>
  <si>
    <t>EUR/USD</t>
    <phoneticPr fontId="1"/>
  </si>
  <si>
    <t>損切レート</t>
    <rPh sb="0" eb="2">
      <t>ソンギリ</t>
    </rPh>
    <phoneticPr fontId="1"/>
  </si>
  <si>
    <t>エントリーレート</t>
    <phoneticPr fontId="1"/>
  </si>
  <si>
    <t>は自動計算の為いじらない</t>
    <rPh sb="1" eb="3">
      <t>ジドウ</t>
    </rPh>
    <rPh sb="3" eb="5">
      <t>ケイサン</t>
    </rPh>
    <rPh sb="6" eb="7">
      <t>タメ</t>
    </rPh>
    <phoneticPr fontId="1"/>
  </si>
  <si>
    <t>は場合によって手入力が必要</t>
    <rPh sb="1" eb="3">
      <t>バアイ</t>
    </rPh>
    <rPh sb="7" eb="8">
      <t>テ</t>
    </rPh>
    <rPh sb="8" eb="10">
      <t>ニュウリョク</t>
    </rPh>
    <rPh sb="11" eb="13">
      <t>ヒツヨウ</t>
    </rPh>
    <phoneticPr fontId="1"/>
  </si>
  <si>
    <t>リスク（2%）</t>
    <phoneticPr fontId="1"/>
  </si>
  <si>
    <t>◆黄色セルに入力◆</t>
    <rPh sb="1" eb="3">
      <t>キイロ</t>
    </rPh>
    <rPh sb="6" eb="8">
      <t>ニュウリョク</t>
    </rPh>
    <phoneticPr fontId="1"/>
  </si>
  <si>
    <t>ドル円・クロス円レート</t>
    <rPh sb="2" eb="3">
      <t>エン</t>
    </rPh>
    <rPh sb="7" eb="8">
      <t>エン</t>
    </rPh>
    <phoneticPr fontId="1"/>
  </si>
  <si>
    <t>EUR/USD</t>
  </si>
  <si>
    <t>損切幅</t>
    <rPh sb="0" eb="2">
      <t>ソンギリ</t>
    </rPh>
    <rPh sb="2" eb="3">
      <t>ハバ</t>
    </rPh>
    <phoneticPr fontId="1"/>
  </si>
  <si>
    <t>取引通貨数</t>
    <rPh sb="0" eb="2">
      <t>トリヒキ</t>
    </rPh>
    <rPh sb="2" eb="4">
      <t>ツウカ</t>
    </rPh>
    <rPh sb="4" eb="5">
      <t>カズ</t>
    </rPh>
    <phoneticPr fontId="1"/>
  </si>
  <si>
    <t>損切上限額</t>
    <rPh sb="0" eb="2">
      <t>ソンギリ</t>
    </rPh>
    <rPh sb="2" eb="4">
      <t>ジョウゲン</t>
    </rPh>
    <rPh sb="4" eb="5">
      <t>ガク</t>
    </rPh>
    <phoneticPr fontId="1"/>
  </si>
  <si>
    <t>損切額</t>
    <rPh sb="0" eb="2">
      <t>ソンギリ</t>
    </rPh>
    <rPh sb="2" eb="3">
      <t>ガク</t>
    </rPh>
    <phoneticPr fontId="1"/>
  </si>
  <si>
    <t>※レートは定期的に更新すること</t>
    <rPh sb="5" eb="8">
      <t>テイキテキ</t>
    </rPh>
    <rPh sb="9" eb="11">
      <t>コウシン</t>
    </rPh>
    <phoneticPr fontId="1"/>
  </si>
  <si>
    <t>NZD/CHF</t>
    <phoneticPr fontId="1"/>
  </si>
  <si>
    <t>CAD/JPY</t>
    <phoneticPr fontId="1"/>
  </si>
  <si>
    <t>CAD/CHF</t>
    <phoneticPr fontId="1"/>
  </si>
  <si>
    <t>CHF/JPY</t>
    <phoneticPr fontId="1"/>
  </si>
  <si>
    <t>USD/JPY</t>
    <phoneticPr fontId="1"/>
  </si>
  <si>
    <t>リスク（％）</t>
    <phoneticPr fontId="1"/>
  </si>
  <si>
    <t>EUR/JPY</t>
    <phoneticPr fontId="1"/>
  </si>
  <si>
    <t>GBP/JPY</t>
    <phoneticPr fontId="1"/>
  </si>
  <si>
    <t>AUD/JPY</t>
    <phoneticPr fontId="1"/>
  </si>
  <si>
    <t>↓↓↓↓↓↓↓↓↓↓↓↓</t>
    <phoneticPr fontId="1"/>
  </si>
  <si>
    <t>NZD/JPY</t>
    <phoneticPr fontId="1"/>
  </si>
  <si>
    <t>CAD/JPY</t>
    <phoneticPr fontId="1"/>
  </si>
  <si>
    <t>CHF/JPY</t>
    <phoneticPr fontId="1"/>
  </si>
  <si>
    <t>USD/CAD</t>
    <phoneticPr fontId="1"/>
  </si>
  <si>
    <t>USD/CHF</t>
    <phoneticPr fontId="1"/>
  </si>
  <si>
    <t>EUR/JPY</t>
    <phoneticPr fontId="1"/>
  </si>
  <si>
    <t>EUR/USD</t>
    <phoneticPr fontId="1"/>
  </si>
  <si>
    <t>EUR/GBP</t>
    <phoneticPr fontId="1"/>
  </si>
  <si>
    <t>EUR/AUD</t>
    <phoneticPr fontId="1"/>
  </si>
  <si>
    <t>EUR/NZD</t>
    <phoneticPr fontId="1"/>
  </si>
  <si>
    <t>EUR/CAD</t>
    <phoneticPr fontId="1"/>
  </si>
  <si>
    <t>EUR/CHF</t>
    <phoneticPr fontId="1"/>
  </si>
  <si>
    <t>GBP/JPY</t>
    <phoneticPr fontId="1"/>
  </si>
  <si>
    <t>GBP/USD</t>
    <phoneticPr fontId="1"/>
  </si>
  <si>
    <t>GBP/AUD</t>
    <phoneticPr fontId="1"/>
  </si>
  <si>
    <t>GBP/NZD</t>
    <phoneticPr fontId="1"/>
  </si>
  <si>
    <t>GBP/CAD</t>
    <phoneticPr fontId="1"/>
  </si>
  <si>
    <t>GBP/CHF</t>
    <phoneticPr fontId="1"/>
  </si>
  <si>
    <t>AUD/JPY</t>
    <phoneticPr fontId="1"/>
  </si>
  <si>
    <t>AUD/USD</t>
    <phoneticPr fontId="1"/>
  </si>
  <si>
    <t>AUD/NZD</t>
    <phoneticPr fontId="1"/>
  </si>
  <si>
    <t>AUD/CAD</t>
    <phoneticPr fontId="1"/>
  </si>
  <si>
    <t>AUD/CHF</t>
    <phoneticPr fontId="1"/>
  </si>
  <si>
    <t>NZD/JPY</t>
    <phoneticPr fontId="1"/>
  </si>
  <si>
    <t>NZD/USD</t>
    <phoneticPr fontId="1"/>
  </si>
  <si>
    <t>NZD/CAD</t>
    <phoneticPr fontId="1"/>
  </si>
  <si>
    <t>USD/JPYレート</t>
    <phoneticPr fontId="1"/>
  </si>
  <si>
    <t>定期更新</t>
    <rPh sb="0" eb="2">
      <t>テイキ</t>
    </rPh>
    <rPh sb="2" eb="4">
      <t>コウシン</t>
    </rPh>
    <phoneticPr fontId="1"/>
  </si>
  <si>
    <t>TP</t>
    <phoneticPr fontId="1"/>
  </si>
  <si>
    <t>コメント</t>
    <phoneticPr fontId="1"/>
  </si>
  <si>
    <t>1H足</t>
    <rPh sb="2" eb="3">
      <t>アシ</t>
    </rPh>
    <phoneticPr fontId="1"/>
  </si>
  <si>
    <t>・10MA・20MAの両方の上側にキャンドルがあれば買い方向、下側なら売り方向。
・MAに触れてPB出現でエントリー待ち、PB高値or安値ブレイクでエントリー、PB逆方向に高値or安値割りで見送り
・12-20時で確認できたPBに対してエントリーもしくは指値でエントリー待ち</t>
    <rPh sb="82" eb="83">
      <t>ギャク</t>
    </rPh>
    <rPh sb="83" eb="85">
      <t>ホウコウ</t>
    </rPh>
    <rPh sb="86" eb="88">
      <t>タカネ</t>
    </rPh>
    <rPh sb="90" eb="92">
      <t>ヤスネ</t>
    </rPh>
    <rPh sb="92" eb="93">
      <t>ワリ</t>
    </rPh>
    <rPh sb="95" eb="97">
      <t>ミオク</t>
    </rPh>
    <rPh sb="105" eb="106">
      <t>ジ</t>
    </rPh>
    <rPh sb="107" eb="109">
      <t>カクニン</t>
    </rPh>
    <rPh sb="115" eb="116">
      <t>タイ</t>
    </rPh>
    <rPh sb="127" eb="129">
      <t>サシネ</t>
    </rPh>
    <rPh sb="135" eb="136">
      <t>マ</t>
    </rPh>
    <phoneticPr fontId="10"/>
  </si>
  <si>
    <t xml:space="preserve">・決済S/R１つバージョン。分割決済なし
・ターゲットまでにPB出現、もしくはダウ理論でストップを上げる（トレーリング）
・リスクリワード１：１以上での取引。それ以下はスルー
</t>
    <rPh sb="1" eb="3">
      <t>ケッサイ</t>
    </rPh>
    <rPh sb="14" eb="16">
      <t>ブンカツ</t>
    </rPh>
    <rPh sb="16" eb="18">
      <t>ケッサイ</t>
    </rPh>
    <rPh sb="32" eb="34">
      <t>シュツゲン</t>
    </rPh>
    <rPh sb="41" eb="43">
      <t>リロン</t>
    </rPh>
    <rPh sb="49" eb="50">
      <t>ア</t>
    </rPh>
    <rPh sb="72" eb="74">
      <t>イジョウ</t>
    </rPh>
    <rPh sb="76" eb="78">
      <t>トリヒキ</t>
    </rPh>
    <rPh sb="81" eb="83">
      <t>イカ</t>
    </rPh>
    <phoneticPr fontId="10"/>
  </si>
  <si>
    <t>時間帯を指定すると絶好のPBが出ても有効な時間帯ではなく、エントリーが中々できない。</t>
    <rPh sb="0" eb="3">
      <t>ジカンタイ</t>
    </rPh>
    <rPh sb="4" eb="6">
      <t>シテイ</t>
    </rPh>
    <rPh sb="9" eb="11">
      <t>ゼッコウ</t>
    </rPh>
    <rPh sb="15" eb="16">
      <t>デ</t>
    </rPh>
    <rPh sb="18" eb="20">
      <t>ユウコウ</t>
    </rPh>
    <rPh sb="21" eb="24">
      <t>ジカンタイ</t>
    </rPh>
    <rPh sb="35" eb="37">
      <t>ナカナカ</t>
    </rPh>
    <phoneticPr fontId="1"/>
  </si>
  <si>
    <t>売</t>
  </si>
  <si>
    <t>1.29272(D)</t>
    <phoneticPr fontId="1"/>
  </si>
  <si>
    <t>買</t>
  </si>
  <si>
    <t>1.32869(D)</t>
    <phoneticPr fontId="1"/>
  </si>
  <si>
    <t>1.31228(4H)</t>
    <phoneticPr fontId="1"/>
  </si>
  <si>
    <t>S/R 1.30129(1H)</t>
    <phoneticPr fontId="1"/>
  </si>
  <si>
    <t>1.32869(D)</t>
    <phoneticPr fontId="1"/>
  </si>
  <si>
    <t>1.27329(4H)</t>
    <phoneticPr fontId="1"/>
  </si>
  <si>
    <t>買</t>
    <phoneticPr fontId="1"/>
  </si>
  <si>
    <t>1.31228(4H)</t>
    <phoneticPr fontId="1"/>
  </si>
  <si>
    <t>1.30871(4H)</t>
    <phoneticPr fontId="1"/>
  </si>
  <si>
    <t>1.30871(4H)</t>
    <phoneticPr fontId="1"/>
  </si>
  <si>
    <t>1.29272(D)</t>
    <phoneticPr fontId="1"/>
  </si>
  <si>
    <t>STを上げたい時間帯がかみ合わずSTを上げれないまま終わった・・・</t>
    <rPh sb="3" eb="4">
      <t>ア</t>
    </rPh>
    <rPh sb="7" eb="10">
      <t>ジカンタイ</t>
    </rPh>
    <rPh sb="13" eb="14">
      <t>ア</t>
    </rPh>
    <rPh sb="19" eb="20">
      <t>ア</t>
    </rPh>
    <rPh sb="26" eb="27">
      <t>オ</t>
    </rPh>
    <phoneticPr fontId="1"/>
  </si>
  <si>
    <t>1.24754(W)</t>
    <phoneticPr fontId="1"/>
  </si>
  <si>
    <t>1.26139(1H)</t>
    <phoneticPr fontId="1"/>
  </si>
  <si>
    <t>1.26139(W)</t>
    <phoneticPr fontId="1"/>
  </si>
  <si>
    <t>1.18594(W)</t>
    <phoneticPr fontId="1"/>
  </si>
  <si>
    <t>1.23323(W)</t>
    <phoneticPr fontId="1"/>
  </si>
  <si>
    <t>1.20251(1H)</t>
    <phoneticPr fontId="1"/>
  </si>
  <si>
    <t>1.21923(D)</t>
    <phoneticPr fontId="1"/>
  </si>
  <si>
    <t>1.18593(W)</t>
    <phoneticPr fontId="1"/>
  </si>
  <si>
    <t>1.21923(W)</t>
    <phoneticPr fontId="1"/>
  </si>
  <si>
    <t>1.24754(D)</t>
    <phoneticPr fontId="1"/>
  </si>
  <si>
    <t>.121923(D)</t>
    <phoneticPr fontId="1"/>
  </si>
  <si>
    <t>1.22530(4H)</t>
    <phoneticPr fontId="1"/>
  </si>
  <si>
    <t>上値をS/R1.21926に抑えられる</t>
    <rPh sb="0" eb="2">
      <t>ウワネ</t>
    </rPh>
    <rPh sb="14" eb="15">
      <t>オサ</t>
    </rPh>
    <phoneticPr fontId="1"/>
  </si>
  <si>
    <t>1.23289(4H)</t>
    <phoneticPr fontId="1"/>
  </si>
  <si>
    <t>1.23379(1H)</t>
    <phoneticPr fontId="1"/>
  </si>
  <si>
    <t>時間帯を指定するとSTを上げるタイミングで有効な時間帯ではなく、上げそこなって利益を逃すことがある</t>
    <rPh sb="0" eb="3">
      <t>ジカンタイ</t>
    </rPh>
    <rPh sb="4" eb="6">
      <t>シテイ</t>
    </rPh>
    <rPh sb="12" eb="13">
      <t>ア</t>
    </rPh>
    <rPh sb="21" eb="23">
      <t>ユウコウ</t>
    </rPh>
    <rPh sb="24" eb="26">
      <t>ジカン</t>
    </rPh>
    <rPh sb="26" eb="27">
      <t>タイ</t>
    </rPh>
    <rPh sb="32" eb="33">
      <t>ア</t>
    </rPh>
    <rPh sb="39" eb="41">
      <t>リエキ</t>
    </rPh>
    <rPh sb="42" eb="43">
      <t>ノガ</t>
    </rPh>
    <phoneticPr fontId="1"/>
  </si>
  <si>
    <t>ターゲットを遠くに設定してしまうと、STも上げれず利益が乗ったのにもかかわらず戻ってしまって、有効な時間帯になった時には遅いなんてこともよくある。</t>
    <rPh sb="6" eb="7">
      <t>トオ</t>
    </rPh>
    <rPh sb="9" eb="11">
      <t>セッテイ</t>
    </rPh>
    <rPh sb="21" eb="22">
      <t>ア</t>
    </rPh>
    <rPh sb="25" eb="27">
      <t>リエキ</t>
    </rPh>
    <rPh sb="28" eb="29">
      <t>ノ</t>
    </rPh>
    <rPh sb="39" eb="40">
      <t>モド</t>
    </rPh>
    <rPh sb="47" eb="49">
      <t>ユウコウ</t>
    </rPh>
    <rPh sb="50" eb="52">
      <t>ジカン</t>
    </rPh>
    <rPh sb="52" eb="53">
      <t>タイ</t>
    </rPh>
    <rPh sb="57" eb="58">
      <t>トキ</t>
    </rPh>
    <rPh sb="60" eb="61">
      <t>オソ</t>
    </rPh>
    <phoneticPr fontId="1"/>
  </si>
  <si>
    <t>見れない時間帯のターゲット設定とSTの上げ方のタイミングをもう少し考え直さないといけない。</t>
    <rPh sb="0" eb="1">
      <t>ミ</t>
    </rPh>
    <rPh sb="4" eb="7">
      <t>ジカンタイ</t>
    </rPh>
    <rPh sb="13" eb="15">
      <t>セッテイ</t>
    </rPh>
    <rPh sb="19" eb="20">
      <t>ア</t>
    </rPh>
    <rPh sb="21" eb="22">
      <t>カタ</t>
    </rPh>
    <rPh sb="31" eb="32">
      <t>スコ</t>
    </rPh>
    <rPh sb="33" eb="34">
      <t>カンガ</t>
    </rPh>
    <rPh sb="35" eb="36">
      <t>ナオ</t>
    </rPh>
    <phoneticPr fontId="1"/>
  </si>
  <si>
    <t>1.22530(4H)</t>
    <phoneticPr fontId="1"/>
  </si>
  <si>
    <t>1.23780(4H)</t>
    <phoneticPr fontId="1"/>
  </si>
  <si>
    <t>1.24090(4H)</t>
    <phoneticPr fontId="1"/>
  </si>
  <si>
    <t>1.20814(4H)</t>
    <phoneticPr fontId="1"/>
  </si>
  <si>
    <t>上値をS/Rに抑えられる</t>
    <rPh sb="0" eb="2">
      <t>ウワネ</t>
    </rPh>
    <rPh sb="7" eb="8">
      <t>オサ</t>
    </rPh>
    <phoneticPr fontId="1"/>
  </si>
  <si>
    <t>1.19604(4H)</t>
    <phoneticPr fontId="1"/>
  </si>
  <si>
    <t>S/R 1.20815で持ちこたえ、そこから更に下がる。（決済はその途中でSTに掛かる）</t>
    <rPh sb="12" eb="13">
      <t>モ</t>
    </rPh>
    <rPh sb="22" eb="23">
      <t>サラ</t>
    </rPh>
    <rPh sb="24" eb="25">
      <t>サ</t>
    </rPh>
    <rPh sb="29" eb="31">
      <t>ケッサイ</t>
    </rPh>
    <rPh sb="34" eb="36">
      <t>トチュウ</t>
    </rPh>
    <rPh sb="40" eb="41">
      <t>カ</t>
    </rPh>
    <phoneticPr fontId="1"/>
  </si>
  <si>
    <t>1.21268(4H)</t>
    <phoneticPr fontId="1"/>
  </si>
  <si>
    <t>1.21920(4H)</t>
    <phoneticPr fontId="1"/>
  </si>
  <si>
    <t>1.20815(4H)</t>
    <phoneticPr fontId="1"/>
  </si>
  <si>
    <t>ダウ高値切り上がらなかったので、前の安値でSTを付けたであろう場所（有効時間帯でなかったので通り過ぎた）で決済</t>
    <rPh sb="2" eb="4">
      <t>タカネ</t>
    </rPh>
    <rPh sb="4" eb="5">
      <t>キ</t>
    </rPh>
    <rPh sb="6" eb="7">
      <t>ア</t>
    </rPh>
    <rPh sb="16" eb="17">
      <t>マエ</t>
    </rPh>
    <rPh sb="18" eb="20">
      <t>ヤスネ</t>
    </rPh>
    <rPh sb="24" eb="25">
      <t>ツ</t>
    </rPh>
    <rPh sb="31" eb="33">
      <t>バショ</t>
    </rPh>
    <rPh sb="34" eb="36">
      <t>ユウコウ</t>
    </rPh>
    <rPh sb="36" eb="38">
      <t>ジカン</t>
    </rPh>
    <rPh sb="38" eb="39">
      <t>タイ</t>
    </rPh>
    <rPh sb="46" eb="47">
      <t>トオ</t>
    </rPh>
    <rPh sb="48" eb="49">
      <t>ス</t>
    </rPh>
    <rPh sb="53" eb="55">
      <t>ケッサイ</t>
    </rPh>
    <phoneticPr fontId="1"/>
  </si>
  <si>
    <t>天井、底付近で見かける10＆20MAから大きく乖離したPB。前回ローソク足より下値は長い髭で更新しているが、終値は前回ローソク足より上の位置にある。この時は大きく反転しやすい。</t>
    <rPh sb="0" eb="2">
      <t>テンジョウ</t>
    </rPh>
    <rPh sb="3" eb="4">
      <t>ソコ</t>
    </rPh>
    <rPh sb="4" eb="6">
      <t>フキン</t>
    </rPh>
    <rPh sb="7" eb="8">
      <t>ミ</t>
    </rPh>
    <rPh sb="20" eb="21">
      <t>オオ</t>
    </rPh>
    <rPh sb="23" eb="25">
      <t>カイリ</t>
    </rPh>
    <rPh sb="30" eb="32">
      <t>ゼンカイ</t>
    </rPh>
    <rPh sb="36" eb="37">
      <t>アシ</t>
    </rPh>
    <rPh sb="39" eb="41">
      <t>シタネ</t>
    </rPh>
    <rPh sb="42" eb="43">
      <t>ナガ</t>
    </rPh>
    <rPh sb="44" eb="45">
      <t>ヒゲ</t>
    </rPh>
    <rPh sb="46" eb="48">
      <t>コウシン</t>
    </rPh>
    <rPh sb="54" eb="56">
      <t>オワリネ</t>
    </rPh>
    <rPh sb="57" eb="59">
      <t>ゼンカイ</t>
    </rPh>
    <rPh sb="63" eb="64">
      <t>アシ</t>
    </rPh>
    <rPh sb="66" eb="67">
      <t>ウエ</t>
    </rPh>
    <rPh sb="68" eb="70">
      <t>イチ</t>
    </rPh>
    <rPh sb="76" eb="77">
      <t>トキ</t>
    </rPh>
    <rPh sb="78" eb="79">
      <t>オオ</t>
    </rPh>
    <rPh sb="81" eb="83">
      <t>ハンテン</t>
    </rPh>
    <phoneticPr fontId="1"/>
  </si>
  <si>
    <t>1.21923(4H)</t>
    <phoneticPr fontId="1"/>
  </si>
  <si>
    <t>1.19726(1H)</t>
    <phoneticPr fontId="1"/>
  </si>
  <si>
    <t>1.17104(1H)</t>
    <phoneticPr fontId="1"/>
  </si>
  <si>
    <t>1.16318(4H)</t>
    <phoneticPr fontId="1"/>
  </si>
  <si>
    <t>ダウ安値切下がらなかったので、そのローソク足の高値で決済</t>
    <rPh sb="2" eb="4">
      <t>ヤスネ</t>
    </rPh>
    <rPh sb="4" eb="5">
      <t>キリ</t>
    </rPh>
    <rPh sb="5" eb="6">
      <t>サ</t>
    </rPh>
    <rPh sb="21" eb="22">
      <t>アシ</t>
    </rPh>
    <rPh sb="23" eb="25">
      <t>タカネ</t>
    </rPh>
    <rPh sb="26" eb="28">
      <t>ケッサイ</t>
    </rPh>
    <phoneticPr fontId="1"/>
  </si>
  <si>
    <t>1.18311(1H)</t>
    <phoneticPr fontId="1"/>
  </si>
  <si>
    <t>1.20768(4H)</t>
    <phoneticPr fontId="1"/>
  </si>
  <si>
    <t>1.19421(1H)</t>
    <phoneticPr fontId="1"/>
  </si>
  <si>
    <t>1.17479(4H)</t>
    <phoneticPr fontId="1"/>
  </si>
  <si>
    <t>1.21678(4H)</t>
    <phoneticPr fontId="1"/>
  </si>
  <si>
    <t>1.20081(4H)</t>
    <phoneticPr fontId="1"/>
  </si>
  <si>
    <t>天井で出現する買PBは次のローソク足の形が売りEBになりやすい？底も同じ</t>
    <rPh sb="0" eb="2">
      <t>テンジョウ</t>
    </rPh>
    <rPh sb="3" eb="5">
      <t>シュツゲン</t>
    </rPh>
    <rPh sb="7" eb="8">
      <t>カイ</t>
    </rPh>
    <rPh sb="11" eb="12">
      <t>ツギ</t>
    </rPh>
    <rPh sb="17" eb="18">
      <t>アシ</t>
    </rPh>
    <rPh sb="19" eb="20">
      <t>カタチ</t>
    </rPh>
    <rPh sb="21" eb="22">
      <t>ウ</t>
    </rPh>
    <rPh sb="32" eb="33">
      <t>ソコ</t>
    </rPh>
    <rPh sb="34" eb="35">
      <t>オナ</t>
    </rPh>
    <phoneticPr fontId="1"/>
  </si>
  <si>
    <t>1.21681(4H)</t>
    <phoneticPr fontId="1"/>
  </si>
  <si>
    <t>1.19214(4H)</t>
    <phoneticPr fontId="1"/>
  </si>
  <si>
    <t>1.19756(4H)</t>
    <phoneticPr fontId="1"/>
  </si>
  <si>
    <t>1.18365(4H)</t>
    <phoneticPr fontId="1"/>
  </si>
  <si>
    <t>1.17827(4H)</t>
    <phoneticPr fontId="1"/>
  </si>
  <si>
    <t>S/R1.18365に抑えられる</t>
    <rPh sb="11" eb="12">
      <t>オサ</t>
    </rPh>
    <phoneticPr fontId="1"/>
  </si>
  <si>
    <t>1.19753(4H)</t>
    <phoneticPr fontId="1"/>
  </si>
  <si>
    <t>1.20767(4H)</t>
    <phoneticPr fontId="1"/>
  </si>
  <si>
    <t>1.21124(4H)</t>
    <phoneticPr fontId="1"/>
  </si>
  <si>
    <t>1.21681(4H)</t>
    <phoneticPr fontId="1"/>
  </si>
  <si>
    <t>1.22376(4H)</t>
    <phoneticPr fontId="1"/>
  </si>
  <si>
    <t>1.23936(4H)</t>
    <phoneticPr fontId="1"/>
  </si>
  <si>
    <t>1.24566(4H)</t>
    <phoneticPr fontId="1"/>
  </si>
  <si>
    <t>気づき</t>
    <rPh sb="0" eb="1">
      <t>キ</t>
    </rPh>
    <phoneticPr fontId="1"/>
  </si>
  <si>
    <t>感想</t>
    <rPh sb="0" eb="2">
      <t>カンソウ</t>
    </rPh>
    <phoneticPr fontId="1"/>
  </si>
  <si>
    <t>今回は実際のトレードを意識してチャートを見れる時間帯でトレードするという検証をしています。</t>
    <rPh sb="0" eb="2">
      <t>コンカイ</t>
    </rPh>
    <rPh sb="3" eb="5">
      <t>ジッサイ</t>
    </rPh>
    <rPh sb="11" eb="13">
      <t>イシキ</t>
    </rPh>
    <rPh sb="20" eb="21">
      <t>ミ</t>
    </rPh>
    <rPh sb="23" eb="26">
      <t>ジカンタイ</t>
    </rPh>
    <rPh sb="36" eb="38">
      <t>ケンショウ</t>
    </rPh>
    <phoneticPr fontId="1"/>
  </si>
  <si>
    <t>なので大体夕方の18時くらいから2時くらいまでを考えています。MT4の表示だと12時から20時までの間です。</t>
    <rPh sb="3" eb="5">
      <t>ダイタイ</t>
    </rPh>
    <rPh sb="5" eb="7">
      <t>ユウガタ</t>
    </rPh>
    <rPh sb="10" eb="11">
      <t>ジ</t>
    </rPh>
    <rPh sb="17" eb="18">
      <t>ジ</t>
    </rPh>
    <rPh sb="24" eb="25">
      <t>カンガ</t>
    </rPh>
    <rPh sb="35" eb="37">
      <t>ヒョウジ</t>
    </rPh>
    <rPh sb="41" eb="42">
      <t>ジ</t>
    </rPh>
    <rPh sb="46" eb="47">
      <t>ジ</t>
    </rPh>
    <rPh sb="50" eb="51">
      <t>アイダ</t>
    </rPh>
    <phoneticPr fontId="1"/>
  </si>
  <si>
    <t>この時間帯でトレードするとPBが出現しても有効な時間帯ではなくスルーすることになるので、だましのPBだと助かるのですが、</t>
    <rPh sb="2" eb="5">
      <t>ジカンタイ</t>
    </rPh>
    <rPh sb="16" eb="18">
      <t>シュツゲン</t>
    </rPh>
    <rPh sb="21" eb="23">
      <t>ユウコウ</t>
    </rPh>
    <rPh sb="24" eb="27">
      <t>ジカンタイ</t>
    </rPh>
    <rPh sb="52" eb="53">
      <t>タス</t>
    </rPh>
    <phoneticPr fontId="1"/>
  </si>
  <si>
    <t>絶好のチャンスも結構逃したりします。まあそれは仕方のないことですが、エントリーできたトレードに関してもどのタイミングで</t>
    <rPh sb="0" eb="2">
      <t>ゼッコウ</t>
    </rPh>
    <rPh sb="8" eb="10">
      <t>ケッコウ</t>
    </rPh>
    <rPh sb="10" eb="11">
      <t>ノガ</t>
    </rPh>
    <rPh sb="23" eb="25">
      <t>シカタ</t>
    </rPh>
    <rPh sb="47" eb="48">
      <t>カン</t>
    </rPh>
    <phoneticPr fontId="1"/>
  </si>
  <si>
    <t>STを上げていくのか非常に難しく感じました。ダウ理論でSTを上げたい場面があっても有効な時間帯ではないので、</t>
    <rPh sb="3" eb="4">
      <t>ア</t>
    </rPh>
    <rPh sb="10" eb="12">
      <t>ヒジョウ</t>
    </rPh>
    <rPh sb="13" eb="14">
      <t>ムズカ</t>
    </rPh>
    <rPh sb="16" eb="17">
      <t>カン</t>
    </rPh>
    <rPh sb="24" eb="26">
      <t>リロン</t>
    </rPh>
    <rPh sb="30" eb="31">
      <t>ア</t>
    </rPh>
    <rPh sb="34" eb="36">
      <t>バメン</t>
    </rPh>
    <rPh sb="41" eb="43">
      <t>ユウコウ</t>
    </rPh>
    <rPh sb="44" eb="47">
      <t>ジカンタイ</t>
    </rPh>
    <phoneticPr fontId="1"/>
  </si>
  <si>
    <t>有効な時間帯のローソク足まで追いかけていくと・・・上げる間もなく下がってしまっていたりとか・・・</t>
    <rPh sb="0" eb="2">
      <t>ユウコウ</t>
    </rPh>
    <rPh sb="3" eb="6">
      <t>ジカンタイ</t>
    </rPh>
    <rPh sb="11" eb="12">
      <t>アシ</t>
    </rPh>
    <rPh sb="14" eb="15">
      <t>オ</t>
    </rPh>
    <rPh sb="25" eb="26">
      <t>ア</t>
    </rPh>
    <rPh sb="28" eb="29">
      <t>マ</t>
    </rPh>
    <rPh sb="32" eb="33">
      <t>サ</t>
    </rPh>
    <phoneticPr fontId="1"/>
  </si>
  <si>
    <t>ターゲットももう少し大きく狙うのではなく、タイトに攻めていかないといけないのかな？</t>
    <rPh sb="8" eb="9">
      <t>スコ</t>
    </rPh>
    <rPh sb="10" eb="11">
      <t>オオ</t>
    </rPh>
    <rPh sb="13" eb="14">
      <t>ネラ</t>
    </rPh>
    <rPh sb="25" eb="26">
      <t>セ</t>
    </rPh>
    <phoneticPr fontId="1"/>
  </si>
  <si>
    <t>検証ということで明らかに負けるだろうと思うポイントでもエントリーしているため勝率はあまり良くない。</t>
    <rPh sb="0" eb="2">
      <t>ケンショウ</t>
    </rPh>
    <rPh sb="8" eb="9">
      <t>アキ</t>
    </rPh>
    <rPh sb="12" eb="13">
      <t>マ</t>
    </rPh>
    <rPh sb="19" eb="20">
      <t>オモ</t>
    </rPh>
    <rPh sb="38" eb="40">
      <t>ショウリツ</t>
    </rPh>
    <rPh sb="44" eb="45">
      <t>ヨ</t>
    </rPh>
    <phoneticPr fontId="1"/>
  </si>
  <si>
    <t>レンジ相場になるとかなり逆のPBが出現し、やられる印象がある。</t>
    <rPh sb="3" eb="5">
      <t>ソウバ</t>
    </rPh>
    <rPh sb="12" eb="13">
      <t>ギャク</t>
    </rPh>
    <rPh sb="17" eb="19">
      <t>シュツゲン</t>
    </rPh>
    <rPh sb="25" eb="27">
      <t>インショウ</t>
    </rPh>
    <phoneticPr fontId="1"/>
  </si>
  <si>
    <t>でも勝率は５０％を切っていますが、利益は２．５倍ほどに増えていますので、エントリーの選別（フィルター）を強化して勝率も上げていければと思います。</t>
    <rPh sb="2" eb="4">
      <t>ショウリツ</t>
    </rPh>
    <rPh sb="9" eb="10">
      <t>キ</t>
    </rPh>
    <rPh sb="17" eb="19">
      <t>リエキ</t>
    </rPh>
    <rPh sb="23" eb="24">
      <t>バイ</t>
    </rPh>
    <rPh sb="27" eb="28">
      <t>フ</t>
    </rPh>
    <rPh sb="42" eb="44">
      <t>センベツ</t>
    </rPh>
    <rPh sb="52" eb="54">
      <t>キョウカ</t>
    </rPh>
    <rPh sb="56" eb="58">
      <t>ショウリツ</t>
    </rPh>
    <rPh sb="59" eb="60">
      <t>ア</t>
    </rPh>
    <rPh sb="67" eb="68">
      <t>オモ</t>
    </rPh>
    <phoneticPr fontId="1"/>
  </si>
  <si>
    <t>今後</t>
    <rPh sb="0" eb="2">
      <t>コンゴ</t>
    </rPh>
    <phoneticPr fontId="1"/>
  </si>
  <si>
    <t>とりあえず仕掛け１の検証を２通貨でこなしたので、次はEBの仕掛け２に移りたいと思います。</t>
    <rPh sb="5" eb="7">
      <t>シカ</t>
    </rPh>
    <rPh sb="10" eb="12">
      <t>ケンショウ</t>
    </rPh>
    <rPh sb="14" eb="16">
      <t>ツウカ</t>
    </rPh>
    <rPh sb="24" eb="25">
      <t>ツギ</t>
    </rPh>
    <rPh sb="29" eb="31">
      <t>シカ</t>
    </rPh>
    <rPh sb="34" eb="35">
      <t>ウツ</t>
    </rPh>
    <rPh sb="39" eb="40">
      <t>オモ</t>
    </rPh>
    <phoneticPr fontId="1"/>
  </si>
  <si>
    <t>仕掛け1</t>
    <rPh sb="0" eb="2">
      <t>シカ</t>
    </rPh>
    <phoneticPr fontId="1"/>
  </si>
  <si>
    <t>PB:</t>
  </si>
  <si>
    <t>EUR/JPY</t>
    <phoneticPr fontId="10"/>
  </si>
  <si>
    <t>USD/JPY</t>
    <phoneticPr fontId="10"/>
  </si>
  <si>
    <t>1H足</t>
    <rPh sb="2" eb="3">
      <t>アシ</t>
    </rPh>
    <phoneticPr fontId="10"/>
  </si>
  <si>
    <t>GBP/JPY</t>
    <phoneticPr fontId="10"/>
  </si>
  <si>
    <t>合計</t>
    <rPh sb="0" eb="2">
      <t>ゴウケイ</t>
    </rPh>
    <phoneticPr fontId="10"/>
  </si>
  <si>
    <t>EUR/USD</t>
    <phoneticPr fontId="1"/>
  </si>
  <si>
    <t>4H足</t>
    <rPh sb="2" eb="3">
      <t>アシ</t>
    </rPh>
    <phoneticPr fontId="10"/>
  </si>
  <si>
    <t>日足</t>
    <phoneticPr fontId="10"/>
  </si>
  <si>
    <t>日足</t>
    <rPh sb="0" eb="2">
      <t>ヒアシ</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</si>
</sst>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_ "/>
    <numFmt numFmtId="177" formatCode="#,##0_ "/>
    <numFmt numFmtId="178" formatCode="m/d;@"/>
    <numFmt numFmtId="179" formatCode="#,##0_ ;[Red]\-#,##0\ "/>
    <numFmt numFmtId="180" formatCode="0.0_ ;[Red]\-0.0\ "/>
    <numFmt numFmtId="181" formatCode="0.0%"/>
    <numFmt numFmtId="182" formatCode="0.00000_ "/>
    <numFmt numFmtId="183" formatCode="0.000_ "/>
    <numFmt numFmtId="184" formatCode="0,000&quot;通&quot;&quot;貨&quot;"/>
    <numFmt numFmtId="185" formatCode="#,###,###&quot;円&quot;"/>
    <numFmt numFmtId="186" formatCode="#.0&quot;pips&quot;"/>
    <numFmt numFmtId="187" formatCode="0.00&quot;Lot&quot;"/>
    <numFmt numFmtId="188" formatCode="#,###&quot;円&quot;"/>
    <numFmt numFmtId="189" formatCode="0_ "/>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1"/>
      <color rgb="FF0000FF"/>
      <name val="ＭＳ Ｐゴシック"/>
      <family val="3"/>
      <charset val="128"/>
      <scheme val="minor"/>
    </font>
    <font>
      <b/>
      <sz val="11"/>
      <color rgb="FFFF0000"/>
      <name val="ＭＳ Ｐゴシック"/>
      <family val="3"/>
      <charset val="128"/>
      <scheme val="minor"/>
    </font>
    <font>
      <sz val="6"/>
      <name val="ＭＳ Ｐゴシック"/>
      <family val="3"/>
      <charset val="128"/>
    </font>
    <font>
      <b/>
      <sz val="14"/>
      <color rgb="FF0000FF"/>
      <name val="ＭＳ Ｐゴシック"/>
      <family val="3"/>
      <charset val="128"/>
      <scheme val="minor"/>
    </font>
    <font>
      <b/>
      <sz val="14"/>
      <color theme="0"/>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20"/>
      <color theme="1"/>
      <name val="ＭＳ Ｐゴシック"/>
      <family val="2"/>
      <charset val="128"/>
      <scheme val="minor"/>
    </font>
  </fonts>
  <fills count="12">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99"/>
        <bgColor indexed="64"/>
      </patternFill>
    </fill>
    <fill>
      <patternFill patternType="solid">
        <fgColor rgb="FFEAEAEA"/>
        <bgColor indexed="64"/>
      </patternFill>
    </fill>
    <fill>
      <patternFill patternType="solid">
        <fgColor rgb="FF66CCFF"/>
        <bgColor indexed="64"/>
      </patternFill>
    </fill>
    <fill>
      <patternFill patternType="solid">
        <fgColor rgb="FFFFCC66"/>
        <bgColor indexed="64"/>
      </patternFill>
    </fill>
    <fill>
      <patternFill patternType="solid">
        <fgColor theme="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90">
    <xf numFmtId="0" fontId="0" fillId="0" borderId="0" xfId="0">
      <alignment vertical="center"/>
    </xf>
    <xf numFmtId="0" fontId="0" fillId="0" borderId="0" xfId="0" applyAlignment="1">
      <alignment horizontal="center" vertical="center"/>
    </xf>
    <xf numFmtId="178" fontId="4" fillId="0" borderId="1" xfId="0" applyNumberFormat="1" applyFont="1" applyFill="1" applyBorder="1" applyAlignment="1">
      <alignment horizontal="center" vertical="center"/>
    </xf>
    <xf numFmtId="0" fontId="0" fillId="0" borderId="0" xfId="0" applyAlignment="1">
      <alignment horizontal="left" vertical="center"/>
    </xf>
    <xf numFmtId="0" fontId="2" fillId="6"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xf>
    <xf numFmtId="0" fontId="4" fillId="0" borderId="1" xfId="0" applyFont="1" applyFill="1" applyBorder="1" applyAlignment="1">
      <alignment horizontal="center" vertical="center"/>
    </xf>
    <xf numFmtId="0" fontId="2" fillId="5" borderId="1" xfId="0" applyFont="1" applyFill="1" applyBorder="1" applyAlignment="1">
      <alignment horizontal="center" vertical="center" shrinkToFit="1"/>
    </xf>
    <xf numFmtId="0" fontId="0" fillId="0" borderId="0" xfId="0" applyFill="1">
      <alignment vertical="center"/>
    </xf>
    <xf numFmtId="181" fontId="0" fillId="8" borderId="1" xfId="1" applyNumberFormat="1" applyFont="1" applyFill="1" applyBorder="1" applyAlignment="1">
      <alignment horizontal="center" vertical="center"/>
    </xf>
    <xf numFmtId="0" fontId="0" fillId="8" borderId="10" xfId="0"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176" fontId="5" fillId="8" borderId="1" xfId="0" applyNumberFormat="1" applyFont="1" applyFill="1" applyBorder="1" applyAlignment="1">
      <alignment horizontal="center" vertical="center"/>
    </xf>
    <xf numFmtId="179" fontId="0" fillId="8" borderId="1" xfId="0" applyNumberFormat="1" applyFill="1" applyBorder="1" applyAlignment="1">
      <alignment vertical="center"/>
    </xf>
    <xf numFmtId="0" fontId="0" fillId="0" borderId="0" xfId="0" applyAlignment="1">
      <alignment vertical="center"/>
    </xf>
    <xf numFmtId="0" fontId="4" fillId="0" borderId="1" xfId="0" applyFont="1" applyFill="1" applyBorder="1" applyAlignment="1">
      <alignment horizontal="center" vertical="center"/>
    </xf>
    <xf numFmtId="0" fontId="11" fillId="0" borderId="0" xfId="0" applyFont="1" applyAlignment="1">
      <alignment horizontal="right" vertical="center"/>
    </xf>
    <xf numFmtId="184" fontId="13" fillId="4" borderId="1" xfId="0" applyNumberFormat="1" applyFont="1" applyFill="1" applyBorder="1" applyAlignment="1">
      <alignment horizontal="center" vertical="center"/>
    </xf>
    <xf numFmtId="185" fontId="14" fillId="11"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83" fontId="15" fillId="0" borderId="1" xfId="0" applyNumberFormat="1" applyFont="1" applyBorder="1" applyAlignment="1">
      <alignment horizontal="center" vertical="center"/>
    </xf>
    <xf numFmtId="0" fontId="13" fillId="4" borderId="1" xfId="0" applyFont="1" applyFill="1" applyBorder="1" applyAlignment="1">
      <alignment horizontal="center" vertical="center"/>
    </xf>
    <xf numFmtId="9" fontId="14" fillId="11" borderId="1" xfId="0" applyNumberFormat="1" applyFont="1" applyFill="1" applyBorder="1" applyAlignment="1">
      <alignment horizontal="center" vertical="center"/>
    </xf>
    <xf numFmtId="0" fontId="14" fillId="11" borderId="1" xfId="0" applyFont="1" applyFill="1" applyBorder="1" applyAlignment="1">
      <alignment horizontal="center" vertical="center"/>
    </xf>
    <xf numFmtId="186" fontId="14" fillId="11" borderId="1" xfId="0" applyNumberFormat="1" applyFont="1" applyFill="1" applyBorder="1" applyAlignment="1">
      <alignment horizontal="center" vertical="center"/>
    </xf>
    <xf numFmtId="187" fontId="16" fillId="0" borderId="1" xfId="0" applyNumberFormat="1" applyFont="1" applyBorder="1" applyAlignment="1">
      <alignment horizontal="center" vertical="center"/>
    </xf>
    <xf numFmtId="186" fontId="13" fillId="4" borderId="1" xfId="0" applyNumberFormat="1" applyFont="1" applyFill="1" applyBorder="1" applyAlignment="1">
      <alignment horizontal="center" vertical="center"/>
    </xf>
    <xf numFmtId="188" fontId="16" fillId="0" borderId="1" xfId="0" applyNumberFormat="1" applyFont="1" applyBorder="1" applyAlignment="1">
      <alignment horizontal="center" vertical="center"/>
    </xf>
    <xf numFmtId="188" fontId="15" fillId="0" borderId="1" xfId="0" applyNumberFormat="1" applyFont="1" applyBorder="1" applyAlignment="1">
      <alignment horizontal="center" vertical="center"/>
    </xf>
    <xf numFmtId="189" fontId="9" fillId="0" borderId="0" xfId="0" applyNumberFormat="1" applyFont="1" applyAlignment="1">
      <alignment horizontal="right" vertical="center"/>
    </xf>
    <xf numFmtId="183" fontId="0" fillId="0" borderId="0" xfId="0" applyNumberFormat="1" applyFill="1">
      <alignment vertical="center"/>
    </xf>
    <xf numFmtId="0" fontId="0" fillId="0" borderId="0" xfId="0" applyNumberFormat="1" applyFill="1">
      <alignment vertical="center"/>
    </xf>
    <xf numFmtId="177" fontId="0" fillId="0" borderId="0" xfId="0" applyNumberFormat="1" applyFill="1">
      <alignment vertical="center"/>
    </xf>
    <xf numFmtId="0" fontId="17" fillId="0" borderId="0" xfId="0" applyFont="1">
      <alignment vertical="center"/>
    </xf>
    <xf numFmtId="180" fontId="5" fillId="8" borderId="1" xfId="0" applyNumberFormat="1" applyFont="1" applyFill="1" applyBorder="1" applyAlignment="1">
      <alignment horizontal="center" vertical="center"/>
    </xf>
    <xf numFmtId="177" fontId="4" fillId="8"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79" fontId="5" fillId="8" borderId="2" xfId="0" applyNumberFormat="1" applyFont="1" applyFill="1" applyBorder="1" applyAlignment="1">
      <alignment horizontal="center" vertical="center"/>
    </xf>
    <xf numFmtId="179" fontId="5" fillId="8" borderId="4" xfId="0" applyNumberFormat="1" applyFont="1" applyFill="1" applyBorder="1" applyAlignment="1">
      <alignment horizontal="center" vertical="center"/>
    </xf>
    <xf numFmtId="182" fontId="4" fillId="0" borderId="2"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7" fillId="0" borderId="9" xfId="0" applyFont="1" applyBorder="1" applyAlignment="1">
      <alignment horizontal="center" vertical="center"/>
    </xf>
    <xf numFmtId="177" fontId="6" fillId="8" borderId="16" xfId="0" applyNumberFormat="1" applyFont="1" applyFill="1" applyBorder="1" applyAlignment="1">
      <alignment horizontal="center" vertical="center"/>
    </xf>
    <xf numFmtId="177" fontId="6" fillId="8" borderId="12" xfId="0" applyNumberFormat="1" applyFont="1" applyFill="1" applyBorder="1" applyAlignment="1">
      <alignment horizontal="center" vertical="center"/>
    </xf>
    <xf numFmtId="177" fontId="6" fillId="8" borderId="17" xfId="0" applyNumberFormat="1"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2" fillId="3" borderId="1" xfId="0"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2" fillId="3" borderId="1" xfId="0" applyFont="1" applyFill="1" applyBorder="1" applyAlignment="1">
      <alignment horizontal="center" vertical="center" shrinkToFit="1"/>
    </xf>
    <xf numFmtId="179" fontId="0" fillId="8" borderId="1" xfId="0" applyNumberFormat="1" applyFill="1" applyBorder="1" applyAlignment="1">
      <alignment horizontal="center" vertical="center"/>
    </xf>
    <xf numFmtId="0" fontId="2" fillId="3" borderId="10" xfId="0" applyFont="1" applyFill="1" applyBorder="1" applyAlignment="1">
      <alignment horizontal="center" vertical="center"/>
    </xf>
    <xf numFmtId="0" fontId="0" fillId="0" borderId="10" xfId="0"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80" fontId="0" fillId="8" borderId="1" xfId="0" applyNumberFormat="1" applyFill="1" applyBorder="1" applyAlignment="1">
      <alignment horizontal="center" vertical="center"/>
    </xf>
    <xf numFmtId="0" fontId="0" fillId="8" borderId="1" xfId="0" applyFill="1" applyBorder="1" applyAlignment="1">
      <alignment horizontal="center" vertical="center"/>
    </xf>
    <xf numFmtId="177" fontId="0" fillId="8" borderId="1" xfId="0" applyNumberFormat="1" applyFill="1" applyBorder="1" applyAlignment="1">
      <alignment horizontal="center" vertical="center"/>
    </xf>
    <xf numFmtId="0" fontId="12" fillId="10" borderId="2" xfId="0" applyFont="1" applyFill="1" applyBorder="1" applyAlignment="1">
      <alignment horizontal="center" vertical="center"/>
    </xf>
    <xf numFmtId="0" fontId="12" fillId="10" borderId="4" xfId="0" applyFont="1" applyFill="1" applyBorder="1" applyAlignment="1">
      <alignment horizontal="center" vertical="center"/>
    </xf>
    <xf numFmtId="0" fontId="0" fillId="0" borderId="3" xfId="0" applyBorder="1" applyAlignment="1">
      <alignment horizontal="center" vertical="center"/>
    </xf>
    <xf numFmtId="0" fontId="0" fillId="0" borderId="0" xfId="0" applyFont="1">
      <alignment vertical="center"/>
    </xf>
  </cellXfs>
  <cellStyles count="2">
    <cellStyle name="パーセント" xfId="1" builtinId="5"/>
    <cellStyle name="標準" xfId="0" builtinId="0"/>
  </cellStyles>
  <dxfs count="6">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FFCC66"/>
      <color rgb="FF66CCFF"/>
      <color rgb="FF3399FF"/>
      <color rgb="FFCCCCFF"/>
      <color rgb="FFCCFFCC"/>
      <color rgb="FF0000FF"/>
      <color rgb="FFFFCCFF"/>
      <color rgb="FFEAEAEA"/>
      <color rgb="FFFFFFCC"/>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25</xdr:row>
      <xdr:rowOff>164499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450749"/>
        </a:xfrm>
        <a:prstGeom prst="rect">
          <a:avLst/>
        </a:prstGeom>
      </xdr:spPr>
    </xdr:pic>
    <xdr:clientData/>
  </xdr:twoCellAnchor>
  <xdr:twoCellAnchor editAs="oneCell">
    <xdr:from>
      <xdr:col>0</xdr:col>
      <xdr:colOff>0</xdr:colOff>
      <xdr:row>28</xdr:row>
      <xdr:rowOff>0</xdr:rowOff>
    </xdr:from>
    <xdr:to>
      <xdr:col>14</xdr:col>
      <xdr:colOff>457200</xdr:colOff>
      <xdr:row>54</xdr:row>
      <xdr:rowOff>44631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800600"/>
          <a:ext cx="10058400" cy="4502331"/>
        </a:xfrm>
        <a:prstGeom prst="rect">
          <a:avLst/>
        </a:prstGeom>
      </xdr:spPr>
    </xdr:pic>
    <xdr:clientData/>
  </xdr:twoCellAnchor>
  <xdr:twoCellAnchor editAs="oneCell">
    <xdr:from>
      <xdr:col>0</xdr:col>
      <xdr:colOff>0</xdr:colOff>
      <xdr:row>56</xdr:row>
      <xdr:rowOff>0</xdr:rowOff>
    </xdr:from>
    <xdr:to>
      <xdr:col>14</xdr:col>
      <xdr:colOff>457200</xdr:colOff>
      <xdr:row>84</xdr:row>
      <xdr:rowOff>73514</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601200"/>
          <a:ext cx="10058400" cy="48741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14</xdr:col>
      <xdr:colOff>457200</xdr:colOff>
      <xdr:row>33</xdr:row>
      <xdr:rowOff>108019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14500"/>
          <a:ext cx="10058400" cy="3537019"/>
        </a:xfrm>
        <a:prstGeom prst="rect">
          <a:avLst/>
        </a:prstGeom>
      </xdr:spPr>
    </xdr:pic>
    <xdr:clientData/>
  </xdr:twoCellAnchor>
  <xdr:twoCellAnchor editAs="oneCell">
    <xdr:from>
      <xdr:col>0</xdr:col>
      <xdr:colOff>0</xdr:colOff>
      <xdr:row>35</xdr:row>
      <xdr:rowOff>0</xdr:rowOff>
    </xdr:from>
    <xdr:to>
      <xdr:col>14</xdr:col>
      <xdr:colOff>457200</xdr:colOff>
      <xdr:row>61</xdr:row>
      <xdr:rowOff>96213</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486400"/>
          <a:ext cx="10058400" cy="45539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1270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09"/>
  <sheetViews>
    <sheetView zoomScale="115" zoomScaleNormal="115" workbookViewId="0">
      <selection activeCell="Q104" sqref="Q104"/>
    </sheetView>
  </sheetViews>
  <sheetFormatPr defaultRowHeight="13.5" x14ac:dyDescent="0.15"/>
  <cols>
    <col min="1" max="1" width="2.875" customWidth="1"/>
    <col min="2" max="23" width="6.625" style="1" customWidth="1"/>
    <col min="24" max="24" width="14.375" bestFit="1" customWidth="1"/>
    <col min="25" max="25" width="11" bestFit="1" customWidth="1"/>
  </cols>
  <sheetData>
    <row r="2" spans="2:26" x14ac:dyDescent="0.15">
      <c r="B2" s="72" t="s">
        <v>19</v>
      </c>
      <c r="C2" s="72"/>
      <c r="D2" s="72"/>
      <c r="E2" s="73" t="s">
        <v>29</v>
      </c>
      <c r="F2" s="73"/>
      <c r="G2" s="73"/>
      <c r="H2" s="72" t="s">
        <v>20</v>
      </c>
      <c r="I2" s="72"/>
      <c r="J2" s="72"/>
      <c r="K2" s="73" t="s">
        <v>83</v>
      </c>
      <c r="L2" s="73"/>
      <c r="M2" s="73"/>
      <c r="N2" s="72" t="s">
        <v>27</v>
      </c>
      <c r="O2" s="72"/>
      <c r="P2" s="74">
        <v>0.02</v>
      </c>
      <c r="Q2" s="73"/>
    </row>
    <row r="3" spans="2:26" ht="105.75" customHeight="1" x14ac:dyDescent="0.15">
      <c r="B3" s="72" t="s">
        <v>15</v>
      </c>
      <c r="C3" s="72"/>
      <c r="D3" s="81" t="s">
        <v>84</v>
      </c>
      <c r="E3" s="81"/>
      <c r="F3" s="81"/>
      <c r="G3" s="81"/>
      <c r="H3" s="81"/>
      <c r="I3" s="81"/>
      <c r="J3" s="72" t="s">
        <v>16</v>
      </c>
      <c r="K3" s="72"/>
      <c r="L3" s="81" t="s">
        <v>85</v>
      </c>
      <c r="M3" s="82"/>
      <c r="N3" s="82"/>
      <c r="O3" s="82"/>
      <c r="P3" s="82"/>
      <c r="Q3" s="82"/>
    </row>
    <row r="4" spans="2:26" x14ac:dyDescent="0.15">
      <c r="B4" s="72" t="s">
        <v>13</v>
      </c>
      <c r="C4" s="72"/>
      <c r="D4" s="76">
        <f>SUM($T$10:$U$914)</f>
        <v>298265.43209876399</v>
      </c>
      <c r="E4" s="76"/>
      <c r="F4" s="72" t="s">
        <v>12</v>
      </c>
      <c r="G4" s="72"/>
      <c r="H4" s="83">
        <f>SUM($V$10:$W$78)</f>
        <v>1144.2999999999938</v>
      </c>
      <c r="I4" s="84"/>
      <c r="J4" s="75" t="s">
        <v>23</v>
      </c>
      <c r="K4" s="75"/>
      <c r="L4" s="85">
        <f>MAX($C$10:$D$911)-E6</f>
        <v>309932.09876543051</v>
      </c>
      <c r="M4" s="85"/>
      <c r="N4" s="75" t="s">
        <v>17</v>
      </c>
      <c r="O4" s="75"/>
      <c r="P4" s="76">
        <f>MIN($C$10:$D$911)-E6</f>
        <v>0</v>
      </c>
      <c r="Q4" s="76"/>
      <c r="S4" s="15"/>
      <c r="T4" s="16" t="s">
        <v>32</v>
      </c>
    </row>
    <row r="5" spans="2:26" ht="14.25" thickBot="1" x14ac:dyDescent="0.2">
      <c r="B5" s="6" t="s">
        <v>21</v>
      </c>
      <c r="C5" s="11">
        <f>COUNTIF($T$10:$T$911,"&gt;0")</f>
        <v>44</v>
      </c>
      <c r="D5" s="6" t="s">
        <v>22</v>
      </c>
      <c r="E5" s="11">
        <f>COUNTIF($T$10:$T$911,"&lt;0")</f>
        <v>56</v>
      </c>
      <c r="F5" s="6" t="s">
        <v>24</v>
      </c>
      <c r="G5" s="11">
        <f>COUNTIF($T$10:$T$911,"=0")</f>
        <v>0</v>
      </c>
      <c r="H5" s="6" t="s">
        <v>10</v>
      </c>
      <c r="I5" s="10">
        <f>IF(C5=0,"0",C5/SUM(C5,E5))</f>
        <v>0.44</v>
      </c>
      <c r="J5" s="72" t="s">
        <v>25</v>
      </c>
      <c r="K5" s="77"/>
      <c r="L5" s="78"/>
      <c r="M5" s="78"/>
      <c r="N5" s="79" t="s">
        <v>26</v>
      </c>
      <c r="O5" s="80"/>
      <c r="P5" s="78"/>
      <c r="Q5" s="78"/>
      <c r="S5" s="13"/>
      <c r="T5" s="16" t="s">
        <v>33</v>
      </c>
    </row>
    <row r="6" spans="2:26" ht="21.75" thickBot="1" x14ac:dyDescent="0.2">
      <c r="B6" s="53" t="s">
        <v>14</v>
      </c>
      <c r="C6" s="54"/>
      <c r="D6" s="55"/>
      <c r="E6" s="56">
        <v>200000</v>
      </c>
      <c r="F6" s="56"/>
      <c r="G6" s="56"/>
      <c r="H6" s="57"/>
      <c r="I6" s="58" t="s">
        <v>28</v>
      </c>
      <c r="J6" s="58"/>
      <c r="K6" s="53" t="s">
        <v>11</v>
      </c>
      <c r="L6" s="54"/>
      <c r="M6" s="55"/>
      <c r="N6" s="59">
        <f>E6+D4</f>
        <v>498265.43209876399</v>
      </c>
      <c r="O6" s="60"/>
      <c r="P6" s="60"/>
      <c r="Q6" s="61"/>
    </row>
    <row r="7" spans="2:26" x14ac:dyDescent="0.15">
      <c r="P7" s="3"/>
    </row>
    <row r="8" spans="2:26" x14ac:dyDescent="0.15">
      <c r="B8" s="62" t="s">
        <v>18</v>
      </c>
      <c r="C8" s="63" t="s">
        <v>6</v>
      </c>
      <c r="D8" s="64"/>
      <c r="E8" s="67" t="s">
        <v>2</v>
      </c>
      <c r="F8" s="68"/>
      <c r="G8" s="68"/>
      <c r="H8" s="68"/>
      <c r="I8" s="68"/>
      <c r="J8" s="68"/>
      <c r="K8" s="69"/>
      <c r="L8" s="50" t="s">
        <v>34</v>
      </c>
      <c r="M8" s="70"/>
      <c r="N8" s="51"/>
      <c r="O8" s="71" t="s">
        <v>8</v>
      </c>
      <c r="P8" s="43" t="s">
        <v>5</v>
      </c>
      <c r="Q8" s="44"/>
      <c r="R8" s="44"/>
      <c r="S8" s="44"/>
      <c r="T8" s="44"/>
      <c r="U8" s="44"/>
      <c r="V8" s="44"/>
      <c r="W8" s="45"/>
      <c r="X8" t="s">
        <v>79</v>
      </c>
      <c r="Y8" t="s">
        <v>81</v>
      </c>
      <c r="Z8" t="s">
        <v>82</v>
      </c>
    </row>
    <row r="9" spans="2:26" x14ac:dyDescent="0.15">
      <c r="B9" s="62"/>
      <c r="C9" s="65"/>
      <c r="D9" s="66"/>
      <c r="E9" s="5" t="s">
        <v>1</v>
      </c>
      <c r="F9" s="5" t="s">
        <v>0</v>
      </c>
      <c r="G9" s="5" t="s">
        <v>3</v>
      </c>
      <c r="H9" s="46" t="s">
        <v>31</v>
      </c>
      <c r="I9" s="47"/>
      <c r="J9" s="48" t="s">
        <v>30</v>
      </c>
      <c r="K9" s="49"/>
      <c r="L9" s="4" t="s">
        <v>7</v>
      </c>
      <c r="M9" s="50" t="s">
        <v>9</v>
      </c>
      <c r="N9" s="51"/>
      <c r="O9" s="71"/>
      <c r="P9" s="8" t="s">
        <v>1</v>
      </c>
      <c r="Q9" s="8" t="s">
        <v>0</v>
      </c>
      <c r="R9" s="43" t="s">
        <v>4</v>
      </c>
      <c r="S9" s="45"/>
      <c r="T9" s="52" t="s">
        <v>13</v>
      </c>
      <c r="U9" s="52"/>
      <c r="V9" s="52" t="s">
        <v>12</v>
      </c>
      <c r="W9" s="52"/>
      <c r="X9" t="s">
        <v>80</v>
      </c>
    </row>
    <row r="10" spans="2:26" x14ac:dyDescent="0.15">
      <c r="B10" s="7">
        <v>1</v>
      </c>
      <c r="C10" s="37">
        <f>E6</f>
        <v>200000</v>
      </c>
      <c r="D10" s="37"/>
      <c r="E10" s="13">
        <v>2005</v>
      </c>
      <c r="F10" s="2">
        <v>42017.666666666664</v>
      </c>
      <c r="G10" s="7" t="s">
        <v>87</v>
      </c>
      <c r="H10" s="38">
        <v>1.3225</v>
      </c>
      <c r="I10" s="38"/>
      <c r="J10" s="38">
        <v>1.3251999999999999</v>
      </c>
      <c r="K10" s="38"/>
      <c r="L10" s="12">
        <f>IF(J10="","",ROUNDUP(IF(G10="買",H10-J10,J10-H10)*10000,0))</f>
        <v>27</v>
      </c>
      <c r="M10" s="37">
        <f t="shared" ref="M10:M73" si="0">IF(F10="","",C10*$P$2)</f>
        <v>4000</v>
      </c>
      <c r="N10" s="37"/>
      <c r="O10" s="14">
        <f>IF(L10="","",ROUNDDOWN(M10/(L10/X10)/100000,2))</f>
        <v>0.15</v>
      </c>
      <c r="P10" s="13">
        <f t="shared" ref="P10:P73" si="1">E10</f>
        <v>2005</v>
      </c>
      <c r="Q10" s="2">
        <v>42018.75</v>
      </c>
      <c r="R10" s="38">
        <v>1.3128</v>
      </c>
      <c r="S10" s="38"/>
      <c r="T10" s="39">
        <f>IF(Q10="","",V10*O10*100000/81)</f>
        <v>17962.96296296304</v>
      </c>
      <c r="U10" s="40"/>
      <c r="V10" s="36">
        <f>IF(Q10="","",IF(G10="買",R10-H10,H10-R10)*10000)</f>
        <v>97.000000000000426</v>
      </c>
      <c r="W10" s="36"/>
      <c r="X10">
        <v>105</v>
      </c>
      <c r="Y10" t="s">
        <v>88</v>
      </c>
    </row>
    <row r="11" spans="2:26" x14ac:dyDescent="0.15">
      <c r="B11" s="7">
        <v>2</v>
      </c>
      <c r="C11" s="37">
        <f t="shared" ref="C11:C74" si="2">IF(T10="","",C10+T10)</f>
        <v>217962.96296296304</v>
      </c>
      <c r="D11" s="37"/>
      <c r="E11" s="13">
        <v>2005</v>
      </c>
      <c r="F11" s="2">
        <v>42018.791666666664</v>
      </c>
      <c r="G11" s="17" t="s">
        <v>87</v>
      </c>
      <c r="H11" s="38">
        <v>1.3089</v>
      </c>
      <c r="I11" s="38"/>
      <c r="J11" s="38">
        <v>1.3136000000000001</v>
      </c>
      <c r="K11" s="38"/>
      <c r="L11" s="12">
        <f t="shared" ref="L11:L74" si="3">IF(J11="","",ROUNDUP(IF(G11="買",H11-J11,J11-H11)*10000,0)+5)</f>
        <v>53</v>
      </c>
      <c r="M11" s="37">
        <f t="shared" si="0"/>
        <v>4359.2592592592609</v>
      </c>
      <c r="N11" s="37"/>
      <c r="O11" s="14">
        <f t="shared" ref="O11:O74" si="4">IF(L11="","",ROUNDDOWN(M11/(L11/X11)/100000,2))</f>
        <v>0.08</v>
      </c>
      <c r="P11" s="13">
        <f t="shared" si="1"/>
        <v>2005</v>
      </c>
      <c r="Q11" s="2">
        <v>42023.458333333336</v>
      </c>
      <c r="R11" s="38">
        <v>1.3075000000000001</v>
      </c>
      <c r="S11" s="38"/>
      <c r="T11" s="39">
        <f t="shared" ref="T11:T74" si="5">IF(Q11="","",V11*O11*100000/81)</f>
        <v>1382.7160493825636</v>
      </c>
      <c r="U11" s="40"/>
      <c r="V11" s="36">
        <f t="shared" ref="V11:V74" si="6">IF(Q11="","",IF(G11="買",R11-H11,H11-R11)*10000)</f>
        <v>13.999999999998458</v>
      </c>
      <c r="W11" s="36"/>
      <c r="X11">
        <v>105</v>
      </c>
      <c r="Y11" t="s">
        <v>88</v>
      </c>
    </row>
    <row r="12" spans="2:26" x14ac:dyDescent="0.15">
      <c r="B12" s="7">
        <v>3</v>
      </c>
      <c r="C12" s="37">
        <f t="shared" si="2"/>
        <v>219345.67901234559</v>
      </c>
      <c r="D12" s="37"/>
      <c r="E12" s="13">
        <v>2005</v>
      </c>
      <c r="F12" s="2">
        <v>42037.583333333336</v>
      </c>
      <c r="G12" s="17" t="s">
        <v>89</v>
      </c>
      <c r="H12" s="38">
        <v>1.3081</v>
      </c>
      <c r="I12" s="38"/>
      <c r="J12" s="38">
        <v>1.3063</v>
      </c>
      <c r="K12" s="38"/>
      <c r="L12" s="12">
        <f t="shared" si="3"/>
        <v>24</v>
      </c>
      <c r="M12" s="37">
        <f t="shared" si="0"/>
        <v>4386.9135802469118</v>
      </c>
      <c r="N12" s="37"/>
      <c r="O12" s="14">
        <f t="shared" si="4"/>
        <v>0.19</v>
      </c>
      <c r="P12" s="13">
        <f t="shared" si="1"/>
        <v>2005</v>
      </c>
      <c r="Q12" s="2">
        <v>42037.666666666664</v>
      </c>
      <c r="R12" s="38">
        <v>1.3063</v>
      </c>
      <c r="S12" s="38"/>
      <c r="T12" s="39">
        <f t="shared" si="5"/>
        <v>-4222.2222222222781</v>
      </c>
      <c r="U12" s="40"/>
      <c r="V12" s="36">
        <f t="shared" si="6"/>
        <v>-18.000000000000238</v>
      </c>
      <c r="W12" s="36"/>
      <c r="X12">
        <v>105</v>
      </c>
      <c r="Y12" t="s">
        <v>90</v>
      </c>
    </row>
    <row r="13" spans="2:26" x14ac:dyDescent="0.15">
      <c r="B13" s="7">
        <v>4</v>
      </c>
      <c r="C13" s="37">
        <f t="shared" si="2"/>
        <v>215123.45679012331</v>
      </c>
      <c r="D13" s="37"/>
      <c r="E13" s="13">
        <v>2005</v>
      </c>
      <c r="F13" s="2">
        <v>42042.541666666664</v>
      </c>
      <c r="G13" s="17" t="s">
        <v>87</v>
      </c>
      <c r="H13" s="38">
        <v>1.2826</v>
      </c>
      <c r="I13" s="38"/>
      <c r="J13" s="38">
        <v>1.2843</v>
      </c>
      <c r="K13" s="38"/>
      <c r="L13" s="12">
        <f t="shared" si="3"/>
        <v>23</v>
      </c>
      <c r="M13" s="37">
        <f t="shared" si="0"/>
        <v>4302.4691358024666</v>
      </c>
      <c r="N13" s="37"/>
      <c r="O13" s="14">
        <f t="shared" si="4"/>
        <v>0.19</v>
      </c>
      <c r="P13" s="13">
        <f t="shared" si="1"/>
        <v>2005</v>
      </c>
      <c r="Q13" s="2">
        <v>42043.75</v>
      </c>
      <c r="R13" s="38">
        <v>1.2770999999999999</v>
      </c>
      <c r="S13" s="38"/>
      <c r="T13" s="39">
        <f t="shared" si="5"/>
        <v>12901.234567901376</v>
      </c>
      <c r="U13" s="40"/>
      <c r="V13" s="36">
        <f t="shared" si="6"/>
        <v>55.000000000000604</v>
      </c>
      <c r="W13" s="36"/>
      <c r="X13">
        <v>105</v>
      </c>
    </row>
    <row r="14" spans="2:26" x14ac:dyDescent="0.15">
      <c r="B14" s="7">
        <v>5</v>
      </c>
      <c r="C14" s="37">
        <f t="shared" si="2"/>
        <v>228024.69135802469</v>
      </c>
      <c r="D14" s="37"/>
      <c r="E14" s="13">
        <v>2005</v>
      </c>
      <c r="F14" s="2">
        <v>42049.791666666664</v>
      </c>
      <c r="G14" s="7" t="s">
        <v>89</v>
      </c>
      <c r="H14" s="38">
        <v>1.2968</v>
      </c>
      <c r="I14" s="38"/>
      <c r="J14" s="38">
        <v>1.294</v>
      </c>
      <c r="K14" s="38"/>
      <c r="L14" s="12">
        <f t="shared" si="3"/>
        <v>33</v>
      </c>
      <c r="M14" s="37">
        <f t="shared" si="0"/>
        <v>4560.4938271604942</v>
      </c>
      <c r="N14" s="37"/>
      <c r="O14" s="14">
        <f t="shared" si="4"/>
        <v>0.14000000000000001</v>
      </c>
      <c r="P14" s="13">
        <f t="shared" si="1"/>
        <v>2005</v>
      </c>
      <c r="Q14" s="2">
        <v>42051.75</v>
      </c>
      <c r="R14" s="38">
        <v>1.2998000000000001</v>
      </c>
      <c r="S14" s="38"/>
      <c r="T14" s="39">
        <f t="shared" si="5"/>
        <v>5185.1851851853817</v>
      </c>
      <c r="U14" s="40"/>
      <c r="V14" s="36">
        <f t="shared" si="6"/>
        <v>30.000000000001137</v>
      </c>
      <c r="W14" s="36"/>
      <c r="X14">
        <v>105</v>
      </c>
      <c r="Y14" t="s">
        <v>91</v>
      </c>
    </row>
    <row r="15" spans="2:26" x14ac:dyDescent="0.15">
      <c r="B15" s="7">
        <v>6</v>
      </c>
      <c r="C15" s="37">
        <f t="shared" si="2"/>
        <v>233209.87654321006</v>
      </c>
      <c r="D15" s="37"/>
      <c r="E15" s="13">
        <v>2005</v>
      </c>
      <c r="F15" s="2">
        <v>42053.791666666664</v>
      </c>
      <c r="G15" s="17" t="s">
        <v>89</v>
      </c>
      <c r="H15" s="38">
        <v>1.3071999999999999</v>
      </c>
      <c r="I15" s="38"/>
      <c r="J15" s="38">
        <v>1.3049999999999999</v>
      </c>
      <c r="K15" s="38"/>
      <c r="L15" s="12">
        <f t="shared" si="3"/>
        <v>27</v>
      </c>
      <c r="M15" s="37">
        <f t="shared" si="0"/>
        <v>4664.1975308642013</v>
      </c>
      <c r="N15" s="37"/>
      <c r="O15" s="14">
        <f t="shared" si="4"/>
        <v>0.18</v>
      </c>
      <c r="P15" s="13">
        <f t="shared" si="1"/>
        <v>2005</v>
      </c>
      <c r="Q15" s="2">
        <v>42056.166666666664</v>
      </c>
      <c r="R15" s="38">
        <v>1.3049999999999999</v>
      </c>
      <c r="S15" s="38"/>
      <c r="T15" s="39">
        <f t="shared" si="5"/>
        <v>-4888.8888888888432</v>
      </c>
      <c r="U15" s="40"/>
      <c r="V15" s="36">
        <f t="shared" si="6"/>
        <v>-21.999999999999797</v>
      </c>
      <c r="W15" s="36"/>
      <c r="X15">
        <v>105</v>
      </c>
      <c r="Y15" t="s">
        <v>91</v>
      </c>
      <c r="Z15" t="s">
        <v>92</v>
      </c>
    </row>
    <row r="16" spans="2:26" x14ac:dyDescent="0.15">
      <c r="B16" s="7">
        <v>7</v>
      </c>
      <c r="C16" s="37">
        <f t="shared" si="2"/>
        <v>228320.98765432122</v>
      </c>
      <c r="D16" s="37"/>
      <c r="E16" s="13">
        <v>2005</v>
      </c>
      <c r="F16" s="2">
        <v>42060.541666666664</v>
      </c>
      <c r="G16" s="17" t="s">
        <v>87</v>
      </c>
      <c r="H16" s="38">
        <v>1.3192999999999999</v>
      </c>
      <c r="I16" s="38"/>
      <c r="J16" s="38">
        <v>1.3210999999999999</v>
      </c>
      <c r="K16" s="38"/>
      <c r="L16" s="12">
        <f t="shared" si="3"/>
        <v>24</v>
      </c>
      <c r="M16" s="37">
        <f t="shared" si="0"/>
        <v>4566.4197530864249</v>
      </c>
      <c r="N16" s="37"/>
      <c r="O16" s="14">
        <f t="shared" si="4"/>
        <v>0.19</v>
      </c>
      <c r="P16" s="13">
        <f t="shared" si="1"/>
        <v>2005</v>
      </c>
      <c r="Q16" s="2">
        <v>42060.625</v>
      </c>
      <c r="R16" s="38">
        <v>1.3167</v>
      </c>
      <c r="S16" s="38"/>
      <c r="T16" s="39">
        <f t="shared" si="5"/>
        <v>6098.7654320986148</v>
      </c>
      <c r="U16" s="40"/>
      <c r="V16" s="36">
        <f t="shared" si="6"/>
        <v>25.999999999999357</v>
      </c>
      <c r="W16" s="36"/>
      <c r="X16">
        <v>105</v>
      </c>
      <c r="Y16" t="s">
        <v>91</v>
      </c>
    </row>
    <row r="17" spans="2:25" x14ac:dyDescent="0.15">
      <c r="B17" s="7">
        <v>8</v>
      </c>
      <c r="C17" s="37">
        <f t="shared" si="2"/>
        <v>234419.75308641983</v>
      </c>
      <c r="D17" s="37"/>
      <c r="E17" s="13">
        <v>2005</v>
      </c>
      <c r="F17" s="2">
        <v>42064.791666666664</v>
      </c>
      <c r="G17" s="17" t="s">
        <v>87</v>
      </c>
      <c r="H17" s="38">
        <v>1.3176000000000001</v>
      </c>
      <c r="I17" s="38"/>
      <c r="J17" s="38">
        <v>1.3212999999999999</v>
      </c>
      <c r="K17" s="38"/>
      <c r="L17" s="12">
        <f t="shared" si="3"/>
        <v>42</v>
      </c>
      <c r="M17" s="37">
        <f t="shared" si="0"/>
        <v>4688.3950617283972</v>
      </c>
      <c r="N17" s="37"/>
      <c r="O17" s="14">
        <f t="shared" si="4"/>
        <v>0.11</v>
      </c>
      <c r="P17" s="13">
        <f t="shared" si="1"/>
        <v>2005</v>
      </c>
      <c r="Q17" s="2">
        <v>42065.5</v>
      </c>
      <c r="R17" s="38">
        <v>1.3122799999999999</v>
      </c>
      <c r="S17" s="38"/>
      <c r="T17" s="39">
        <f t="shared" si="5"/>
        <v>7224.691358024982</v>
      </c>
      <c r="U17" s="40"/>
      <c r="V17" s="36">
        <f t="shared" si="6"/>
        <v>53.200000000002134</v>
      </c>
      <c r="W17" s="36"/>
      <c r="X17">
        <v>105</v>
      </c>
      <c r="Y17" t="s">
        <v>91</v>
      </c>
    </row>
    <row r="18" spans="2:25" x14ac:dyDescent="0.15">
      <c r="B18" s="7">
        <v>9</v>
      </c>
      <c r="C18" s="37">
        <f t="shared" si="2"/>
        <v>241644.44444444482</v>
      </c>
      <c r="D18" s="37"/>
      <c r="E18" s="13">
        <v>2005</v>
      </c>
      <c r="F18" s="2">
        <v>42067.708333333336</v>
      </c>
      <c r="G18" s="17" t="s">
        <v>89</v>
      </c>
      <c r="H18" s="41">
        <v>1.3156000000000001</v>
      </c>
      <c r="I18" s="42"/>
      <c r="J18" s="38">
        <v>1.3080000000000001</v>
      </c>
      <c r="K18" s="38"/>
      <c r="L18" s="12">
        <f t="shared" si="3"/>
        <v>82</v>
      </c>
      <c r="M18" s="37">
        <f t="shared" si="0"/>
        <v>4832.8888888888969</v>
      </c>
      <c r="N18" s="37"/>
      <c r="O18" s="14">
        <f t="shared" si="4"/>
        <v>0.06</v>
      </c>
      <c r="P18" s="13">
        <f t="shared" si="1"/>
        <v>2005</v>
      </c>
      <c r="Q18" s="2">
        <v>42071.708333333336</v>
      </c>
      <c r="R18" s="38">
        <v>1.3286899999999999</v>
      </c>
      <c r="S18" s="38"/>
      <c r="T18" s="39">
        <f t="shared" si="5"/>
        <v>9696.2962962961647</v>
      </c>
      <c r="U18" s="40"/>
      <c r="V18" s="36">
        <f t="shared" si="6"/>
        <v>130.89999999999824</v>
      </c>
      <c r="W18" s="36"/>
      <c r="X18">
        <v>105</v>
      </c>
      <c r="Y18" t="s">
        <v>93</v>
      </c>
    </row>
    <row r="19" spans="2:25" x14ac:dyDescent="0.15">
      <c r="B19" s="7">
        <v>10</v>
      </c>
      <c r="C19" s="37">
        <f t="shared" si="2"/>
        <v>251340.74074074099</v>
      </c>
      <c r="D19" s="37"/>
      <c r="E19" s="13">
        <v>2005</v>
      </c>
      <c r="F19" s="2">
        <v>42071.708333333336</v>
      </c>
      <c r="G19" s="17" t="s">
        <v>89</v>
      </c>
      <c r="H19" s="38">
        <v>1.3255999999999999</v>
      </c>
      <c r="I19" s="38"/>
      <c r="J19" s="38">
        <v>1.3237000000000001</v>
      </c>
      <c r="K19" s="38"/>
      <c r="L19" s="12">
        <f t="shared" si="3"/>
        <v>24</v>
      </c>
      <c r="M19" s="37">
        <f t="shared" si="0"/>
        <v>5026.8148148148202</v>
      </c>
      <c r="N19" s="37"/>
      <c r="O19" s="14">
        <f t="shared" si="4"/>
        <v>0.21</v>
      </c>
      <c r="P19" s="13">
        <f t="shared" si="1"/>
        <v>2005</v>
      </c>
      <c r="Q19" s="2">
        <v>42071.708333333336</v>
      </c>
      <c r="R19" s="38">
        <v>1.3286899999999999</v>
      </c>
      <c r="S19" s="38"/>
      <c r="T19" s="39">
        <f t="shared" si="5"/>
        <v>8011.1111111112077</v>
      </c>
      <c r="U19" s="40"/>
      <c r="V19" s="36">
        <f t="shared" si="6"/>
        <v>30.900000000000372</v>
      </c>
      <c r="W19" s="36"/>
      <c r="X19">
        <v>105</v>
      </c>
      <c r="Y19" t="s">
        <v>90</v>
      </c>
    </row>
    <row r="20" spans="2:25" x14ac:dyDescent="0.15">
      <c r="B20" s="7">
        <v>11</v>
      </c>
      <c r="C20" s="37">
        <f t="shared" si="2"/>
        <v>259351.8518518522</v>
      </c>
      <c r="D20" s="37"/>
      <c r="E20" s="13">
        <v>2005</v>
      </c>
      <c r="F20" s="2">
        <v>42077.625</v>
      </c>
      <c r="G20" s="17" t="s">
        <v>87</v>
      </c>
      <c r="H20" s="38">
        <v>1.3402000000000001</v>
      </c>
      <c r="I20" s="38"/>
      <c r="J20" s="38">
        <v>1.3425</v>
      </c>
      <c r="K20" s="38"/>
      <c r="L20" s="12">
        <f t="shared" si="3"/>
        <v>28</v>
      </c>
      <c r="M20" s="37">
        <f t="shared" si="0"/>
        <v>5187.0370370370438</v>
      </c>
      <c r="N20" s="37"/>
      <c r="O20" s="14">
        <f t="shared" si="4"/>
        <v>0.19</v>
      </c>
      <c r="P20" s="13">
        <f t="shared" si="1"/>
        <v>2005</v>
      </c>
      <c r="Q20" s="2">
        <v>42078.541666666664</v>
      </c>
      <c r="R20" s="38">
        <v>1.337</v>
      </c>
      <c r="S20" s="38"/>
      <c r="T20" s="39">
        <f t="shared" si="5"/>
        <v>7506.1728395063883</v>
      </c>
      <c r="U20" s="40"/>
      <c r="V20" s="36">
        <f t="shared" si="6"/>
        <v>32.000000000000917</v>
      </c>
      <c r="W20" s="36"/>
      <c r="X20">
        <v>105</v>
      </c>
      <c r="Y20" t="s">
        <v>90</v>
      </c>
    </row>
    <row r="21" spans="2:25" x14ac:dyDescent="0.15">
      <c r="B21" s="7">
        <v>12</v>
      </c>
      <c r="C21" s="37">
        <f t="shared" si="2"/>
        <v>266858.02469135862</v>
      </c>
      <c r="D21" s="37"/>
      <c r="E21" s="13">
        <v>2005</v>
      </c>
      <c r="F21" s="2">
        <v>42081.416666666664</v>
      </c>
      <c r="G21" s="17" t="s">
        <v>87</v>
      </c>
      <c r="H21" s="38">
        <v>1.3353999999999999</v>
      </c>
      <c r="I21" s="38"/>
      <c r="J21" s="38">
        <v>1.3394999999999999</v>
      </c>
      <c r="K21" s="38"/>
      <c r="L21" s="12">
        <f t="shared" si="3"/>
        <v>46</v>
      </c>
      <c r="M21" s="37">
        <f t="shared" si="0"/>
        <v>5337.1604938271721</v>
      </c>
      <c r="N21" s="37"/>
      <c r="O21" s="14">
        <f t="shared" si="4"/>
        <v>0.12</v>
      </c>
      <c r="P21" s="13">
        <f t="shared" si="1"/>
        <v>2005</v>
      </c>
      <c r="Q21" s="2">
        <v>42081.666666666664</v>
      </c>
      <c r="R21" s="38">
        <v>1.3286899999999999</v>
      </c>
      <c r="S21" s="38"/>
      <c r="T21" s="39">
        <f t="shared" si="5"/>
        <v>9940.7407407407318</v>
      </c>
      <c r="U21" s="40"/>
      <c r="V21" s="36">
        <f t="shared" si="6"/>
        <v>67.099999999999937</v>
      </c>
      <c r="W21" s="36"/>
      <c r="X21">
        <v>105</v>
      </c>
      <c r="Y21" t="s">
        <v>90</v>
      </c>
    </row>
    <row r="22" spans="2:25" x14ac:dyDescent="0.15">
      <c r="B22" s="7">
        <v>13</v>
      </c>
      <c r="C22" s="37">
        <f t="shared" si="2"/>
        <v>276798.76543209935</v>
      </c>
      <c r="D22" s="37"/>
      <c r="E22" s="13">
        <v>2005</v>
      </c>
      <c r="F22" s="2">
        <v>42085.541666666664</v>
      </c>
      <c r="G22" s="17" t="s">
        <v>89</v>
      </c>
      <c r="H22" s="38">
        <v>1.3180000000000001</v>
      </c>
      <c r="I22" s="38"/>
      <c r="J22" s="38">
        <v>1.3163</v>
      </c>
      <c r="K22" s="38"/>
      <c r="L22" s="12">
        <f t="shared" si="3"/>
        <v>23</v>
      </c>
      <c r="M22" s="37">
        <f t="shared" si="0"/>
        <v>5535.9753086419869</v>
      </c>
      <c r="N22" s="37"/>
      <c r="O22" s="14">
        <f t="shared" si="4"/>
        <v>0.25</v>
      </c>
      <c r="P22" s="13">
        <f t="shared" si="1"/>
        <v>2005</v>
      </c>
      <c r="Q22" s="2">
        <v>42085.916666666664</v>
      </c>
      <c r="R22" s="38">
        <v>1.3172999999999999</v>
      </c>
      <c r="S22" s="38"/>
      <c r="T22" s="39">
        <f t="shared" si="5"/>
        <v>-2160.4938271609412</v>
      </c>
      <c r="U22" s="40"/>
      <c r="V22" s="36">
        <f t="shared" si="6"/>
        <v>-7.0000000000014495</v>
      </c>
      <c r="W22" s="36"/>
      <c r="X22">
        <v>105</v>
      </c>
      <c r="Y22" t="s">
        <v>90</v>
      </c>
    </row>
    <row r="23" spans="2:25" x14ac:dyDescent="0.15">
      <c r="B23" s="7">
        <v>14</v>
      </c>
      <c r="C23" s="37">
        <f t="shared" si="2"/>
        <v>274638.27160493843</v>
      </c>
      <c r="D23" s="37"/>
      <c r="E23" s="13">
        <v>2005</v>
      </c>
      <c r="F23" s="2">
        <v>42098.5</v>
      </c>
      <c r="G23" s="17" t="s">
        <v>87</v>
      </c>
      <c r="H23" s="38">
        <v>1.2881</v>
      </c>
      <c r="I23" s="38"/>
      <c r="J23" s="38">
        <v>1.2903</v>
      </c>
      <c r="K23" s="38"/>
      <c r="L23" s="12">
        <f t="shared" si="3"/>
        <v>27</v>
      </c>
      <c r="M23" s="37">
        <f t="shared" si="0"/>
        <v>5492.7654320987685</v>
      </c>
      <c r="N23" s="37"/>
      <c r="O23" s="14">
        <f t="shared" si="4"/>
        <v>0.21</v>
      </c>
      <c r="P23" s="13">
        <f t="shared" si="1"/>
        <v>2005</v>
      </c>
      <c r="Q23" s="2">
        <v>42099.625</v>
      </c>
      <c r="R23" s="38">
        <v>1.2827</v>
      </c>
      <c r="S23" s="38"/>
      <c r="T23" s="39">
        <f t="shared" si="5"/>
        <v>14000.000000000184</v>
      </c>
      <c r="U23" s="40"/>
      <c r="V23" s="36">
        <f t="shared" si="6"/>
        <v>54.000000000000711</v>
      </c>
      <c r="W23" s="36"/>
      <c r="X23">
        <v>106</v>
      </c>
      <c r="Y23" t="s">
        <v>94</v>
      </c>
    </row>
    <row r="24" spans="2:25" x14ac:dyDescent="0.15">
      <c r="B24" s="7">
        <v>15</v>
      </c>
      <c r="C24" s="37">
        <f t="shared" si="2"/>
        <v>288638.27160493861</v>
      </c>
      <c r="D24" s="37"/>
      <c r="E24" s="13">
        <v>2005</v>
      </c>
      <c r="F24" s="2">
        <v>42105.75</v>
      </c>
      <c r="G24" s="17" t="s">
        <v>95</v>
      </c>
      <c r="H24" s="38">
        <v>1.2967</v>
      </c>
      <c r="I24" s="38"/>
      <c r="J24" s="38">
        <v>1.2946</v>
      </c>
      <c r="K24" s="38"/>
      <c r="L24" s="12">
        <f t="shared" si="3"/>
        <v>26</v>
      </c>
      <c r="M24" s="37">
        <f t="shared" si="0"/>
        <v>5772.7654320987722</v>
      </c>
      <c r="N24" s="37"/>
      <c r="O24" s="14">
        <f t="shared" si="4"/>
        <v>0.23</v>
      </c>
      <c r="P24" s="13">
        <f t="shared" si="1"/>
        <v>2005</v>
      </c>
      <c r="Q24" s="2">
        <v>42105.75</v>
      </c>
      <c r="R24" s="38">
        <v>1.2946</v>
      </c>
      <c r="S24" s="38"/>
      <c r="T24" s="39">
        <f t="shared" si="5"/>
        <v>-5962.9629629629371</v>
      </c>
      <c r="U24" s="40"/>
      <c r="V24" s="36">
        <f t="shared" si="6"/>
        <v>-20.999999999999908</v>
      </c>
      <c r="W24" s="36"/>
      <c r="X24">
        <v>106</v>
      </c>
      <c r="Y24" t="s">
        <v>96</v>
      </c>
    </row>
    <row r="25" spans="2:25" x14ac:dyDescent="0.15">
      <c r="B25" s="7">
        <v>16</v>
      </c>
      <c r="C25" s="37">
        <f t="shared" si="2"/>
        <v>282675.30864197569</v>
      </c>
      <c r="D25" s="37"/>
      <c r="E25" s="13">
        <v>2005</v>
      </c>
      <c r="F25" s="2">
        <v>42105.791666666664</v>
      </c>
      <c r="G25" s="17" t="s">
        <v>95</v>
      </c>
      <c r="H25" s="38">
        <v>1.2974000000000001</v>
      </c>
      <c r="I25" s="38"/>
      <c r="J25" s="38">
        <v>1.2943</v>
      </c>
      <c r="K25" s="38"/>
      <c r="L25" s="12">
        <f t="shared" si="3"/>
        <v>37</v>
      </c>
      <c r="M25" s="37">
        <f t="shared" si="0"/>
        <v>5653.506172839514</v>
      </c>
      <c r="N25" s="37"/>
      <c r="O25" s="14">
        <f t="shared" si="4"/>
        <v>0.16</v>
      </c>
      <c r="P25" s="13">
        <f t="shared" si="1"/>
        <v>2005</v>
      </c>
      <c r="Q25" s="2">
        <v>42106.625</v>
      </c>
      <c r="R25" s="38">
        <v>1.2968999999999999</v>
      </c>
      <c r="S25" s="38"/>
      <c r="T25" s="39">
        <f t="shared" si="5"/>
        <v>-987.65432098798419</v>
      </c>
      <c r="U25" s="40"/>
      <c r="V25" s="36">
        <f t="shared" si="6"/>
        <v>-5.0000000000016698</v>
      </c>
      <c r="W25" s="36"/>
      <c r="X25">
        <v>106</v>
      </c>
      <c r="Y25" t="s">
        <v>97</v>
      </c>
    </row>
    <row r="26" spans="2:25" x14ac:dyDescent="0.15">
      <c r="B26" s="7">
        <v>17</v>
      </c>
      <c r="C26" s="37">
        <f t="shared" si="2"/>
        <v>281687.6543209877</v>
      </c>
      <c r="D26" s="37"/>
      <c r="E26" s="13">
        <v>2005</v>
      </c>
      <c r="F26" s="2">
        <v>42113.583333333336</v>
      </c>
      <c r="G26" s="17" t="s">
        <v>87</v>
      </c>
      <c r="H26" s="38">
        <v>1.2985</v>
      </c>
      <c r="I26" s="38"/>
      <c r="J26" s="38">
        <v>1.3023</v>
      </c>
      <c r="K26" s="38"/>
      <c r="L26" s="12">
        <f t="shared" si="3"/>
        <v>44</v>
      </c>
      <c r="M26" s="37">
        <f t="shared" si="0"/>
        <v>5633.7530864197543</v>
      </c>
      <c r="N26" s="37"/>
      <c r="O26" s="14">
        <f t="shared" si="4"/>
        <v>0.13</v>
      </c>
      <c r="P26" s="13">
        <f t="shared" si="1"/>
        <v>2005</v>
      </c>
      <c r="Q26" s="2">
        <v>42113.708333333336</v>
      </c>
      <c r="R26" s="38">
        <v>1.3023</v>
      </c>
      <c r="S26" s="38"/>
      <c r="T26" s="39">
        <f t="shared" si="5"/>
        <v>-6098.7654320988067</v>
      </c>
      <c r="U26" s="40"/>
      <c r="V26" s="36">
        <f t="shared" si="6"/>
        <v>-38.000000000000256</v>
      </c>
      <c r="W26" s="36"/>
      <c r="X26">
        <v>106</v>
      </c>
      <c r="Y26" t="s">
        <v>94</v>
      </c>
    </row>
    <row r="27" spans="2:25" x14ac:dyDescent="0.15">
      <c r="B27" s="7">
        <v>18</v>
      </c>
      <c r="C27" s="37">
        <f t="shared" si="2"/>
        <v>275588.88888888888</v>
      </c>
      <c r="D27" s="37"/>
      <c r="E27" s="13">
        <v>2005</v>
      </c>
      <c r="F27" s="2">
        <v>42113.875</v>
      </c>
      <c r="G27" s="17" t="s">
        <v>89</v>
      </c>
      <c r="H27" s="38">
        <v>1.3035000000000001</v>
      </c>
      <c r="I27" s="38"/>
      <c r="J27" s="38">
        <v>1.3016000000000001</v>
      </c>
      <c r="K27" s="38"/>
      <c r="L27" s="12">
        <f t="shared" si="3"/>
        <v>25</v>
      </c>
      <c r="M27" s="37">
        <f t="shared" si="0"/>
        <v>5511.7777777777774</v>
      </c>
      <c r="N27" s="37"/>
      <c r="O27" s="14">
        <f t="shared" si="4"/>
        <v>0.23</v>
      </c>
      <c r="P27" s="13">
        <f t="shared" si="1"/>
        <v>2005</v>
      </c>
      <c r="Q27" s="2">
        <v>42114.625</v>
      </c>
      <c r="R27" s="38">
        <v>1.3028999999999999</v>
      </c>
      <c r="S27" s="38"/>
      <c r="T27" s="39">
        <f t="shared" si="5"/>
        <v>-1703.7037037041466</v>
      </c>
      <c r="U27" s="40"/>
      <c r="V27" s="36">
        <f t="shared" si="6"/>
        <v>-6.0000000000015596</v>
      </c>
      <c r="W27" s="36"/>
      <c r="X27">
        <v>106</v>
      </c>
      <c r="Y27" t="s">
        <v>98</v>
      </c>
    </row>
    <row r="28" spans="2:25" x14ac:dyDescent="0.15">
      <c r="B28" s="7">
        <v>19</v>
      </c>
      <c r="C28" s="37">
        <f t="shared" si="2"/>
        <v>273885.1851851847</v>
      </c>
      <c r="D28" s="37"/>
      <c r="E28" s="13">
        <v>2005</v>
      </c>
      <c r="F28" s="2">
        <v>42123.791666666664</v>
      </c>
      <c r="G28" s="17" t="s">
        <v>87</v>
      </c>
      <c r="H28" s="38">
        <v>1.2904</v>
      </c>
      <c r="I28" s="38"/>
      <c r="J28" s="38">
        <v>1.2936000000000001</v>
      </c>
      <c r="K28" s="38"/>
      <c r="L28" s="12">
        <f t="shared" si="3"/>
        <v>38</v>
      </c>
      <c r="M28" s="37">
        <f t="shared" si="0"/>
        <v>5477.7037037036944</v>
      </c>
      <c r="N28" s="37"/>
      <c r="O28" s="14">
        <f t="shared" si="4"/>
        <v>0.15</v>
      </c>
      <c r="P28" s="13">
        <f t="shared" si="1"/>
        <v>2005</v>
      </c>
      <c r="Q28" s="2">
        <v>42126.875</v>
      </c>
      <c r="R28" s="38">
        <v>1.2859</v>
      </c>
      <c r="S28" s="38"/>
      <c r="T28" s="39">
        <f t="shared" si="5"/>
        <v>8333.3333333332394</v>
      </c>
      <c r="U28" s="40"/>
      <c r="V28" s="36">
        <f t="shared" si="6"/>
        <v>44.999999999999488</v>
      </c>
      <c r="W28" s="36"/>
      <c r="X28">
        <v>106</v>
      </c>
      <c r="Y28" t="s">
        <v>94</v>
      </c>
    </row>
    <row r="29" spans="2:25" x14ac:dyDescent="0.15">
      <c r="B29" s="7">
        <v>20</v>
      </c>
      <c r="C29" s="37">
        <f t="shared" si="2"/>
        <v>282218.51851851796</v>
      </c>
      <c r="D29" s="37"/>
      <c r="E29" s="13">
        <v>2005</v>
      </c>
      <c r="F29" s="2">
        <v>42127.625</v>
      </c>
      <c r="G29" s="17" t="s">
        <v>89</v>
      </c>
      <c r="H29" s="38">
        <v>1.2862</v>
      </c>
      <c r="I29" s="38"/>
      <c r="J29" s="38">
        <v>1.2847</v>
      </c>
      <c r="K29" s="38"/>
      <c r="L29" s="12">
        <f t="shared" si="3"/>
        <v>21</v>
      </c>
      <c r="M29" s="37">
        <f t="shared" si="0"/>
        <v>5644.3703703703595</v>
      </c>
      <c r="N29" s="37"/>
      <c r="O29" s="14">
        <f t="shared" si="4"/>
        <v>0.28000000000000003</v>
      </c>
      <c r="P29" s="13">
        <f t="shared" si="1"/>
        <v>2005</v>
      </c>
      <c r="Q29" s="2">
        <v>42127.625</v>
      </c>
      <c r="R29" s="38">
        <v>1.2847</v>
      </c>
      <c r="S29" s="38"/>
      <c r="T29" s="39">
        <f t="shared" si="5"/>
        <v>-5185.1851851853817</v>
      </c>
      <c r="U29" s="40"/>
      <c r="V29" s="36">
        <f t="shared" si="6"/>
        <v>-15.000000000000568</v>
      </c>
      <c r="W29" s="36"/>
      <c r="X29">
        <v>106</v>
      </c>
    </row>
    <row r="30" spans="2:25" x14ac:dyDescent="0.15">
      <c r="B30" s="7">
        <v>21</v>
      </c>
      <c r="C30" s="37">
        <f t="shared" si="2"/>
        <v>277033.33333333256</v>
      </c>
      <c r="D30" s="37"/>
      <c r="E30" s="13">
        <v>2005</v>
      </c>
      <c r="F30" s="2">
        <v>42127.666666666664</v>
      </c>
      <c r="G30" s="17" t="s">
        <v>89</v>
      </c>
      <c r="H30" s="38">
        <v>1.2866</v>
      </c>
      <c r="I30" s="38"/>
      <c r="J30" s="38">
        <v>1.2846</v>
      </c>
      <c r="K30" s="38"/>
      <c r="L30" s="12">
        <f t="shared" si="3"/>
        <v>25</v>
      </c>
      <c r="M30" s="37">
        <f t="shared" si="0"/>
        <v>5540.6666666666515</v>
      </c>
      <c r="N30" s="37"/>
      <c r="O30" s="14">
        <f t="shared" si="4"/>
        <v>0.23</v>
      </c>
      <c r="P30" s="13">
        <f t="shared" si="1"/>
        <v>2005</v>
      </c>
      <c r="Q30" s="2">
        <v>42127.875</v>
      </c>
      <c r="R30" s="38">
        <v>1.2878000000000001</v>
      </c>
      <c r="S30" s="38"/>
      <c r="T30" s="39">
        <f t="shared" si="5"/>
        <v>3407.4074074076625</v>
      </c>
      <c r="U30" s="40"/>
      <c r="V30" s="36">
        <f t="shared" si="6"/>
        <v>12.000000000000899</v>
      </c>
      <c r="W30" s="36"/>
      <c r="X30">
        <v>106</v>
      </c>
      <c r="Y30" t="s">
        <v>99</v>
      </c>
    </row>
    <row r="31" spans="2:25" x14ac:dyDescent="0.15">
      <c r="B31" s="7">
        <v>22</v>
      </c>
      <c r="C31" s="37">
        <f t="shared" si="2"/>
        <v>280440.74074074021</v>
      </c>
      <c r="D31" s="37"/>
      <c r="E31" s="13">
        <v>2005</v>
      </c>
      <c r="F31" s="2">
        <v>42128.708333333336</v>
      </c>
      <c r="G31" s="17" t="s">
        <v>89</v>
      </c>
      <c r="H31" s="38">
        <v>1.2961</v>
      </c>
      <c r="I31" s="38"/>
      <c r="J31" s="38">
        <v>1.2926</v>
      </c>
      <c r="K31" s="38"/>
      <c r="L31" s="12">
        <f t="shared" si="3"/>
        <v>41</v>
      </c>
      <c r="M31" s="37">
        <f t="shared" si="0"/>
        <v>5608.8148148148039</v>
      </c>
      <c r="N31" s="37"/>
      <c r="O31" s="14">
        <f t="shared" si="4"/>
        <v>0.14000000000000001</v>
      </c>
      <c r="P31" s="13">
        <f t="shared" si="1"/>
        <v>2005</v>
      </c>
      <c r="Q31" s="2">
        <v>42128.75</v>
      </c>
      <c r="R31" s="38">
        <v>1.2926</v>
      </c>
      <c r="S31" s="38"/>
      <c r="T31" s="39">
        <f t="shared" si="5"/>
        <v>-6049.3827160494839</v>
      </c>
      <c r="U31" s="40"/>
      <c r="V31" s="36">
        <f t="shared" si="6"/>
        <v>-35.000000000000583</v>
      </c>
      <c r="W31" s="36"/>
      <c r="X31">
        <v>106</v>
      </c>
    </row>
    <row r="32" spans="2:25" x14ac:dyDescent="0.15">
      <c r="B32" s="7">
        <v>23</v>
      </c>
      <c r="C32" s="37">
        <f t="shared" si="2"/>
        <v>274391.35802469071</v>
      </c>
      <c r="D32" s="37"/>
      <c r="E32" s="13">
        <v>2005</v>
      </c>
      <c r="F32" s="2">
        <v>42130.541666666664</v>
      </c>
      <c r="G32" s="17" t="s">
        <v>89</v>
      </c>
      <c r="H32" s="38">
        <v>1.2954000000000001</v>
      </c>
      <c r="I32" s="38"/>
      <c r="J32" s="38">
        <v>1.2944</v>
      </c>
      <c r="K32" s="38"/>
      <c r="L32" s="12">
        <f t="shared" si="3"/>
        <v>16</v>
      </c>
      <c r="M32" s="37">
        <f t="shared" si="0"/>
        <v>5487.8271604938145</v>
      </c>
      <c r="N32" s="37"/>
      <c r="O32" s="14">
        <f t="shared" si="4"/>
        <v>0.36</v>
      </c>
      <c r="P32" s="13">
        <f t="shared" si="1"/>
        <v>2005</v>
      </c>
      <c r="Q32" s="2">
        <v>42130.625</v>
      </c>
      <c r="R32" s="38">
        <v>1.2944</v>
      </c>
      <c r="S32" s="38"/>
      <c r="T32" s="39">
        <f t="shared" si="5"/>
        <v>-4444.4444444449418</v>
      </c>
      <c r="U32" s="40"/>
      <c r="V32" s="36">
        <f t="shared" si="6"/>
        <v>-10.000000000001119</v>
      </c>
      <c r="W32" s="36"/>
      <c r="X32">
        <v>106</v>
      </c>
    </row>
    <row r="33" spans="2:26" x14ac:dyDescent="0.15">
      <c r="B33" s="7">
        <v>24</v>
      </c>
      <c r="C33" s="37">
        <f t="shared" si="2"/>
        <v>269946.91358024575</v>
      </c>
      <c r="D33" s="37"/>
      <c r="E33" s="13">
        <v>2005</v>
      </c>
      <c r="F33" s="2">
        <v>42134.666666666664</v>
      </c>
      <c r="G33" s="17" t="s">
        <v>89</v>
      </c>
      <c r="H33" s="38">
        <v>1.2868999999999999</v>
      </c>
      <c r="I33" s="38"/>
      <c r="J33" s="38">
        <v>1.2847</v>
      </c>
      <c r="K33" s="38"/>
      <c r="L33" s="12">
        <f t="shared" si="3"/>
        <v>27</v>
      </c>
      <c r="M33" s="37">
        <f t="shared" si="0"/>
        <v>5398.9382716049149</v>
      </c>
      <c r="N33" s="37"/>
      <c r="O33" s="14">
        <f t="shared" si="4"/>
        <v>0.21</v>
      </c>
      <c r="P33" s="13">
        <f t="shared" si="1"/>
        <v>2005</v>
      </c>
      <c r="Q33" s="2">
        <v>42135.458333333336</v>
      </c>
      <c r="R33" s="38">
        <v>1.286</v>
      </c>
      <c r="S33" s="38"/>
      <c r="T33" s="39">
        <f t="shared" si="5"/>
        <v>-2333.3333333330766</v>
      </c>
      <c r="U33" s="40"/>
      <c r="V33" s="36">
        <f t="shared" si="6"/>
        <v>-8.9999999999990088</v>
      </c>
      <c r="W33" s="36"/>
      <c r="X33">
        <v>106</v>
      </c>
      <c r="Y33" t="s">
        <v>99</v>
      </c>
      <c r="Z33" t="s">
        <v>100</v>
      </c>
    </row>
    <row r="34" spans="2:26" x14ac:dyDescent="0.15">
      <c r="B34" s="7">
        <v>25</v>
      </c>
      <c r="C34" s="37">
        <f t="shared" si="2"/>
        <v>267613.58024691266</v>
      </c>
      <c r="D34" s="37"/>
      <c r="E34" s="13">
        <v>2005</v>
      </c>
      <c r="F34" s="2">
        <v>42137.708333333336</v>
      </c>
      <c r="G34" s="17" t="s">
        <v>87</v>
      </c>
      <c r="H34" s="38">
        <v>1.2621</v>
      </c>
      <c r="I34" s="38"/>
      <c r="J34" s="38">
        <v>1.2650999999999999</v>
      </c>
      <c r="K34" s="38"/>
      <c r="L34" s="12">
        <f t="shared" si="3"/>
        <v>35</v>
      </c>
      <c r="M34" s="37">
        <f t="shared" si="0"/>
        <v>5352.2716049382534</v>
      </c>
      <c r="N34" s="37"/>
      <c r="O34" s="14">
        <f t="shared" si="4"/>
        <v>0.16</v>
      </c>
      <c r="P34" s="13">
        <f t="shared" si="1"/>
        <v>2005</v>
      </c>
      <c r="Q34" s="2">
        <v>42140.666666666664</v>
      </c>
      <c r="R34" s="38">
        <v>1.2628999999999999</v>
      </c>
      <c r="S34" s="38"/>
      <c r="T34" s="39">
        <f t="shared" si="5"/>
        <v>-1580.2469135800729</v>
      </c>
      <c r="U34" s="40"/>
      <c r="V34" s="36">
        <f t="shared" si="6"/>
        <v>-7.9999999999991189</v>
      </c>
      <c r="W34" s="36"/>
      <c r="X34">
        <v>106</v>
      </c>
      <c r="Y34" t="s">
        <v>101</v>
      </c>
      <c r="Z34" t="s">
        <v>100</v>
      </c>
    </row>
    <row r="35" spans="2:26" x14ac:dyDescent="0.15">
      <c r="B35" s="7">
        <v>26</v>
      </c>
      <c r="C35" s="37">
        <f t="shared" si="2"/>
        <v>266033.33333333262</v>
      </c>
      <c r="D35" s="37"/>
      <c r="E35" s="13">
        <v>2005</v>
      </c>
      <c r="F35" s="2">
        <v>42142.583333333336</v>
      </c>
      <c r="G35" s="17" t="s">
        <v>89</v>
      </c>
      <c r="H35" s="38">
        <v>1.262</v>
      </c>
      <c r="I35" s="38"/>
      <c r="J35" s="38">
        <v>1.2603</v>
      </c>
      <c r="K35" s="38"/>
      <c r="L35" s="12">
        <f t="shared" si="3"/>
        <v>23</v>
      </c>
      <c r="M35" s="37">
        <f t="shared" si="0"/>
        <v>5320.6666666666524</v>
      </c>
      <c r="N35" s="37"/>
      <c r="O35" s="14">
        <f t="shared" si="4"/>
        <v>0.24</v>
      </c>
      <c r="P35" s="13">
        <f t="shared" si="1"/>
        <v>2005</v>
      </c>
      <c r="Q35" s="2">
        <v>42143.5</v>
      </c>
      <c r="R35" s="38">
        <v>1.2646999999999999</v>
      </c>
      <c r="S35" s="38"/>
      <c r="T35" s="39">
        <f t="shared" si="5"/>
        <v>7999.9999999997772</v>
      </c>
      <c r="U35" s="40"/>
      <c r="V35" s="36">
        <f t="shared" si="6"/>
        <v>26.999999999999247</v>
      </c>
      <c r="W35" s="36"/>
      <c r="X35">
        <v>106</v>
      </c>
      <c r="Y35" t="s">
        <v>94</v>
      </c>
    </row>
    <row r="36" spans="2:26" x14ac:dyDescent="0.15">
      <c r="B36" s="7">
        <v>27</v>
      </c>
      <c r="C36" s="37">
        <f t="shared" si="2"/>
        <v>274033.33333333238</v>
      </c>
      <c r="D36" s="37"/>
      <c r="E36" s="13">
        <v>2005</v>
      </c>
      <c r="F36" s="2">
        <v>42148.541666666664</v>
      </c>
      <c r="G36" s="17" t="s">
        <v>89</v>
      </c>
      <c r="H36" s="38">
        <v>1.2585999999999999</v>
      </c>
      <c r="I36" s="38"/>
      <c r="J36" s="38">
        <v>1.2565999999999999</v>
      </c>
      <c r="K36" s="38"/>
      <c r="L36" s="12">
        <f t="shared" si="3"/>
        <v>25</v>
      </c>
      <c r="M36" s="37">
        <f t="shared" si="0"/>
        <v>5480.6666666666479</v>
      </c>
      <c r="N36" s="37"/>
      <c r="O36" s="14">
        <f t="shared" si="4"/>
        <v>0.23</v>
      </c>
      <c r="P36" s="13">
        <f t="shared" si="1"/>
        <v>2005</v>
      </c>
      <c r="Q36" s="2">
        <v>42148.583333333336</v>
      </c>
      <c r="R36" s="38">
        <v>1.26139</v>
      </c>
      <c r="S36" s="38"/>
      <c r="T36" s="39">
        <f t="shared" si="5"/>
        <v>7922.2222222224218</v>
      </c>
      <c r="U36" s="40"/>
      <c r="V36" s="36">
        <f t="shared" si="6"/>
        <v>27.900000000000702</v>
      </c>
      <c r="W36" s="36"/>
      <c r="X36">
        <v>106</v>
      </c>
      <c r="Y36" t="s">
        <v>102</v>
      </c>
    </row>
    <row r="37" spans="2:26" x14ac:dyDescent="0.15">
      <c r="B37" s="7">
        <v>28</v>
      </c>
      <c r="C37" s="37">
        <f t="shared" si="2"/>
        <v>281955.55555555481</v>
      </c>
      <c r="D37" s="37"/>
      <c r="E37" s="13">
        <v>2005</v>
      </c>
      <c r="F37" s="2">
        <v>42150.541666666664</v>
      </c>
      <c r="G37" s="7" t="s">
        <v>87</v>
      </c>
      <c r="H37" s="38">
        <v>1.2552000000000001</v>
      </c>
      <c r="I37" s="38"/>
      <c r="J37" s="38">
        <v>1.2577</v>
      </c>
      <c r="K37" s="38"/>
      <c r="L37" s="12">
        <f t="shared" si="3"/>
        <v>30</v>
      </c>
      <c r="M37" s="37">
        <f t="shared" si="0"/>
        <v>5639.1111111110959</v>
      </c>
      <c r="N37" s="37"/>
      <c r="O37" s="14">
        <f t="shared" si="4"/>
        <v>0.19</v>
      </c>
      <c r="P37" s="13">
        <f t="shared" si="1"/>
        <v>2005</v>
      </c>
      <c r="Q37" s="2">
        <v>42151.541666666664</v>
      </c>
      <c r="R37" s="38">
        <v>1.2538</v>
      </c>
      <c r="S37" s="38"/>
      <c r="T37" s="39">
        <f t="shared" si="5"/>
        <v>3283.9506172841093</v>
      </c>
      <c r="U37" s="40"/>
      <c r="V37" s="36">
        <f t="shared" si="6"/>
        <v>14.000000000000679</v>
      </c>
      <c r="W37" s="36"/>
      <c r="X37">
        <v>106</v>
      </c>
      <c r="Y37" t="s">
        <v>101</v>
      </c>
    </row>
    <row r="38" spans="2:26" s="9" customFormat="1" x14ac:dyDescent="0.15">
      <c r="B38" s="17">
        <v>29</v>
      </c>
      <c r="C38" s="37">
        <f t="shared" si="2"/>
        <v>285239.50617283891</v>
      </c>
      <c r="D38" s="37"/>
      <c r="E38" s="13">
        <v>2005</v>
      </c>
      <c r="F38" s="2">
        <v>42151.583333333336</v>
      </c>
      <c r="G38" s="17" t="s">
        <v>89</v>
      </c>
      <c r="H38" s="38">
        <v>1.2538</v>
      </c>
      <c r="I38" s="38"/>
      <c r="J38" s="38">
        <v>1.2524999999999999</v>
      </c>
      <c r="K38" s="38"/>
      <c r="L38" s="12">
        <f t="shared" si="3"/>
        <v>19</v>
      </c>
      <c r="M38" s="37">
        <f t="shared" si="0"/>
        <v>5704.790123456778</v>
      </c>
      <c r="N38" s="37"/>
      <c r="O38" s="14">
        <f t="shared" si="4"/>
        <v>0.31</v>
      </c>
      <c r="P38" s="13">
        <f t="shared" si="1"/>
        <v>2005</v>
      </c>
      <c r="Q38" s="2">
        <v>42151.666666666664</v>
      </c>
      <c r="R38" s="38">
        <v>1.2524999999999999</v>
      </c>
      <c r="S38" s="38"/>
      <c r="T38" s="39">
        <f t="shared" si="5"/>
        <v>-4975.30864197561</v>
      </c>
      <c r="U38" s="40"/>
      <c r="V38" s="36">
        <f t="shared" si="6"/>
        <v>-13.000000000000789</v>
      </c>
      <c r="W38" s="36"/>
      <c r="X38">
        <v>106</v>
      </c>
      <c r="Y38" t="s">
        <v>103</v>
      </c>
    </row>
    <row r="39" spans="2:26" x14ac:dyDescent="0.15">
      <c r="B39" s="7">
        <v>30</v>
      </c>
      <c r="C39" s="37">
        <f t="shared" si="2"/>
        <v>280264.19753086328</v>
      </c>
      <c r="D39" s="37"/>
      <c r="E39" s="13">
        <v>2005</v>
      </c>
      <c r="F39" s="2">
        <v>42164.708333333336</v>
      </c>
      <c r="G39" s="17" t="s">
        <v>87</v>
      </c>
      <c r="H39" s="38">
        <v>1.2222</v>
      </c>
      <c r="I39" s="38"/>
      <c r="J39" s="38">
        <v>1.2248000000000001</v>
      </c>
      <c r="K39" s="38"/>
      <c r="L39" s="12">
        <f t="shared" si="3"/>
        <v>32</v>
      </c>
      <c r="M39" s="37">
        <f t="shared" si="0"/>
        <v>5605.2839506172659</v>
      </c>
      <c r="N39" s="37"/>
      <c r="O39" s="14">
        <f t="shared" si="4"/>
        <v>0.19</v>
      </c>
      <c r="P39" s="13">
        <f t="shared" si="1"/>
        <v>2005</v>
      </c>
      <c r="Q39" s="2">
        <v>42164.791666666664</v>
      </c>
      <c r="R39" s="38">
        <v>1.2248000000000001</v>
      </c>
      <c r="S39" s="38"/>
      <c r="T39" s="39">
        <f t="shared" si="5"/>
        <v>-6098.7654320991351</v>
      </c>
      <c r="U39" s="40"/>
      <c r="V39" s="36">
        <f t="shared" si="6"/>
        <v>-26.000000000001577</v>
      </c>
      <c r="W39" s="36"/>
      <c r="X39">
        <v>109</v>
      </c>
      <c r="Y39" t="s">
        <v>104</v>
      </c>
      <c r="Z39" s="9"/>
    </row>
    <row r="40" spans="2:26" x14ac:dyDescent="0.15">
      <c r="B40" s="7">
        <v>31</v>
      </c>
      <c r="C40" s="37">
        <f t="shared" si="2"/>
        <v>274165.43209876417</v>
      </c>
      <c r="D40" s="37"/>
      <c r="E40" s="13">
        <v>2005</v>
      </c>
      <c r="F40" s="2">
        <v>42170.666666666664</v>
      </c>
      <c r="G40" s="17" t="s">
        <v>89</v>
      </c>
      <c r="H40" s="38">
        <v>1.2074</v>
      </c>
      <c r="I40" s="38"/>
      <c r="J40" s="38">
        <v>1.2023999999999999</v>
      </c>
      <c r="K40" s="38"/>
      <c r="L40" s="12">
        <f t="shared" si="3"/>
        <v>56</v>
      </c>
      <c r="M40" s="37">
        <f t="shared" si="0"/>
        <v>5483.3086419752835</v>
      </c>
      <c r="N40" s="37"/>
      <c r="O40" s="14">
        <f t="shared" si="4"/>
        <v>0.1</v>
      </c>
      <c r="P40" s="13">
        <f t="shared" si="1"/>
        <v>2005</v>
      </c>
      <c r="Q40" s="2">
        <v>42171.208333333336</v>
      </c>
      <c r="R40" s="38">
        <v>1.2084999999999999</v>
      </c>
      <c r="S40" s="38"/>
      <c r="T40" s="39">
        <f t="shared" si="5"/>
        <v>1358.0246913578751</v>
      </c>
      <c r="U40" s="40"/>
      <c r="V40" s="36">
        <f t="shared" si="6"/>
        <v>10.999999999998789</v>
      </c>
      <c r="W40" s="36"/>
      <c r="X40">
        <v>109</v>
      </c>
      <c r="Y40" t="s">
        <v>105</v>
      </c>
      <c r="Z40" s="9"/>
    </row>
    <row r="41" spans="2:26" x14ac:dyDescent="0.15">
      <c r="B41" s="7">
        <v>32</v>
      </c>
      <c r="C41" s="37">
        <f t="shared" si="2"/>
        <v>275523.45679012203</v>
      </c>
      <c r="D41" s="37"/>
      <c r="E41" s="13">
        <v>2005</v>
      </c>
      <c r="F41" s="2">
        <v>42171.833333333336</v>
      </c>
      <c r="G41" s="17" t="s">
        <v>87</v>
      </c>
      <c r="H41" s="38">
        <v>1.2081</v>
      </c>
      <c r="I41" s="38"/>
      <c r="J41" s="38">
        <v>1.2103999999999999</v>
      </c>
      <c r="K41" s="38"/>
      <c r="L41" s="12">
        <f t="shared" si="3"/>
        <v>28</v>
      </c>
      <c r="M41" s="37">
        <f t="shared" si="0"/>
        <v>5510.4691358024411</v>
      </c>
      <c r="N41" s="37"/>
      <c r="O41" s="14">
        <f t="shared" si="4"/>
        <v>0.21</v>
      </c>
      <c r="P41" s="13">
        <f t="shared" si="1"/>
        <v>2005</v>
      </c>
      <c r="Q41" s="2">
        <v>42171.958333333336</v>
      </c>
      <c r="R41" s="38">
        <v>1.2103999999999999</v>
      </c>
      <c r="S41" s="38"/>
      <c r="T41" s="39">
        <f t="shared" si="5"/>
        <v>-5962.9629629628816</v>
      </c>
      <c r="U41" s="40"/>
      <c r="V41" s="36">
        <f t="shared" si="6"/>
        <v>-22.999999999999687</v>
      </c>
      <c r="W41" s="36"/>
      <c r="X41">
        <v>109</v>
      </c>
      <c r="Y41" t="s">
        <v>106</v>
      </c>
    </row>
    <row r="42" spans="2:26" x14ac:dyDescent="0.15">
      <c r="B42" s="7">
        <v>33</v>
      </c>
      <c r="C42" s="37">
        <f t="shared" si="2"/>
        <v>269560.49382715917</v>
      </c>
      <c r="D42" s="37"/>
      <c r="E42" s="13">
        <v>2005</v>
      </c>
      <c r="F42" s="2">
        <v>42175.541666666664</v>
      </c>
      <c r="G42" s="17" t="s">
        <v>87</v>
      </c>
      <c r="H42" s="38">
        <v>1.2214</v>
      </c>
      <c r="I42" s="38"/>
      <c r="J42" s="38">
        <v>1.2233000000000001</v>
      </c>
      <c r="K42" s="38"/>
      <c r="L42" s="12">
        <f t="shared" si="3"/>
        <v>25</v>
      </c>
      <c r="M42" s="37">
        <f t="shared" si="0"/>
        <v>5391.2098765431838</v>
      </c>
      <c r="N42" s="37"/>
      <c r="O42" s="14">
        <f t="shared" si="4"/>
        <v>0.23</v>
      </c>
      <c r="P42" s="13">
        <f t="shared" si="1"/>
        <v>2005</v>
      </c>
      <c r="Q42" s="2">
        <v>42176.583333333336</v>
      </c>
      <c r="R42" s="38">
        <v>1.2097</v>
      </c>
      <c r="S42" s="38"/>
      <c r="T42" s="39">
        <f t="shared" si="5"/>
        <v>33222.22222222235</v>
      </c>
      <c r="U42" s="40"/>
      <c r="V42" s="36">
        <f t="shared" si="6"/>
        <v>117.00000000000044</v>
      </c>
      <c r="W42" s="36"/>
      <c r="X42">
        <v>109</v>
      </c>
      <c r="Y42" t="s">
        <v>104</v>
      </c>
    </row>
    <row r="43" spans="2:26" x14ac:dyDescent="0.15">
      <c r="B43" s="7">
        <v>34</v>
      </c>
      <c r="C43" s="37">
        <f t="shared" si="2"/>
        <v>302782.71604938153</v>
      </c>
      <c r="D43" s="37"/>
      <c r="E43" s="13">
        <v>2005</v>
      </c>
      <c r="F43" s="2">
        <v>42178.791666666664</v>
      </c>
      <c r="G43" s="17" t="s">
        <v>87</v>
      </c>
      <c r="H43" s="38">
        <v>1.2042999999999999</v>
      </c>
      <c r="I43" s="38"/>
      <c r="J43" s="38">
        <v>1.2073</v>
      </c>
      <c r="K43" s="38"/>
      <c r="L43" s="12">
        <f t="shared" si="3"/>
        <v>36</v>
      </c>
      <c r="M43" s="37">
        <f t="shared" si="0"/>
        <v>6055.6543209876309</v>
      </c>
      <c r="N43" s="37"/>
      <c r="O43" s="14">
        <f t="shared" si="4"/>
        <v>0.18</v>
      </c>
      <c r="P43" s="13">
        <f t="shared" si="1"/>
        <v>2005</v>
      </c>
      <c r="Q43" s="2">
        <v>42179.458333333336</v>
      </c>
      <c r="R43" s="38">
        <v>1.2073</v>
      </c>
      <c r="S43" s="38"/>
      <c r="T43" s="39">
        <f t="shared" si="5"/>
        <v>-6666.6666666669198</v>
      </c>
      <c r="U43" s="40"/>
      <c r="V43" s="36">
        <f t="shared" si="6"/>
        <v>-30.000000000001137</v>
      </c>
      <c r="W43" s="36"/>
      <c r="X43">
        <v>109</v>
      </c>
      <c r="Y43" t="s">
        <v>104</v>
      </c>
    </row>
    <row r="44" spans="2:26" x14ac:dyDescent="0.15">
      <c r="B44" s="7">
        <v>35</v>
      </c>
      <c r="C44" s="37">
        <f t="shared" si="2"/>
        <v>296116.04938271461</v>
      </c>
      <c r="D44" s="37"/>
      <c r="E44" s="13">
        <v>2005</v>
      </c>
      <c r="F44" s="2">
        <v>42199.875</v>
      </c>
      <c r="G44" s="17" t="s">
        <v>89</v>
      </c>
      <c r="H44" s="38">
        <v>1.2095</v>
      </c>
      <c r="I44" s="38"/>
      <c r="J44" s="38">
        <v>1.2075</v>
      </c>
      <c r="K44" s="38"/>
      <c r="L44" s="12">
        <f t="shared" si="3"/>
        <v>25</v>
      </c>
      <c r="M44" s="37">
        <f t="shared" si="0"/>
        <v>5922.3209876542924</v>
      </c>
      <c r="N44" s="37"/>
      <c r="O44" s="14">
        <f t="shared" si="4"/>
        <v>0.26</v>
      </c>
      <c r="P44" s="13">
        <f t="shared" si="1"/>
        <v>2005</v>
      </c>
      <c r="Q44" s="2">
        <v>42200.625</v>
      </c>
      <c r="R44" s="38">
        <v>1.2075</v>
      </c>
      <c r="S44" s="38"/>
      <c r="T44" s="39">
        <f t="shared" si="5"/>
        <v>-6419.7530864197588</v>
      </c>
      <c r="U44" s="40"/>
      <c r="V44" s="36">
        <f t="shared" si="6"/>
        <v>-20.000000000000018</v>
      </c>
      <c r="W44" s="36"/>
      <c r="X44">
        <v>111</v>
      </c>
      <c r="Y44" t="s">
        <v>107</v>
      </c>
    </row>
    <row r="45" spans="2:26" x14ac:dyDescent="0.15">
      <c r="B45" s="7">
        <v>36</v>
      </c>
      <c r="C45" s="37">
        <f t="shared" si="2"/>
        <v>289696.29629629484</v>
      </c>
      <c r="D45" s="37"/>
      <c r="E45" s="13">
        <v>2005</v>
      </c>
      <c r="F45" s="2">
        <v>42210.833333333336</v>
      </c>
      <c r="G45" s="17" t="s">
        <v>87</v>
      </c>
      <c r="H45" s="38">
        <v>1.2050000000000001</v>
      </c>
      <c r="I45" s="38"/>
      <c r="J45" s="38">
        <v>1.2067000000000001</v>
      </c>
      <c r="K45" s="38"/>
      <c r="L45" s="12">
        <f t="shared" si="3"/>
        <v>23</v>
      </c>
      <c r="M45" s="37">
        <f t="shared" si="0"/>
        <v>5793.925925925897</v>
      </c>
      <c r="N45" s="37"/>
      <c r="O45" s="14">
        <f t="shared" si="4"/>
        <v>0.27</v>
      </c>
      <c r="P45" s="13">
        <f t="shared" si="1"/>
        <v>2005</v>
      </c>
      <c r="Q45" s="2">
        <v>42210.875</v>
      </c>
      <c r="R45" s="38">
        <v>1.2067000000000001</v>
      </c>
      <c r="S45" s="38"/>
      <c r="T45" s="39">
        <f t="shared" si="5"/>
        <v>-5666.6666666667825</v>
      </c>
      <c r="U45" s="40"/>
      <c r="V45" s="36">
        <f t="shared" si="6"/>
        <v>-17.000000000000348</v>
      </c>
      <c r="W45" s="36"/>
      <c r="X45">
        <v>111</v>
      </c>
      <c r="Y45" t="s">
        <v>108</v>
      </c>
    </row>
    <row r="46" spans="2:26" x14ac:dyDescent="0.15">
      <c r="B46" s="7">
        <v>37</v>
      </c>
      <c r="C46" s="37">
        <f t="shared" si="2"/>
        <v>284029.62962962803</v>
      </c>
      <c r="D46" s="37"/>
      <c r="E46" s="13">
        <v>2005</v>
      </c>
      <c r="F46" s="2">
        <v>42213.75</v>
      </c>
      <c r="G46" s="7" t="s">
        <v>89</v>
      </c>
      <c r="H46" s="38">
        <v>1.2084999999999999</v>
      </c>
      <c r="I46" s="38"/>
      <c r="J46" s="38">
        <v>1.2060999999999999</v>
      </c>
      <c r="K46" s="38"/>
      <c r="L46" s="12">
        <f t="shared" si="3"/>
        <v>29</v>
      </c>
      <c r="M46" s="37">
        <f t="shared" si="0"/>
        <v>5680.5925925925612</v>
      </c>
      <c r="N46" s="37"/>
      <c r="O46" s="14">
        <f t="shared" si="4"/>
        <v>0.21</v>
      </c>
      <c r="P46" s="13">
        <f t="shared" si="1"/>
        <v>2005</v>
      </c>
      <c r="Q46" s="2">
        <v>42217.458333333336</v>
      </c>
      <c r="R46" s="38">
        <v>1.21923</v>
      </c>
      <c r="S46" s="38"/>
      <c r="T46" s="39">
        <f t="shared" si="5"/>
        <v>27818.518518518853</v>
      </c>
      <c r="U46" s="40"/>
      <c r="V46" s="36">
        <f t="shared" si="6"/>
        <v>107.30000000000129</v>
      </c>
      <c r="W46" s="36"/>
      <c r="X46">
        <v>111</v>
      </c>
      <c r="Y46" t="s">
        <v>109</v>
      </c>
    </row>
    <row r="47" spans="2:26" x14ac:dyDescent="0.15">
      <c r="B47" s="7">
        <v>38</v>
      </c>
      <c r="C47" s="37">
        <f t="shared" si="2"/>
        <v>311848.14814814687</v>
      </c>
      <c r="D47" s="37"/>
      <c r="E47" s="13">
        <v>2005</v>
      </c>
      <c r="F47" s="2">
        <v>42227.541666666664</v>
      </c>
      <c r="G47" s="17" t="s">
        <v>89</v>
      </c>
      <c r="H47" s="38">
        <v>1.2412000000000001</v>
      </c>
      <c r="I47" s="38"/>
      <c r="J47" s="38">
        <v>1.24</v>
      </c>
      <c r="K47" s="38"/>
      <c r="L47" s="12">
        <f t="shared" si="3"/>
        <v>18</v>
      </c>
      <c r="M47" s="37">
        <f t="shared" si="0"/>
        <v>6236.9629629629371</v>
      </c>
      <c r="N47" s="37"/>
      <c r="O47" s="14">
        <f t="shared" si="4"/>
        <v>0.38</v>
      </c>
      <c r="P47" s="13">
        <f t="shared" si="1"/>
        <v>2005</v>
      </c>
      <c r="Q47" s="2">
        <v>42227.625</v>
      </c>
      <c r="R47" s="38">
        <v>1.24</v>
      </c>
      <c r="S47" s="38"/>
      <c r="T47" s="39">
        <f t="shared" si="5"/>
        <v>-5629.6296296300516</v>
      </c>
      <c r="U47" s="40"/>
      <c r="V47" s="36">
        <f t="shared" si="6"/>
        <v>-12.000000000000899</v>
      </c>
      <c r="W47" s="36"/>
      <c r="X47">
        <v>111</v>
      </c>
      <c r="Y47" t="s">
        <v>110</v>
      </c>
    </row>
    <row r="48" spans="2:26" x14ac:dyDescent="0.15">
      <c r="B48" s="7">
        <v>39</v>
      </c>
      <c r="C48" s="37">
        <f t="shared" si="2"/>
        <v>306218.51851851679</v>
      </c>
      <c r="D48" s="37"/>
      <c r="E48" s="13">
        <v>2005</v>
      </c>
      <c r="F48" s="2">
        <v>42227.666666666664</v>
      </c>
      <c r="G48" s="17" t="s">
        <v>89</v>
      </c>
      <c r="H48" s="38">
        <v>1.2423</v>
      </c>
      <c r="I48" s="38"/>
      <c r="J48" s="38">
        <v>1.2398</v>
      </c>
      <c r="K48" s="38"/>
      <c r="L48" s="12">
        <f t="shared" si="3"/>
        <v>30</v>
      </c>
      <c r="M48" s="37">
        <f t="shared" si="0"/>
        <v>6124.3703703703359</v>
      </c>
      <c r="N48" s="37"/>
      <c r="O48" s="14">
        <f t="shared" si="4"/>
        <v>0.22</v>
      </c>
      <c r="P48" s="13">
        <f t="shared" si="1"/>
        <v>2005</v>
      </c>
      <c r="Q48" s="2">
        <v>42228.416666666664</v>
      </c>
      <c r="R48" s="38">
        <v>1.2475400000000001</v>
      </c>
      <c r="S48" s="38"/>
      <c r="T48" s="39">
        <f t="shared" si="5"/>
        <v>14232.098765432462</v>
      </c>
      <c r="U48" s="40"/>
      <c r="V48" s="36">
        <f t="shared" si="6"/>
        <v>52.400000000001334</v>
      </c>
      <c r="W48" s="36"/>
      <c r="X48">
        <v>111</v>
      </c>
      <c r="Y48" t="s">
        <v>110</v>
      </c>
    </row>
    <row r="49" spans="2:26" x14ac:dyDescent="0.15">
      <c r="B49" s="7">
        <v>40</v>
      </c>
      <c r="C49" s="37">
        <f t="shared" si="2"/>
        <v>320450.61728394928</v>
      </c>
      <c r="D49" s="37"/>
      <c r="E49" s="13">
        <v>2005</v>
      </c>
      <c r="F49" s="2">
        <v>42231.791666666664</v>
      </c>
      <c r="G49" s="17" t="s">
        <v>87</v>
      </c>
      <c r="H49" s="38">
        <v>1.2355</v>
      </c>
      <c r="I49" s="38"/>
      <c r="J49" s="38">
        <v>1.238</v>
      </c>
      <c r="K49" s="38"/>
      <c r="L49" s="12">
        <f t="shared" si="3"/>
        <v>30</v>
      </c>
      <c r="M49" s="37">
        <f t="shared" si="0"/>
        <v>6409.0123456789861</v>
      </c>
      <c r="N49" s="37"/>
      <c r="O49" s="14">
        <f t="shared" si="4"/>
        <v>0.23</v>
      </c>
      <c r="P49" s="13">
        <f t="shared" si="1"/>
        <v>2005</v>
      </c>
      <c r="Q49" s="2">
        <v>42232.833333333336</v>
      </c>
      <c r="R49" s="38">
        <v>1.2349000000000001</v>
      </c>
      <c r="S49" s="38"/>
      <c r="T49" s="39">
        <f t="shared" si="5"/>
        <v>1703.7037037035161</v>
      </c>
      <c r="U49" s="40"/>
      <c r="V49" s="36">
        <f t="shared" si="6"/>
        <v>5.9999999999993392</v>
      </c>
      <c r="W49" s="36"/>
      <c r="X49">
        <v>111</v>
      </c>
      <c r="Y49" t="s">
        <v>111</v>
      </c>
    </row>
    <row r="50" spans="2:26" x14ac:dyDescent="0.15">
      <c r="B50" s="7">
        <v>41</v>
      </c>
      <c r="C50" s="37">
        <f t="shared" si="2"/>
        <v>322154.32098765281</v>
      </c>
      <c r="D50" s="37"/>
      <c r="E50" s="13">
        <v>2005</v>
      </c>
      <c r="F50" s="2">
        <v>42235.583333333336</v>
      </c>
      <c r="G50" s="7" t="s">
        <v>89</v>
      </c>
      <c r="H50" s="38">
        <v>1.2181</v>
      </c>
      <c r="I50" s="38"/>
      <c r="J50" s="38">
        <v>1.2164999999999999</v>
      </c>
      <c r="K50" s="38"/>
      <c r="L50" s="12">
        <f t="shared" si="3"/>
        <v>22</v>
      </c>
      <c r="M50" s="37">
        <f t="shared" si="0"/>
        <v>6443.0864197530564</v>
      </c>
      <c r="N50" s="37"/>
      <c r="O50" s="14">
        <f t="shared" si="4"/>
        <v>0.32</v>
      </c>
      <c r="P50" s="13">
        <f t="shared" si="1"/>
        <v>2005</v>
      </c>
      <c r="Q50" s="2">
        <v>42235.666666666664</v>
      </c>
      <c r="R50" s="38">
        <v>1.2164999999999999</v>
      </c>
      <c r="S50" s="38"/>
      <c r="T50" s="39">
        <f t="shared" si="5"/>
        <v>-6320.9876543211685</v>
      </c>
      <c r="U50" s="40"/>
      <c r="V50" s="36">
        <f t="shared" si="6"/>
        <v>-16.000000000000458</v>
      </c>
      <c r="W50" s="36"/>
      <c r="X50">
        <v>111</v>
      </c>
      <c r="Y50" t="s">
        <v>112</v>
      </c>
      <c r="Z50" t="s">
        <v>113</v>
      </c>
    </row>
    <row r="51" spans="2:26" x14ac:dyDescent="0.15">
      <c r="B51" s="7">
        <v>42</v>
      </c>
      <c r="C51" s="37">
        <f t="shared" si="2"/>
        <v>315833.33333333163</v>
      </c>
      <c r="D51" s="37"/>
      <c r="E51" s="13">
        <v>2005</v>
      </c>
      <c r="F51" s="2">
        <v>42238.541666666664</v>
      </c>
      <c r="G51" s="17" t="s">
        <v>89</v>
      </c>
      <c r="H51" s="38">
        <v>1.2190000000000001</v>
      </c>
      <c r="I51" s="38"/>
      <c r="J51" s="38">
        <v>1.2166999999999999</v>
      </c>
      <c r="K51" s="38"/>
      <c r="L51" s="12">
        <f t="shared" si="3"/>
        <v>29</v>
      </c>
      <c r="M51" s="37">
        <f t="shared" si="0"/>
        <v>6316.6666666666324</v>
      </c>
      <c r="N51" s="37"/>
      <c r="O51" s="14">
        <f t="shared" si="4"/>
        <v>0.24</v>
      </c>
      <c r="P51" s="13">
        <f t="shared" si="1"/>
        <v>2005</v>
      </c>
      <c r="Q51" s="2">
        <v>42239.5</v>
      </c>
      <c r="R51" s="38">
        <v>1.2253000000000001</v>
      </c>
      <c r="S51" s="38"/>
      <c r="T51" s="39">
        <f t="shared" si="5"/>
        <v>18666.666666666584</v>
      </c>
      <c r="U51" s="40"/>
      <c r="V51" s="36">
        <f t="shared" si="6"/>
        <v>62.999999999999723</v>
      </c>
      <c r="W51" s="36"/>
      <c r="X51">
        <v>111</v>
      </c>
      <c r="Y51" t="s">
        <v>112</v>
      </c>
    </row>
    <row r="52" spans="2:26" x14ac:dyDescent="0.15">
      <c r="B52" s="7">
        <v>43</v>
      </c>
      <c r="C52" s="37">
        <f t="shared" si="2"/>
        <v>334499.9999999982</v>
      </c>
      <c r="D52" s="37"/>
      <c r="E52" s="13">
        <v>2005</v>
      </c>
      <c r="F52" s="2">
        <v>42241.5</v>
      </c>
      <c r="G52" s="17" t="s">
        <v>89</v>
      </c>
      <c r="H52" s="38">
        <v>1.2310000000000001</v>
      </c>
      <c r="I52" s="38"/>
      <c r="J52" s="38">
        <v>1.228</v>
      </c>
      <c r="K52" s="38"/>
      <c r="L52" s="12">
        <f t="shared" si="3"/>
        <v>36</v>
      </c>
      <c r="M52" s="37">
        <f t="shared" si="0"/>
        <v>6689.9999999999636</v>
      </c>
      <c r="N52" s="37"/>
      <c r="O52" s="14">
        <f t="shared" si="4"/>
        <v>0.2</v>
      </c>
      <c r="P52" s="13">
        <f t="shared" si="1"/>
        <v>2005</v>
      </c>
      <c r="Q52" s="2">
        <v>42241.625</v>
      </c>
      <c r="R52" s="38">
        <v>1.228</v>
      </c>
      <c r="S52" s="38"/>
      <c r="T52" s="39">
        <f t="shared" si="5"/>
        <v>-7407.407407407688</v>
      </c>
      <c r="U52" s="40"/>
      <c r="V52" s="36">
        <f t="shared" si="6"/>
        <v>-30.000000000001137</v>
      </c>
      <c r="W52" s="36"/>
      <c r="X52">
        <v>111</v>
      </c>
      <c r="Y52" t="s">
        <v>114</v>
      </c>
    </row>
    <row r="53" spans="2:26" x14ac:dyDescent="0.15">
      <c r="B53" s="7">
        <v>44</v>
      </c>
      <c r="C53" s="37">
        <f t="shared" si="2"/>
        <v>327092.59259259049</v>
      </c>
      <c r="D53" s="37"/>
      <c r="E53" s="13">
        <v>2005</v>
      </c>
      <c r="F53" s="2">
        <v>42242.666666666664</v>
      </c>
      <c r="G53" s="17" t="s">
        <v>89</v>
      </c>
      <c r="H53" s="38">
        <v>1.2316</v>
      </c>
      <c r="I53" s="38"/>
      <c r="J53" s="38">
        <v>1.2298</v>
      </c>
      <c r="K53" s="38"/>
      <c r="L53" s="12">
        <f t="shared" si="3"/>
        <v>24</v>
      </c>
      <c r="M53" s="37">
        <f t="shared" si="0"/>
        <v>6541.8518518518104</v>
      </c>
      <c r="N53" s="37"/>
      <c r="O53" s="14">
        <f t="shared" si="4"/>
        <v>0.3</v>
      </c>
      <c r="P53" s="13">
        <f t="shared" si="1"/>
        <v>2005</v>
      </c>
      <c r="Q53" s="2">
        <v>42242.708333333336</v>
      </c>
      <c r="R53" s="38">
        <v>1.2337899999999999</v>
      </c>
      <c r="S53" s="38"/>
      <c r="T53" s="39">
        <f t="shared" si="5"/>
        <v>8111.1111111107939</v>
      </c>
      <c r="U53" s="40"/>
      <c r="V53" s="36">
        <f t="shared" si="6"/>
        <v>21.899999999999142</v>
      </c>
      <c r="W53" s="36"/>
      <c r="X53">
        <v>111</v>
      </c>
      <c r="Y53" t="s">
        <v>115</v>
      </c>
    </row>
    <row r="54" spans="2:26" x14ac:dyDescent="0.15">
      <c r="B54" s="7">
        <v>45</v>
      </c>
      <c r="C54" s="37">
        <f t="shared" si="2"/>
        <v>335203.70370370126</v>
      </c>
      <c r="D54" s="37"/>
      <c r="E54" s="13">
        <v>2005</v>
      </c>
      <c r="F54" s="2">
        <v>42245.541666666664</v>
      </c>
      <c r="G54" s="7" t="s">
        <v>87</v>
      </c>
      <c r="H54" s="38">
        <v>1.2305999999999999</v>
      </c>
      <c r="I54" s="38"/>
      <c r="J54" s="38">
        <v>1.232</v>
      </c>
      <c r="K54" s="38"/>
      <c r="L54" s="12">
        <f t="shared" si="3"/>
        <v>20</v>
      </c>
      <c r="M54" s="37">
        <f t="shared" si="0"/>
        <v>6704.0740740740257</v>
      </c>
      <c r="N54" s="37"/>
      <c r="O54" s="14">
        <f t="shared" si="4"/>
        <v>0.37</v>
      </c>
      <c r="P54" s="13">
        <f t="shared" si="1"/>
        <v>2005</v>
      </c>
      <c r="Q54" s="2">
        <v>42245.75</v>
      </c>
      <c r="R54" s="38">
        <v>1.2253000000000001</v>
      </c>
      <c r="S54" s="38"/>
      <c r="T54" s="39">
        <f t="shared" si="5"/>
        <v>24209.87654320924</v>
      </c>
      <c r="U54" s="40"/>
      <c r="V54" s="36">
        <f t="shared" si="6"/>
        <v>52.999999999998607</v>
      </c>
      <c r="W54" s="36"/>
      <c r="X54">
        <v>111</v>
      </c>
      <c r="Y54" t="s">
        <v>119</v>
      </c>
    </row>
    <row r="55" spans="2:26" x14ac:dyDescent="0.15">
      <c r="B55" s="7">
        <v>46</v>
      </c>
      <c r="C55" s="37">
        <f t="shared" si="2"/>
        <v>359413.58024691051</v>
      </c>
      <c r="D55" s="37"/>
      <c r="E55" s="13">
        <v>2005</v>
      </c>
      <c r="F55" s="2">
        <v>42247.708333333336</v>
      </c>
      <c r="G55" s="7" t="s">
        <v>89</v>
      </c>
      <c r="H55" s="38">
        <v>1.2230000000000001</v>
      </c>
      <c r="I55" s="38"/>
      <c r="J55" s="38">
        <v>1.2202</v>
      </c>
      <c r="K55" s="38"/>
      <c r="L55" s="12">
        <f t="shared" si="3"/>
        <v>34</v>
      </c>
      <c r="M55" s="37">
        <f t="shared" si="0"/>
        <v>7188.2716049382107</v>
      </c>
      <c r="N55" s="37"/>
      <c r="O55" s="14">
        <f t="shared" si="4"/>
        <v>0.23</v>
      </c>
      <c r="P55" s="13">
        <f t="shared" si="1"/>
        <v>2005</v>
      </c>
      <c r="Q55" s="2">
        <v>42247.791666666664</v>
      </c>
      <c r="R55" s="38">
        <v>1.2337899999999999</v>
      </c>
      <c r="S55" s="38"/>
      <c r="T55" s="39">
        <f t="shared" si="5"/>
        <v>30638.271604937865</v>
      </c>
      <c r="U55" s="40"/>
      <c r="V55" s="36">
        <f t="shared" si="6"/>
        <v>107.89999999999856</v>
      </c>
      <c r="W55" s="36"/>
      <c r="X55">
        <v>111</v>
      </c>
      <c r="Y55" t="s">
        <v>115</v>
      </c>
    </row>
    <row r="56" spans="2:26" x14ac:dyDescent="0.15">
      <c r="B56" s="7">
        <v>47</v>
      </c>
      <c r="C56" s="37">
        <f t="shared" si="2"/>
        <v>390051.85185184836</v>
      </c>
      <c r="D56" s="37"/>
      <c r="E56" s="13">
        <v>2005</v>
      </c>
      <c r="F56" s="2">
        <v>42252.583333333336</v>
      </c>
      <c r="G56" s="17" t="s">
        <v>87</v>
      </c>
      <c r="H56" s="38">
        <v>1.2543</v>
      </c>
      <c r="I56" s="38"/>
      <c r="J56" s="38">
        <v>1.2558</v>
      </c>
      <c r="K56" s="38"/>
      <c r="L56" s="12">
        <f t="shared" si="3"/>
        <v>21</v>
      </c>
      <c r="M56" s="37">
        <f t="shared" si="0"/>
        <v>7801.0370370369674</v>
      </c>
      <c r="N56" s="37"/>
      <c r="O56" s="14">
        <f t="shared" si="4"/>
        <v>0.41</v>
      </c>
      <c r="P56" s="13">
        <f t="shared" si="1"/>
        <v>2005</v>
      </c>
      <c r="Q56" s="2">
        <v>42253.375</v>
      </c>
      <c r="R56" s="38">
        <v>1.2475400000000001</v>
      </c>
      <c r="S56" s="38"/>
      <c r="T56" s="39">
        <f t="shared" si="5"/>
        <v>34217.283950616664</v>
      </c>
      <c r="U56" s="40"/>
      <c r="V56" s="36">
        <f t="shared" si="6"/>
        <v>67.599999999998772</v>
      </c>
      <c r="W56" s="36"/>
      <c r="X56">
        <v>111</v>
      </c>
      <c r="Y56" t="s">
        <v>110</v>
      </c>
    </row>
    <row r="57" spans="2:26" x14ac:dyDescent="0.15">
      <c r="B57" s="7">
        <v>48</v>
      </c>
      <c r="C57" s="37">
        <f t="shared" si="2"/>
        <v>424269.13580246503</v>
      </c>
      <c r="D57" s="37"/>
      <c r="E57" s="13">
        <v>2005</v>
      </c>
      <c r="F57" s="2">
        <v>42253.833333333336</v>
      </c>
      <c r="G57" s="17" t="s">
        <v>87</v>
      </c>
      <c r="H57" s="38">
        <v>1.2478</v>
      </c>
      <c r="I57" s="38"/>
      <c r="J57" s="38">
        <v>1.2499</v>
      </c>
      <c r="K57" s="38"/>
      <c r="L57" s="12">
        <f t="shared" si="3"/>
        <v>26</v>
      </c>
      <c r="M57" s="37">
        <f t="shared" si="0"/>
        <v>8485.3827160493001</v>
      </c>
      <c r="N57" s="37"/>
      <c r="O57" s="14">
        <f t="shared" si="4"/>
        <v>0.36</v>
      </c>
      <c r="P57" s="13">
        <f t="shared" si="1"/>
        <v>2005</v>
      </c>
      <c r="Q57" s="2">
        <v>42254.375</v>
      </c>
      <c r="R57" s="38">
        <v>1.2499</v>
      </c>
      <c r="S57" s="38"/>
      <c r="T57" s="39">
        <f t="shared" si="5"/>
        <v>-9333.3333333332921</v>
      </c>
      <c r="U57" s="40"/>
      <c r="V57" s="36">
        <f t="shared" si="6"/>
        <v>-20.999999999999908</v>
      </c>
      <c r="W57" s="36"/>
      <c r="X57">
        <v>111</v>
      </c>
      <c r="Y57" t="s">
        <v>120</v>
      </c>
    </row>
    <row r="58" spans="2:26" x14ac:dyDescent="0.15">
      <c r="B58" s="7">
        <v>49</v>
      </c>
      <c r="C58" s="37">
        <f t="shared" si="2"/>
        <v>414935.80246913171</v>
      </c>
      <c r="D58" s="37"/>
      <c r="E58" s="13">
        <v>2005</v>
      </c>
      <c r="F58" s="2">
        <v>42254.833333333336</v>
      </c>
      <c r="G58" s="17" t="s">
        <v>87</v>
      </c>
      <c r="H58" s="38">
        <v>1.2442</v>
      </c>
      <c r="I58" s="38"/>
      <c r="J58" s="38">
        <v>1.2464</v>
      </c>
      <c r="K58" s="38"/>
      <c r="L58" s="12">
        <f t="shared" si="3"/>
        <v>27</v>
      </c>
      <c r="M58" s="37">
        <f t="shared" si="0"/>
        <v>8298.7160493826341</v>
      </c>
      <c r="N58" s="37"/>
      <c r="O58" s="14">
        <f t="shared" si="4"/>
        <v>0.34</v>
      </c>
      <c r="P58" s="13">
        <f t="shared" si="1"/>
        <v>2005</v>
      </c>
      <c r="Q58" s="2">
        <v>42254.875</v>
      </c>
      <c r="R58" s="38">
        <v>1.2408999999999999</v>
      </c>
      <c r="S58" s="38"/>
      <c r="T58" s="39">
        <f t="shared" si="5"/>
        <v>13851.851851852194</v>
      </c>
      <c r="U58" s="40"/>
      <c r="V58" s="36">
        <f t="shared" si="6"/>
        <v>33.00000000000081</v>
      </c>
      <c r="W58" s="36"/>
      <c r="X58">
        <v>111</v>
      </c>
      <c r="Y58" t="s">
        <v>121</v>
      </c>
    </row>
    <row r="59" spans="2:26" x14ac:dyDescent="0.15">
      <c r="B59" s="7">
        <v>50</v>
      </c>
      <c r="C59" s="37">
        <f t="shared" si="2"/>
        <v>428787.65432098391</v>
      </c>
      <c r="D59" s="37"/>
      <c r="E59" s="13">
        <v>2005</v>
      </c>
      <c r="F59" s="2">
        <v>42255.5</v>
      </c>
      <c r="G59" s="17" t="s">
        <v>87</v>
      </c>
      <c r="H59" s="38">
        <v>1.2419</v>
      </c>
      <c r="I59" s="38"/>
      <c r="J59" s="38">
        <v>1.2442</v>
      </c>
      <c r="K59" s="38"/>
      <c r="L59" s="12">
        <f t="shared" si="3"/>
        <v>28</v>
      </c>
      <c r="M59" s="37">
        <f t="shared" si="0"/>
        <v>8575.7530864196779</v>
      </c>
      <c r="N59" s="37"/>
      <c r="O59" s="14">
        <f t="shared" si="4"/>
        <v>0.33</v>
      </c>
      <c r="P59" s="13">
        <f t="shared" si="1"/>
        <v>2005</v>
      </c>
      <c r="Q59" s="2">
        <v>42255.625</v>
      </c>
      <c r="R59" s="38">
        <v>1.2442</v>
      </c>
      <c r="S59" s="38"/>
      <c r="T59" s="39">
        <f t="shared" si="5"/>
        <v>-9370.3703703702431</v>
      </c>
      <c r="U59" s="40"/>
      <c r="V59" s="36">
        <f t="shared" si="6"/>
        <v>-22.999999999999687</v>
      </c>
      <c r="W59" s="36"/>
      <c r="X59">
        <v>111</v>
      </c>
      <c r="Y59" t="s">
        <v>120</v>
      </c>
    </row>
    <row r="60" spans="2:26" x14ac:dyDescent="0.15">
      <c r="B60" s="7">
        <v>51</v>
      </c>
      <c r="C60" s="37">
        <f t="shared" si="2"/>
        <v>419417.2839506137</v>
      </c>
      <c r="D60" s="37"/>
      <c r="E60" s="13">
        <v>2005</v>
      </c>
      <c r="F60" s="2">
        <v>42266.583333333336</v>
      </c>
      <c r="G60" s="17" t="s">
        <v>87</v>
      </c>
      <c r="H60" s="38">
        <v>1.2134</v>
      </c>
      <c r="I60" s="38"/>
      <c r="J60" s="38">
        <v>1.2155</v>
      </c>
      <c r="K60" s="38"/>
      <c r="L60" s="12">
        <f t="shared" si="3"/>
        <v>26</v>
      </c>
      <c r="M60" s="37">
        <f t="shared" si="0"/>
        <v>8388.3456790122746</v>
      </c>
      <c r="N60" s="37"/>
      <c r="O60" s="14">
        <f t="shared" si="4"/>
        <v>0.35</v>
      </c>
      <c r="P60" s="13">
        <f t="shared" si="1"/>
        <v>2005</v>
      </c>
      <c r="Q60" s="2">
        <v>42266.625</v>
      </c>
      <c r="R60" s="38">
        <v>1.2155</v>
      </c>
      <c r="S60" s="38"/>
      <c r="T60" s="39">
        <f t="shared" si="5"/>
        <v>-9074.074074074033</v>
      </c>
      <c r="U60" s="40"/>
      <c r="V60" s="36">
        <f t="shared" si="6"/>
        <v>-20.999999999999908</v>
      </c>
      <c r="W60" s="36"/>
      <c r="X60">
        <v>111</v>
      </c>
      <c r="Y60" t="s">
        <v>122</v>
      </c>
      <c r="Z60" t="s">
        <v>123</v>
      </c>
    </row>
    <row r="61" spans="2:26" x14ac:dyDescent="0.15">
      <c r="B61" s="7">
        <v>52</v>
      </c>
      <c r="C61" s="37">
        <f t="shared" si="2"/>
        <v>410343.20987653965</v>
      </c>
      <c r="D61" s="37"/>
      <c r="E61" s="13">
        <v>2005</v>
      </c>
      <c r="F61" s="2">
        <v>42270.541666666664</v>
      </c>
      <c r="G61" s="17" t="s">
        <v>87</v>
      </c>
      <c r="H61" s="38">
        <v>1.2112000000000001</v>
      </c>
      <c r="I61" s="38"/>
      <c r="J61" s="38">
        <v>1.2171000000000001</v>
      </c>
      <c r="K61" s="38"/>
      <c r="L61" s="12">
        <f t="shared" si="3"/>
        <v>65</v>
      </c>
      <c r="M61" s="37">
        <f t="shared" si="0"/>
        <v>8206.8641975307928</v>
      </c>
      <c r="N61" s="37"/>
      <c r="O61" s="14">
        <f t="shared" si="4"/>
        <v>0.14000000000000001</v>
      </c>
      <c r="P61" s="13">
        <f t="shared" si="1"/>
        <v>2005</v>
      </c>
      <c r="Q61" s="2">
        <v>42273.875</v>
      </c>
      <c r="R61" s="38">
        <v>1.2065999999999999</v>
      </c>
      <c r="S61" s="38"/>
      <c r="T61" s="39">
        <f t="shared" si="5"/>
        <v>7950.6172839508936</v>
      </c>
      <c r="U61" s="40"/>
      <c r="V61" s="36">
        <f t="shared" si="6"/>
        <v>46.000000000001592</v>
      </c>
      <c r="W61" s="36"/>
      <c r="X61">
        <v>111</v>
      </c>
      <c r="Y61" t="s">
        <v>124</v>
      </c>
      <c r="Z61" t="s">
        <v>125</v>
      </c>
    </row>
    <row r="62" spans="2:26" x14ac:dyDescent="0.15">
      <c r="B62" s="7">
        <v>53</v>
      </c>
      <c r="C62" s="37">
        <f t="shared" si="2"/>
        <v>418293.82716049056</v>
      </c>
      <c r="D62" s="37"/>
      <c r="E62" s="13">
        <v>2005</v>
      </c>
      <c r="F62" s="2">
        <v>42283.583333333336</v>
      </c>
      <c r="G62" s="17" t="s">
        <v>89</v>
      </c>
      <c r="H62" s="38">
        <v>1.206</v>
      </c>
      <c r="I62" s="38"/>
      <c r="J62" s="38">
        <v>1.2036</v>
      </c>
      <c r="K62" s="38"/>
      <c r="L62" s="12">
        <f t="shared" si="3"/>
        <v>29</v>
      </c>
      <c r="M62" s="37">
        <f t="shared" si="0"/>
        <v>8365.8765432098116</v>
      </c>
      <c r="N62" s="37"/>
      <c r="O62" s="14">
        <f t="shared" si="4"/>
        <v>0.33</v>
      </c>
      <c r="P62" s="13">
        <f t="shared" si="1"/>
        <v>2005</v>
      </c>
      <c r="Q62" s="2">
        <v>42283.666666666664</v>
      </c>
      <c r="R62" s="38">
        <v>1.21268</v>
      </c>
      <c r="S62" s="38"/>
      <c r="T62" s="39">
        <f t="shared" si="5"/>
        <v>27214.814814814894</v>
      </c>
      <c r="U62" s="40"/>
      <c r="V62" s="36">
        <f t="shared" si="6"/>
        <v>66.800000000000196</v>
      </c>
      <c r="W62" s="36"/>
      <c r="X62">
        <v>115</v>
      </c>
      <c r="Y62" t="s">
        <v>126</v>
      </c>
    </row>
    <row r="63" spans="2:26" x14ac:dyDescent="0.15">
      <c r="B63" s="7">
        <v>54</v>
      </c>
      <c r="C63" s="37">
        <f t="shared" si="2"/>
        <v>445508.64197530545</v>
      </c>
      <c r="D63" s="37"/>
      <c r="E63" s="13">
        <v>2005</v>
      </c>
      <c r="F63" s="2">
        <v>42287.5</v>
      </c>
      <c r="G63" s="17" t="s">
        <v>89</v>
      </c>
      <c r="H63" s="38">
        <v>1.2139</v>
      </c>
      <c r="I63" s="38"/>
      <c r="J63" s="38">
        <v>1.2121</v>
      </c>
      <c r="K63" s="38"/>
      <c r="L63" s="12">
        <f t="shared" si="3"/>
        <v>24</v>
      </c>
      <c r="M63" s="37">
        <f t="shared" si="0"/>
        <v>8910.1728395061091</v>
      </c>
      <c r="N63" s="37"/>
      <c r="O63" s="14">
        <f t="shared" si="4"/>
        <v>0.42</v>
      </c>
      <c r="P63" s="13">
        <f t="shared" si="1"/>
        <v>2005</v>
      </c>
      <c r="Q63" s="2">
        <v>42287.5</v>
      </c>
      <c r="R63" s="38">
        <v>1.2121</v>
      </c>
      <c r="S63" s="38"/>
      <c r="T63" s="39">
        <f t="shared" si="5"/>
        <v>-9333.3333333334576</v>
      </c>
      <c r="U63" s="40"/>
      <c r="V63" s="36">
        <f t="shared" si="6"/>
        <v>-18.000000000000238</v>
      </c>
      <c r="W63" s="36"/>
      <c r="X63">
        <v>115</v>
      </c>
      <c r="Y63" t="s">
        <v>127</v>
      </c>
    </row>
    <row r="64" spans="2:26" x14ac:dyDescent="0.15">
      <c r="B64" s="7">
        <v>55</v>
      </c>
      <c r="C64" s="37">
        <f t="shared" si="2"/>
        <v>436175.30864197202</v>
      </c>
      <c r="D64" s="37"/>
      <c r="E64" s="13">
        <v>2005</v>
      </c>
      <c r="F64" s="2">
        <v>42296.625</v>
      </c>
      <c r="G64" s="17" t="s">
        <v>89</v>
      </c>
      <c r="H64" s="38">
        <v>1.1957</v>
      </c>
      <c r="I64" s="38"/>
      <c r="J64" s="38">
        <v>1.1930000000000001</v>
      </c>
      <c r="K64" s="38"/>
      <c r="L64" s="12">
        <f t="shared" si="3"/>
        <v>32</v>
      </c>
      <c r="M64" s="37">
        <f t="shared" si="0"/>
        <v>8723.5061728394412</v>
      </c>
      <c r="N64" s="37"/>
      <c r="O64" s="14">
        <f t="shared" si="4"/>
        <v>0.31</v>
      </c>
      <c r="P64" s="13">
        <f t="shared" si="1"/>
        <v>2005</v>
      </c>
      <c r="Q64" s="2">
        <v>42298.5</v>
      </c>
      <c r="R64" s="38">
        <v>1.2011000000000001</v>
      </c>
      <c r="S64" s="38"/>
      <c r="T64" s="39">
        <f t="shared" si="5"/>
        <v>20666.666666666937</v>
      </c>
      <c r="U64" s="40"/>
      <c r="V64" s="36">
        <f t="shared" si="6"/>
        <v>54.000000000000711</v>
      </c>
      <c r="W64" s="36"/>
      <c r="X64">
        <v>115</v>
      </c>
      <c r="Y64" t="s">
        <v>128</v>
      </c>
      <c r="Z64" t="s">
        <v>129</v>
      </c>
    </row>
    <row r="65" spans="2:26" x14ac:dyDescent="0.15">
      <c r="B65" s="7">
        <v>56</v>
      </c>
      <c r="C65" s="37">
        <f t="shared" si="2"/>
        <v>456841.97530863894</v>
      </c>
      <c r="D65" s="37"/>
      <c r="E65" s="13">
        <v>2005</v>
      </c>
      <c r="F65" s="2">
        <v>42304.75</v>
      </c>
      <c r="G65" s="17" t="s">
        <v>89</v>
      </c>
      <c r="H65" s="38">
        <v>1.2153</v>
      </c>
      <c r="I65" s="38"/>
      <c r="J65" s="38">
        <v>1.2130000000000001</v>
      </c>
      <c r="K65" s="38"/>
      <c r="L65" s="12">
        <f t="shared" si="3"/>
        <v>28</v>
      </c>
      <c r="M65" s="37">
        <f t="shared" si="0"/>
        <v>9136.8395061727788</v>
      </c>
      <c r="N65" s="37"/>
      <c r="O65" s="14">
        <f t="shared" si="4"/>
        <v>0.37</v>
      </c>
      <c r="P65" s="13">
        <f t="shared" si="1"/>
        <v>2005</v>
      </c>
      <c r="Q65" s="2">
        <v>42304.833333333336</v>
      </c>
      <c r="R65" s="38">
        <v>1.2130000000000001</v>
      </c>
      <c r="S65" s="38"/>
      <c r="T65" s="39">
        <f t="shared" si="5"/>
        <v>-10506.172839506031</v>
      </c>
      <c r="U65" s="40"/>
      <c r="V65" s="36">
        <f t="shared" si="6"/>
        <v>-22.999999999999687</v>
      </c>
      <c r="W65" s="36"/>
      <c r="X65">
        <v>115</v>
      </c>
    </row>
    <row r="66" spans="2:26" x14ac:dyDescent="0.15">
      <c r="B66" s="7">
        <v>57</v>
      </c>
      <c r="C66" s="37">
        <f t="shared" si="2"/>
        <v>446335.80246913293</v>
      </c>
      <c r="D66" s="37"/>
      <c r="E66" s="13">
        <v>2005</v>
      </c>
      <c r="F66" s="2">
        <v>42305.041666666664</v>
      </c>
      <c r="G66" s="17" t="s">
        <v>89</v>
      </c>
      <c r="H66" s="38">
        <v>1.2144999999999999</v>
      </c>
      <c r="I66" s="38"/>
      <c r="J66" s="38">
        <v>1.2121</v>
      </c>
      <c r="K66" s="38"/>
      <c r="L66" s="12">
        <f t="shared" si="3"/>
        <v>29</v>
      </c>
      <c r="M66" s="37">
        <f t="shared" si="0"/>
        <v>8926.7160493826595</v>
      </c>
      <c r="N66" s="37"/>
      <c r="O66" s="14">
        <f t="shared" si="4"/>
        <v>0.35</v>
      </c>
      <c r="P66" s="13">
        <f t="shared" si="1"/>
        <v>2005</v>
      </c>
      <c r="Q66" s="2">
        <v>42305.583333333336</v>
      </c>
      <c r="R66" s="38">
        <v>1.2121</v>
      </c>
      <c r="S66" s="38"/>
      <c r="T66" s="39">
        <f t="shared" si="5"/>
        <v>-10370.370370370187</v>
      </c>
      <c r="U66" s="40"/>
      <c r="V66" s="36">
        <f t="shared" si="6"/>
        <v>-23.999999999999577</v>
      </c>
      <c r="W66" s="36"/>
      <c r="X66">
        <v>115</v>
      </c>
      <c r="Y66" t="s">
        <v>131</v>
      </c>
    </row>
    <row r="67" spans="2:26" x14ac:dyDescent="0.15">
      <c r="B67" s="7">
        <v>58</v>
      </c>
      <c r="C67" s="37">
        <f t="shared" si="2"/>
        <v>435965.43209876277</v>
      </c>
      <c r="D67" s="37"/>
      <c r="E67" s="13">
        <v>2005</v>
      </c>
      <c r="F67" s="2">
        <v>42309.875</v>
      </c>
      <c r="G67" s="17" t="s">
        <v>89</v>
      </c>
      <c r="H67" s="38">
        <v>1.2007000000000001</v>
      </c>
      <c r="I67" s="38"/>
      <c r="J67" s="38">
        <v>1.1997</v>
      </c>
      <c r="K67" s="38"/>
      <c r="L67" s="12">
        <f t="shared" si="3"/>
        <v>16</v>
      </c>
      <c r="M67" s="37">
        <f t="shared" si="0"/>
        <v>8719.3086419752563</v>
      </c>
      <c r="N67" s="37"/>
      <c r="O67" s="14">
        <f t="shared" si="4"/>
        <v>0.64</v>
      </c>
      <c r="P67" s="13">
        <f t="shared" si="1"/>
        <v>2005</v>
      </c>
      <c r="Q67" s="2">
        <v>42309.875</v>
      </c>
      <c r="R67" s="38">
        <v>1.1997</v>
      </c>
      <c r="S67" s="38"/>
      <c r="T67" s="39">
        <f t="shared" si="5"/>
        <v>-7901.2345679021182</v>
      </c>
      <c r="U67" s="40"/>
      <c r="V67" s="36">
        <f t="shared" si="6"/>
        <v>-10.000000000001119</v>
      </c>
      <c r="W67" s="36"/>
      <c r="X67">
        <v>118</v>
      </c>
    </row>
    <row r="68" spans="2:26" x14ac:dyDescent="0.15">
      <c r="B68" s="7">
        <v>59</v>
      </c>
      <c r="C68" s="37">
        <f t="shared" si="2"/>
        <v>428064.19753086066</v>
      </c>
      <c r="D68" s="37"/>
      <c r="E68" s="13">
        <v>2005</v>
      </c>
      <c r="F68" s="2">
        <v>42311.5</v>
      </c>
      <c r="G68" s="7" t="s">
        <v>87</v>
      </c>
      <c r="H68" s="38">
        <v>1.2054</v>
      </c>
      <c r="I68" s="38"/>
      <c r="J68" s="38">
        <v>1.2081999999999999</v>
      </c>
      <c r="K68" s="38"/>
      <c r="L68" s="12">
        <f t="shared" si="3"/>
        <v>33</v>
      </c>
      <c r="M68" s="37">
        <f t="shared" si="0"/>
        <v>8561.2839506172131</v>
      </c>
      <c r="N68" s="37"/>
      <c r="O68" s="14">
        <f t="shared" si="4"/>
        <v>0.3</v>
      </c>
      <c r="P68" s="13">
        <f t="shared" si="1"/>
        <v>2005</v>
      </c>
      <c r="Q68" s="2">
        <v>42311.75</v>
      </c>
      <c r="R68" s="38">
        <v>1.19726</v>
      </c>
      <c r="S68" s="38"/>
      <c r="T68" s="39">
        <f t="shared" si="5"/>
        <v>30148.148148148281</v>
      </c>
      <c r="U68" s="40"/>
      <c r="V68" s="36">
        <f t="shared" si="6"/>
        <v>81.400000000000361</v>
      </c>
      <c r="W68" s="36"/>
      <c r="X68">
        <v>118</v>
      </c>
      <c r="Y68" t="s">
        <v>132</v>
      </c>
    </row>
    <row r="69" spans="2:26" x14ac:dyDescent="0.15">
      <c r="B69" s="7">
        <v>60</v>
      </c>
      <c r="C69" s="37">
        <f t="shared" si="2"/>
        <v>458212.34567900893</v>
      </c>
      <c r="D69" s="37"/>
      <c r="E69" s="13">
        <v>2005</v>
      </c>
      <c r="F69" s="2">
        <v>42315.625</v>
      </c>
      <c r="G69" s="7" t="s">
        <v>89</v>
      </c>
      <c r="H69" s="38">
        <v>1.1826000000000001</v>
      </c>
      <c r="I69" s="38"/>
      <c r="J69" s="38">
        <v>1.1805000000000001</v>
      </c>
      <c r="K69" s="38"/>
      <c r="L69" s="12">
        <f t="shared" si="3"/>
        <v>26</v>
      </c>
      <c r="M69" s="37">
        <f t="shared" si="0"/>
        <v>9164.2469135801784</v>
      </c>
      <c r="N69" s="37"/>
      <c r="O69" s="14">
        <f t="shared" si="4"/>
        <v>0.41</v>
      </c>
      <c r="P69" s="13">
        <f t="shared" si="1"/>
        <v>2005</v>
      </c>
      <c r="Q69" s="2">
        <v>42315.625</v>
      </c>
      <c r="R69" s="38">
        <v>1.1805000000000001</v>
      </c>
      <c r="S69" s="38"/>
      <c r="T69" s="39">
        <f t="shared" si="5"/>
        <v>-10629.629629629582</v>
      </c>
      <c r="U69" s="40"/>
      <c r="V69" s="36">
        <f t="shared" si="6"/>
        <v>-20.999999999999908</v>
      </c>
      <c r="W69" s="36"/>
      <c r="X69">
        <v>118</v>
      </c>
    </row>
    <row r="70" spans="2:26" x14ac:dyDescent="0.15">
      <c r="B70" s="7">
        <v>61</v>
      </c>
      <c r="C70" s="37">
        <f t="shared" si="2"/>
        <v>447582.71604937932</v>
      </c>
      <c r="D70" s="37"/>
      <c r="E70" s="13">
        <v>2005</v>
      </c>
      <c r="F70" s="2">
        <v>42317.541666666664</v>
      </c>
      <c r="G70" s="17" t="s">
        <v>87</v>
      </c>
      <c r="H70" s="38">
        <v>1.1754</v>
      </c>
      <c r="I70" s="38"/>
      <c r="J70" s="38">
        <v>1.1772</v>
      </c>
      <c r="K70" s="38"/>
      <c r="L70" s="12">
        <f t="shared" si="3"/>
        <v>24</v>
      </c>
      <c r="M70" s="37">
        <f t="shared" si="0"/>
        <v>8951.6543209875872</v>
      </c>
      <c r="N70" s="37"/>
      <c r="O70" s="14">
        <f t="shared" si="4"/>
        <v>0.44</v>
      </c>
      <c r="P70" s="13">
        <f t="shared" si="1"/>
        <v>2005</v>
      </c>
      <c r="Q70" s="2">
        <v>42317.625</v>
      </c>
      <c r="R70" s="38">
        <v>1.1772</v>
      </c>
      <c r="S70" s="38"/>
      <c r="T70" s="39">
        <f t="shared" si="5"/>
        <v>-9777.7777777779065</v>
      </c>
      <c r="U70" s="40"/>
      <c r="V70" s="36">
        <f t="shared" si="6"/>
        <v>-18.000000000000238</v>
      </c>
      <c r="W70" s="36"/>
      <c r="X70">
        <v>118</v>
      </c>
      <c r="Y70" t="s">
        <v>133</v>
      </c>
    </row>
    <row r="71" spans="2:26" x14ac:dyDescent="0.15">
      <c r="B71" s="7">
        <v>62</v>
      </c>
      <c r="C71" s="37">
        <f t="shared" si="2"/>
        <v>437804.93827160139</v>
      </c>
      <c r="D71" s="37"/>
      <c r="E71" s="13">
        <v>2005</v>
      </c>
      <c r="F71" s="2">
        <v>42318.666666666664</v>
      </c>
      <c r="G71" s="17" t="s">
        <v>87</v>
      </c>
      <c r="H71" s="38">
        <v>1.1737</v>
      </c>
      <c r="I71" s="38"/>
      <c r="J71" s="38">
        <v>1.1798</v>
      </c>
      <c r="K71" s="38"/>
      <c r="L71" s="12">
        <f t="shared" si="3"/>
        <v>66</v>
      </c>
      <c r="M71" s="37">
        <f t="shared" si="0"/>
        <v>8756.0987654320288</v>
      </c>
      <c r="N71" s="37"/>
      <c r="O71" s="14">
        <f t="shared" si="4"/>
        <v>0.15</v>
      </c>
      <c r="P71" s="13">
        <f t="shared" si="1"/>
        <v>2005</v>
      </c>
      <c r="Q71" s="2">
        <v>42319.5</v>
      </c>
      <c r="R71" s="38">
        <v>1.1706000000000001</v>
      </c>
      <c r="S71" s="38"/>
      <c r="T71" s="39">
        <f t="shared" si="5"/>
        <v>5740.740740740519</v>
      </c>
      <c r="U71" s="40"/>
      <c r="V71" s="36">
        <f t="shared" si="6"/>
        <v>30.999999999998806</v>
      </c>
      <c r="W71" s="36"/>
      <c r="X71">
        <v>118</v>
      </c>
      <c r="Y71" t="s">
        <v>134</v>
      </c>
      <c r="Z71" t="s">
        <v>135</v>
      </c>
    </row>
    <row r="72" spans="2:26" x14ac:dyDescent="0.15">
      <c r="B72" s="7">
        <v>63</v>
      </c>
      <c r="C72" s="37">
        <f t="shared" si="2"/>
        <v>443545.67901234189</v>
      </c>
      <c r="D72" s="37"/>
      <c r="E72" s="13">
        <v>2005</v>
      </c>
      <c r="F72" s="2">
        <v>42331.708333333336</v>
      </c>
      <c r="G72" s="17" t="s">
        <v>87</v>
      </c>
      <c r="H72" s="38">
        <v>1.1793</v>
      </c>
      <c r="I72" s="38"/>
      <c r="J72" s="38">
        <v>1.1817</v>
      </c>
      <c r="K72" s="38"/>
      <c r="L72" s="12">
        <f t="shared" si="3"/>
        <v>29</v>
      </c>
      <c r="M72" s="37">
        <f t="shared" si="0"/>
        <v>8870.9135802468372</v>
      </c>
      <c r="N72" s="37"/>
      <c r="O72" s="14">
        <f t="shared" si="4"/>
        <v>0.36</v>
      </c>
      <c r="P72" s="13">
        <f t="shared" si="1"/>
        <v>2005</v>
      </c>
      <c r="Q72" s="2">
        <v>42331.916666666664</v>
      </c>
      <c r="R72" s="38">
        <v>1.1817</v>
      </c>
      <c r="S72" s="38"/>
      <c r="T72" s="39">
        <f t="shared" si="5"/>
        <v>-10666.666666666479</v>
      </c>
      <c r="U72" s="40"/>
      <c r="V72" s="36">
        <f t="shared" si="6"/>
        <v>-23.999999999999577</v>
      </c>
      <c r="W72" s="36"/>
      <c r="X72">
        <v>118</v>
      </c>
      <c r="Y72" t="s">
        <v>133</v>
      </c>
    </row>
    <row r="73" spans="2:26" x14ac:dyDescent="0.15">
      <c r="B73" s="7">
        <v>64</v>
      </c>
      <c r="C73" s="37">
        <f t="shared" si="2"/>
        <v>432879.01234567544</v>
      </c>
      <c r="D73" s="37"/>
      <c r="E73" s="13">
        <v>2005</v>
      </c>
      <c r="F73" s="2">
        <v>42336.583333333336</v>
      </c>
      <c r="G73" s="7" t="s">
        <v>89</v>
      </c>
      <c r="H73" s="38">
        <v>1.1717</v>
      </c>
      <c r="I73" s="38"/>
      <c r="J73" s="38">
        <v>1.1696</v>
      </c>
      <c r="K73" s="38"/>
      <c r="L73" s="12">
        <f t="shared" si="3"/>
        <v>26</v>
      </c>
      <c r="M73" s="37">
        <f t="shared" si="0"/>
        <v>8657.5802469135087</v>
      </c>
      <c r="N73" s="37"/>
      <c r="O73" s="14">
        <f t="shared" si="4"/>
        <v>0.39</v>
      </c>
      <c r="P73" s="13">
        <f t="shared" si="1"/>
        <v>2005</v>
      </c>
      <c r="Q73" s="2">
        <v>42336.833333333336</v>
      </c>
      <c r="R73" s="38">
        <v>1.1831100000000001</v>
      </c>
      <c r="S73" s="38"/>
      <c r="T73" s="39">
        <f t="shared" si="5"/>
        <v>54937.037037037728</v>
      </c>
      <c r="U73" s="40"/>
      <c r="V73" s="36">
        <f t="shared" si="6"/>
        <v>114.10000000000142</v>
      </c>
      <c r="W73" s="36"/>
      <c r="X73">
        <v>118</v>
      </c>
      <c r="Y73" t="s">
        <v>136</v>
      </c>
    </row>
    <row r="74" spans="2:26" x14ac:dyDescent="0.15">
      <c r="B74" s="7">
        <v>65</v>
      </c>
      <c r="C74" s="37">
        <f t="shared" si="2"/>
        <v>487816.04938271316</v>
      </c>
      <c r="D74" s="37"/>
      <c r="E74" s="13">
        <v>2005</v>
      </c>
      <c r="F74" s="2">
        <v>42337.875</v>
      </c>
      <c r="G74" s="17" t="s">
        <v>87</v>
      </c>
      <c r="H74" s="38">
        <v>1.1780999999999999</v>
      </c>
      <c r="I74" s="38"/>
      <c r="J74" s="38">
        <v>1.1800999999999999</v>
      </c>
      <c r="K74" s="38"/>
      <c r="L74" s="12">
        <f t="shared" si="3"/>
        <v>25</v>
      </c>
      <c r="M74" s="37">
        <f t="shared" ref="M74:M78" si="7">IF(F74="","",C74*$P$2)</f>
        <v>9756.3209876542642</v>
      </c>
      <c r="N74" s="37"/>
      <c r="O74" s="14">
        <f t="shared" si="4"/>
        <v>0.46</v>
      </c>
      <c r="P74" s="13">
        <f t="shared" ref="P74:P78" si="8">E74</f>
        <v>2005</v>
      </c>
      <c r="Q74" s="2">
        <v>42338.708333333336</v>
      </c>
      <c r="R74" s="38">
        <v>1.1798999999999999</v>
      </c>
      <c r="S74" s="38"/>
      <c r="T74" s="39">
        <f t="shared" si="5"/>
        <v>-10222.222222222357</v>
      </c>
      <c r="U74" s="40"/>
      <c r="V74" s="36">
        <f t="shared" si="6"/>
        <v>-18.000000000000238</v>
      </c>
      <c r="W74" s="36"/>
      <c r="X74">
        <v>118</v>
      </c>
      <c r="Y74" t="s">
        <v>133</v>
      </c>
    </row>
    <row r="75" spans="2:26" x14ac:dyDescent="0.15">
      <c r="B75" s="7">
        <v>66</v>
      </c>
      <c r="C75" s="37">
        <f t="shared" ref="C75:C78" si="9">IF(T74="","",C74+T74)</f>
        <v>477593.82716049079</v>
      </c>
      <c r="D75" s="37"/>
      <c r="E75" s="13">
        <v>2005</v>
      </c>
      <c r="F75" s="2">
        <v>42347.625</v>
      </c>
      <c r="G75" s="17" t="s">
        <v>87</v>
      </c>
      <c r="H75" s="38">
        <v>1.1792</v>
      </c>
      <c r="I75" s="38"/>
      <c r="J75" s="38">
        <v>1.1818</v>
      </c>
      <c r="K75" s="38"/>
      <c r="L75" s="12">
        <f t="shared" ref="L75:L78" si="10">IF(J75="","",ROUNDUP(IF(G75="買",H75-J75,J75-H75)*10000,0)+5)</f>
        <v>31</v>
      </c>
      <c r="M75" s="37">
        <f t="shared" si="7"/>
        <v>9551.8765432098153</v>
      </c>
      <c r="N75" s="37"/>
      <c r="O75" s="14">
        <f t="shared" ref="O75:O78" si="11">IF(L75="","",ROUNDDOWN(M75/(L75/X75)/100000,2))</f>
        <v>0.36</v>
      </c>
      <c r="P75" s="13">
        <f t="shared" si="8"/>
        <v>2005</v>
      </c>
      <c r="Q75" s="2">
        <v>42347.666666666664</v>
      </c>
      <c r="R75" s="38">
        <v>1.1818</v>
      </c>
      <c r="S75" s="38"/>
      <c r="T75" s="39">
        <f t="shared" ref="T75:T78" si="12">IF(Q75="","",V75*O75*100000/81)</f>
        <v>-11555.555555555269</v>
      </c>
      <c r="U75" s="40"/>
      <c r="V75" s="36">
        <f t="shared" ref="V75:V78" si="13">IF(Q75="","",IF(G75="買",R75-H75,H75-R75)*10000)</f>
        <v>-25.999999999999357</v>
      </c>
      <c r="W75" s="36"/>
      <c r="X75">
        <v>118</v>
      </c>
      <c r="Y75" t="s">
        <v>133</v>
      </c>
    </row>
    <row r="76" spans="2:26" x14ac:dyDescent="0.15">
      <c r="B76" s="7">
        <v>67</v>
      </c>
      <c r="C76" s="37">
        <f t="shared" si="9"/>
        <v>466038.27160493552</v>
      </c>
      <c r="D76" s="37"/>
      <c r="E76" s="13">
        <v>2005</v>
      </c>
      <c r="F76" s="2">
        <v>42352.625</v>
      </c>
      <c r="G76" s="7" t="s">
        <v>89</v>
      </c>
      <c r="H76" s="38">
        <v>1.2020999999999999</v>
      </c>
      <c r="I76" s="38"/>
      <c r="J76" s="38">
        <v>1.2009000000000001</v>
      </c>
      <c r="K76" s="38"/>
      <c r="L76" s="12">
        <f t="shared" si="10"/>
        <v>17</v>
      </c>
      <c r="M76" s="37">
        <f t="shared" si="7"/>
        <v>9320.7654320987112</v>
      </c>
      <c r="N76" s="37"/>
      <c r="O76" s="14">
        <f t="shared" si="11"/>
        <v>0.64</v>
      </c>
      <c r="P76" s="13">
        <f t="shared" si="8"/>
        <v>2005</v>
      </c>
      <c r="Q76" s="2">
        <v>42352.625</v>
      </c>
      <c r="R76" s="38">
        <v>1.2009000000000001</v>
      </c>
      <c r="S76" s="38"/>
      <c r="T76" s="39">
        <f t="shared" si="12"/>
        <v>-9481.4814814804358</v>
      </c>
      <c r="U76" s="40"/>
      <c r="V76" s="36">
        <f t="shared" si="13"/>
        <v>-11.999999999998678</v>
      </c>
      <c r="W76" s="36"/>
      <c r="X76">
        <v>118</v>
      </c>
      <c r="Y76" t="s">
        <v>137</v>
      </c>
    </row>
    <row r="77" spans="2:26" x14ac:dyDescent="0.15">
      <c r="B77" s="7">
        <v>68</v>
      </c>
      <c r="C77" s="37">
        <f t="shared" si="9"/>
        <v>456556.79012345511</v>
      </c>
      <c r="D77" s="37"/>
      <c r="E77" s="13">
        <v>2005</v>
      </c>
      <c r="F77" s="2">
        <v>42357.833333333336</v>
      </c>
      <c r="G77" s="17" t="s">
        <v>87</v>
      </c>
      <c r="H77" s="38">
        <v>1.1992</v>
      </c>
      <c r="I77" s="38"/>
      <c r="J77" s="38">
        <v>1.2019</v>
      </c>
      <c r="K77" s="38"/>
      <c r="L77" s="12">
        <f t="shared" si="10"/>
        <v>32</v>
      </c>
      <c r="M77" s="37">
        <f t="shared" si="7"/>
        <v>9131.1358024691017</v>
      </c>
      <c r="N77" s="37"/>
      <c r="O77" s="14">
        <f t="shared" si="11"/>
        <v>0.33</v>
      </c>
      <c r="P77" s="13">
        <f t="shared" si="8"/>
        <v>2005</v>
      </c>
      <c r="Q77" s="2">
        <v>42358.625</v>
      </c>
      <c r="R77" s="38">
        <v>1.19421</v>
      </c>
      <c r="S77" s="38"/>
      <c r="T77" s="39">
        <f t="shared" si="12"/>
        <v>20329.629629629835</v>
      </c>
      <c r="U77" s="40"/>
      <c r="V77" s="36">
        <f t="shared" si="13"/>
        <v>49.900000000000503</v>
      </c>
      <c r="W77" s="36"/>
      <c r="X77">
        <v>118</v>
      </c>
      <c r="Y77" t="s">
        <v>138</v>
      </c>
    </row>
    <row r="78" spans="2:26" x14ac:dyDescent="0.15">
      <c r="B78" s="7">
        <v>69</v>
      </c>
      <c r="C78" s="37">
        <f t="shared" si="9"/>
        <v>476886.41975308495</v>
      </c>
      <c r="D78" s="37"/>
      <c r="E78" s="13">
        <v>2005</v>
      </c>
      <c r="F78" s="2">
        <v>42360.541666666664</v>
      </c>
      <c r="G78" s="7" t="s">
        <v>89</v>
      </c>
      <c r="H78" s="38">
        <v>1.1834</v>
      </c>
      <c r="I78" s="38"/>
      <c r="J78" s="38">
        <v>1.1819</v>
      </c>
      <c r="K78" s="38"/>
      <c r="L78" s="12">
        <f t="shared" si="10"/>
        <v>21</v>
      </c>
      <c r="M78" s="37">
        <f t="shared" si="7"/>
        <v>9537.7283950616984</v>
      </c>
      <c r="N78" s="37"/>
      <c r="O78" s="14">
        <f t="shared" si="11"/>
        <v>0.53</v>
      </c>
      <c r="P78" s="13">
        <f t="shared" si="8"/>
        <v>2005</v>
      </c>
      <c r="Q78" s="2">
        <v>42360.541666666664</v>
      </c>
      <c r="R78" s="38">
        <v>1.1819</v>
      </c>
      <c r="S78" s="38"/>
      <c r="T78" s="39">
        <f t="shared" si="12"/>
        <v>-9814.8148148151868</v>
      </c>
      <c r="U78" s="40"/>
      <c r="V78" s="36">
        <f t="shared" si="13"/>
        <v>-15.000000000000568</v>
      </c>
      <c r="W78" s="36"/>
      <c r="X78">
        <v>118</v>
      </c>
      <c r="Y78" t="s">
        <v>138</v>
      </c>
    </row>
    <row r="79" spans="2:26" x14ac:dyDescent="0.15">
      <c r="B79" s="17">
        <v>70</v>
      </c>
      <c r="C79" s="37">
        <f t="shared" ref="C79:C95" si="14">IF(T78="","",C78+T78)</f>
        <v>467071.60493826977</v>
      </c>
      <c r="D79" s="37"/>
      <c r="E79" s="13">
        <v>2005</v>
      </c>
      <c r="F79" s="2">
        <v>42365.583333333336</v>
      </c>
      <c r="G79" s="17" t="s">
        <v>87</v>
      </c>
      <c r="H79" s="38">
        <v>1.1849000000000001</v>
      </c>
      <c r="I79" s="38"/>
      <c r="J79" s="38">
        <v>1.1872</v>
      </c>
      <c r="K79" s="38"/>
      <c r="L79" s="12">
        <f t="shared" ref="L79:L95" si="15">IF(J79="","",ROUNDUP(IF(G79="買",H79-J79,J79-H79)*10000,0)+5)</f>
        <v>28</v>
      </c>
      <c r="M79" s="37">
        <f t="shared" ref="M79:M95" si="16">IF(F79="","",C79*$P$2)</f>
        <v>9341.4320987653955</v>
      </c>
      <c r="N79" s="37"/>
      <c r="O79" s="14">
        <f t="shared" ref="O79:O95" si="17">IF(L79="","",ROUNDDOWN(M79/(L79/X79)/100000,2))</f>
        <v>0.39</v>
      </c>
      <c r="P79" s="13">
        <f t="shared" ref="P79:P95" si="18">E79</f>
        <v>2005</v>
      </c>
      <c r="Q79" s="2">
        <v>42366.333333333336</v>
      </c>
      <c r="R79" s="38">
        <v>1.1872</v>
      </c>
      <c r="S79" s="38"/>
      <c r="T79" s="39">
        <f t="shared" ref="T79:T95" si="19">IF(Q79="","",V79*O79*100000/81)</f>
        <v>-11074.074074073924</v>
      </c>
      <c r="U79" s="40"/>
      <c r="V79" s="36">
        <f t="shared" ref="V79:V95" si="20">IF(Q79="","",IF(G79="買",R79-H79,H79-R79)*10000)</f>
        <v>-22.999999999999687</v>
      </c>
      <c r="W79" s="36"/>
      <c r="X79">
        <v>118</v>
      </c>
      <c r="Y79" t="s">
        <v>139</v>
      </c>
    </row>
    <row r="80" spans="2:26" x14ac:dyDescent="0.15">
      <c r="B80" s="17">
        <v>71</v>
      </c>
      <c r="C80" s="37">
        <f t="shared" si="14"/>
        <v>455997.53086419584</v>
      </c>
      <c r="D80" s="37"/>
      <c r="E80" s="13">
        <v>2006</v>
      </c>
      <c r="F80" s="2">
        <v>42008.791666666664</v>
      </c>
      <c r="G80" s="17" t="s">
        <v>89</v>
      </c>
      <c r="H80" s="38">
        <v>1.2101</v>
      </c>
      <c r="I80" s="38"/>
      <c r="J80" s="38">
        <v>1.2069000000000001</v>
      </c>
      <c r="K80" s="38"/>
      <c r="L80" s="12">
        <f t="shared" si="15"/>
        <v>37</v>
      </c>
      <c r="M80" s="37">
        <f t="shared" si="16"/>
        <v>9119.9506172839174</v>
      </c>
      <c r="N80" s="37"/>
      <c r="O80" s="14">
        <f t="shared" si="17"/>
        <v>0.28000000000000003</v>
      </c>
      <c r="P80" s="13">
        <f t="shared" si="18"/>
        <v>2006</v>
      </c>
      <c r="Q80" s="2">
        <v>42009.541666666664</v>
      </c>
      <c r="R80" s="38">
        <v>1.2069000000000001</v>
      </c>
      <c r="S80" s="38"/>
      <c r="T80" s="39">
        <f t="shared" si="19"/>
        <v>-11061.728395061276</v>
      </c>
      <c r="U80" s="40"/>
      <c r="V80" s="36">
        <f t="shared" si="20"/>
        <v>-31.999999999998696</v>
      </c>
      <c r="W80" s="36"/>
      <c r="X80">
        <v>115</v>
      </c>
      <c r="Y80" t="s">
        <v>140</v>
      </c>
    </row>
    <row r="81" spans="2:25" x14ac:dyDescent="0.15">
      <c r="B81" s="17">
        <v>72</v>
      </c>
      <c r="C81" s="37">
        <f t="shared" si="14"/>
        <v>444935.80246913456</v>
      </c>
      <c r="D81" s="37"/>
      <c r="E81" s="13">
        <v>2006</v>
      </c>
      <c r="F81" s="2">
        <v>42009.708333333336</v>
      </c>
      <c r="G81" s="17" t="s">
        <v>87</v>
      </c>
      <c r="H81" s="38">
        <v>1.2078</v>
      </c>
      <c r="I81" s="38"/>
      <c r="J81" s="38">
        <v>1.2101</v>
      </c>
      <c r="K81" s="38"/>
      <c r="L81" s="12">
        <f t="shared" si="15"/>
        <v>28</v>
      </c>
      <c r="M81" s="37">
        <f t="shared" si="16"/>
        <v>8898.7160493826923</v>
      </c>
      <c r="N81" s="37"/>
      <c r="O81" s="14">
        <f t="shared" si="17"/>
        <v>0.36</v>
      </c>
      <c r="P81" s="13">
        <f t="shared" si="18"/>
        <v>2006</v>
      </c>
      <c r="Q81" s="2">
        <v>42009.75</v>
      </c>
      <c r="R81" s="38">
        <v>1.2101</v>
      </c>
      <c r="S81" s="38"/>
      <c r="T81" s="39">
        <f t="shared" si="19"/>
        <v>-10222.222222222083</v>
      </c>
      <c r="U81" s="40"/>
      <c r="V81" s="36">
        <f t="shared" si="20"/>
        <v>-22.999999999999687</v>
      </c>
      <c r="W81" s="36"/>
      <c r="X81">
        <v>115</v>
      </c>
      <c r="Y81" t="s">
        <v>141</v>
      </c>
    </row>
    <row r="82" spans="2:25" x14ac:dyDescent="0.15">
      <c r="B82" s="17">
        <v>73</v>
      </c>
      <c r="C82" s="37">
        <f t="shared" si="14"/>
        <v>434713.58024691249</v>
      </c>
      <c r="D82" s="37"/>
      <c r="E82" s="13">
        <v>2006</v>
      </c>
      <c r="F82" s="2">
        <v>42010.541666666664</v>
      </c>
      <c r="G82" s="17" t="s">
        <v>87</v>
      </c>
      <c r="H82" s="38">
        <v>1.2085999999999999</v>
      </c>
      <c r="I82" s="38"/>
      <c r="J82" s="38">
        <v>1.2103999999999999</v>
      </c>
      <c r="K82" s="38"/>
      <c r="L82" s="12">
        <f t="shared" si="15"/>
        <v>24</v>
      </c>
      <c r="M82" s="37">
        <f t="shared" si="16"/>
        <v>8694.2716049382507</v>
      </c>
      <c r="N82" s="37"/>
      <c r="O82" s="14">
        <f t="shared" si="17"/>
        <v>0.41</v>
      </c>
      <c r="P82" s="13">
        <f t="shared" si="18"/>
        <v>2006</v>
      </c>
      <c r="Q82" s="2">
        <v>42010.625</v>
      </c>
      <c r="R82" s="38">
        <v>1.2103999999999999</v>
      </c>
      <c r="S82" s="38"/>
      <c r="T82" s="39">
        <f t="shared" si="19"/>
        <v>-9111.1111111112314</v>
      </c>
      <c r="U82" s="40"/>
      <c r="V82" s="36">
        <f t="shared" si="20"/>
        <v>-18.000000000000238</v>
      </c>
      <c r="W82" s="36"/>
      <c r="X82">
        <v>115</v>
      </c>
      <c r="Y82" t="s">
        <v>141</v>
      </c>
    </row>
    <row r="83" spans="2:25" x14ac:dyDescent="0.15">
      <c r="B83" s="17">
        <v>74</v>
      </c>
      <c r="C83" s="37">
        <f t="shared" si="14"/>
        <v>425602.46913580125</v>
      </c>
      <c r="D83" s="37"/>
      <c r="E83" s="13">
        <v>2006</v>
      </c>
      <c r="F83" s="2">
        <v>42022.625</v>
      </c>
      <c r="G83" s="17" t="s">
        <v>89</v>
      </c>
      <c r="H83" s="38">
        <v>1.2124999999999999</v>
      </c>
      <c r="I83" s="38"/>
      <c r="J83" s="38">
        <v>1.2105999999999999</v>
      </c>
      <c r="K83" s="38"/>
      <c r="L83" s="12">
        <f t="shared" si="15"/>
        <v>25</v>
      </c>
      <c r="M83" s="37">
        <f t="shared" si="16"/>
        <v>8512.0493827160244</v>
      </c>
      <c r="N83" s="37"/>
      <c r="O83" s="14">
        <f t="shared" si="17"/>
        <v>0.39</v>
      </c>
      <c r="P83" s="13">
        <f t="shared" si="18"/>
        <v>2006</v>
      </c>
      <c r="Q83" s="2">
        <v>42022.708333333336</v>
      </c>
      <c r="R83" s="38">
        <v>1.2115</v>
      </c>
      <c r="S83" s="38"/>
      <c r="T83" s="39">
        <f t="shared" si="19"/>
        <v>-4814.8148148142845</v>
      </c>
      <c r="U83" s="40"/>
      <c r="V83" s="36">
        <f t="shared" si="20"/>
        <v>-9.9999999999988987</v>
      </c>
      <c r="W83" s="36"/>
      <c r="X83">
        <v>115</v>
      </c>
      <c r="Y83" t="s">
        <v>143</v>
      </c>
    </row>
    <row r="84" spans="2:25" x14ac:dyDescent="0.15">
      <c r="B84" s="17">
        <v>75</v>
      </c>
      <c r="C84" s="37">
        <f t="shared" si="14"/>
        <v>420787.65432098694</v>
      </c>
      <c r="D84" s="37"/>
      <c r="E84" s="13">
        <v>2006</v>
      </c>
      <c r="F84" s="2">
        <v>42024.791666666664</v>
      </c>
      <c r="G84" s="17" t="s">
        <v>89</v>
      </c>
      <c r="H84" s="38">
        <v>1.2107000000000001</v>
      </c>
      <c r="I84" s="38"/>
      <c r="J84" s="38">
        <v>1.2068000000000001</v>
      </c>
      <c r="K84" s="38"/>
      <c r="L84" s="12">
        <f t="shared" si="15"/>
        <v>45</v>
      </c>
      <c r="M84" s="37">
        <f t="shared" si="16"/>
        <v>8415.7530864197397</v>
      </c>
      <c r="N84" s="37"/>
      <c r="O84" s="14">
        <f t="shared" si="17"/>
        <v>0.21</v>
      </c>
      <c r="P84" s="13">
        <f t="shared" si="18"/>
        <v>2006</v>
      </c>
      <c r="Q84" s="2">
        <v>42027.041666666664</v>
      </c>
      <c r="R84" s="38">
        <v>1.2168099999999999</v>
      </c>
      <c r="S84" s="38"/>
      <c r="T84" s="39">
        <f t="shared" si="19"/>
        <v>15840.740740740319</v>
      </c>
      <c r="U84" s="40"/>
      <c r="V84" s="36">
        <f t="shared" si="20"/>
        <v>61.099999999998374</v>
      </c>
      <c r="W84" s="36"/>
      <c r="X84">
        <v>115</v>
      </c>
      <c r="Y84" t="s">
        <v>143</v>
      </c>
    </row>
    <row r="85" spans="2:25" x14ac:dyDescent="0.15">
      <c r="B85" s="17">
        <v>76</v>
      </c>
      <c r="C85" s="37">
        <f t="shared" si="14"/>
        <v>436628.39506172726</v>
      </c>
      <c r="D85" s="37"/>
      <c r="E85" s="13">
        <v>2006</v>
      </c>
      <c r="F85" s="2">
        <v>42028.75</v>
      </c>
      <c r="G85" s="17" t="s">
        <v>87</v>
      </c>
      <c r="H85" s="38">
        <v>1.2270000000000001</v>
      </c>
      <c r="I85" s="38"/>
      <c r="J85" s="38">
        <v>1.2285999999999999</v>
      </c>
      <c r="K85" s="38"/>
      <c r="L85" s="12">
        <f t="shared" si="15"/>
        <v>21</v>
      </c>
      <c r="M85" s="37">
        <f t="shared" si="16"/>
        <v>8732.5679012345463</v>
      </c>
      <c r="N85" s="37"/>
      <c r="O85" s="14">
        <f t="shared" si="17"/>
        <v>0.47</v>
      </c>
      <c r="P85" s="13">
        <f t="shared" si="18"/>
        <v>2006</v>
      </c>
      <c r="Q85" s="2">
        <v>42028.75</v>
      </c>
      <c r="R85" s="38">
        <v>1.2285999999999999</v>
      </c>
      <c r="S85" s="38"/>
      <c r="T85" s="39">
        <f t="shared" si="19"/>
        <v>-9283.9506172829279</v>
      </c>
      <c r="U85" s="40"/>
      <c r="V85" s="36">
        <f t="shared" si="20"/>
        <v>-15.999999999998238</v>
      </c>
      <c r="W85" s="36"/>
      <c r="X85">
        <v>115</v>
      </c>
    </row>
    <row r="86" spans="2:25" x14ac:dyDescent="0.15">
      <c r="B86" s="17">
        <v>77</v>
      </c>
      <c r="C86" s="37">
        <f t="shared" si="14"/>
        <v>427344.44444444432</v>
      </c>
      <c r="D86" s="37"/>
      <c r="E86" s="13">
        <v>2006</v>
      </c>
      <c r="F86" s="2">
        <v>42034.833333333336</v>
      </c>
      <c r="G86" s="17" t="s">
        <v>87</v>
      </c>
      <c r="H86" s="38">
        <v>1.2078</v>
      </c>
      <c r="I86" s="38"/>
      <c r="J86" s="38">
        <v>1.2102999999999999</v>
      </c>
      <c r="K86" s="38"/>
      <c r="L86" s="12">
        <f t="shared" si="15"/>
        <v>30</v>
      </c>
      <c r="M86" s="37">
        <f t="shared" si="16"/>
        <v>8546.8888888888869</v>
      </c>
      <c r="N86" s="37"/>
      <c r="O86" s="14">
        <f t="shared" si="17"/>
        <v>0.32</v>
      </c>
      <c r="P86" s="13">
        <f t="shared" si="18"/>
        <v>2006</v>
      </c>
      <c r="Q86" s="2">
        <v>42035.208333333336</v>
      </c>
      <c r="R86" s="38">
        <v>1.2102999999999999</v>
      </c>
      <c r="S86" s="38"/>
      <c r="T86" s="39">
        <f t="shared" si="19"/>
        <v>-9876.543209876334</v>
      </c>
      <c r="U86" s="40"/>
      <c r="V86" s="36">
        <f t="shared" si="20"/>
        <v>-24.999999999999467</v>
      </c>
      <c r="W86" s="36"/>
      <c r="X86">
        <v>115</v>
      </c>
      <c r="Y86" t="s">
        <v>141</v>
      </c>
    </row>
    <row r="87" spans="2:25" x14ac:dyDescent="0.15">
      <c r="B87" s="17">
        <v>78</v>
      </c>
      <c r="C87" s="37">
        <f t="shared" si="14"/>
        <v>417467.90123456798</v>
      </c>
      <c r="D87" s="37"/>
      <c r="E87" s="13">
        <v>2006</v>
      </c>
      <c r="F87" s="2">
        <v>42035.541666666664</v>
      </c>
      <c r="G87" s="17" t="s">
        <v>89</v>
      </c>
      <c r="H87" s="38">
        <v>1.2105999999999999</v>
      </c>
      <c r="I87" s="38"/>
      <c r="J87" s="38">
        <v>1.2094</v>
      </c>
      <c r="K87" s="38"/>
      <c r="L87" s="12">
        <f t="shared" si="15"/>
        <v>17</v>
      </c>
      <c r="M87" s="37">
        <f t="shared" si="16"/>
        <v>8349.3580246913589</v>
      </c>
      <c r="N87" s="37"/>
      <c r="O87" s="14">
        <f t="shared" si="17"/>
        <v>0.56000000000000005</v>
      </c>
      <c r="P87" s="13">
        <f t="shared" si="18"/>
        <v>2006</v>
      </c>
      <c r="Q87" s="2">
        <v>42035.791666666664</v>
      </c>
      <c r="R87" s="38">
        <v>1.2168099999999999</v>
      </c>
      <c r="S87" s="38"/>
      <c r="T87" s="39">
        <f t="shared" si="19"/>
        <v>42933.333333333678</v>
      </c>
      <c r="U87" s="40"/>
      <c r="V87" s="36">
        <f t="shared" si="20"/>
        <v>62.100000000000492</v>
      </c>
      <c r="W87" s="36"/>
      <c r="X87">
        <v>115</v>
      </c>
      <c r="Y87" t="s">
        <v>143</v>
      </c>
    </row>
    <row r="88" spans="2:25" x14ac:dyDescent="0.15">
      <c r="B88" s="17">
        <v>79</v>
      </c>
      <c r="C88" s="37">
        <f t="shared" si="14"/>
        <v>460401.23456790164</v>
      </c>
      <c r="D88" s="37"/>
      <c r="E88" s="13">
        <v>2006</v>
      </c>
      <c r="F88" s="2">
        <v>42036.75</v>
      </c>
      <c r="G88" s="17" t="s">
        <v>87</v>
      </c>
      <c r="H88" s="38">
        <v>1.2090000000000001</v>
      </c>
      <c r="I88" s="38"/>
      <c r="J88" s="38">
        <v>1.2114</v>
      </c>
      <c r="K88" s="38"/>
      <c r="L88" s="12">
        <f t="shared" si="15"/>
        <v>29</v>
      </c>
      <c r="M88" s="37">
        <f t="shared" si="16"/>
        <v>9208.0246913580322</v>
      </c>
      <c r="N88" s="37"/>
      <c r="O88" s="14">
        <f t="shared" si="17"/>
        <v>0.37</v>
      </c>
      <c r="P88" s="13">
        <f t="shared" si="18"/>
        <v>2006</v>
      </c>
      <c r="Q88" s="2">
        <v>42037.708333333336</v>
      </c>
      <c r="R88" s="38">
        <v>1.2079</v>
      </c>
      <c r="S88" s="38"/>
      <c r="T88" s="39">
        <f t="shared" si="19"/>
        <v>5024.6913580251521</v>
      </c>
      <c r="U88" s="40"/>
      <c r="V88" s="36">
        <f t="shared" si="20"/>
        <v>11.000000000001009</v>
      </c>
      <c r="W88" s="36"/>
      <c r="X88">
        <v>117</v>
      </c>
      <c r="Y88" t="s">
        <v>141</v>
      </c>
    </row>
    <row r="89" spans="2:25" x14ac:dyDescent="0.15">
      <c r="B89" s="17">
        <v>80</v>
      </c>
      <c r="C89" s="37">
        <f t="shared" si="14"/>
        <v>465425.92592592677</v>
      </c>
      <c r="D89" s="37"/>
      <c r="E89" s="13">
        <v>2006</v>
      </c>
      <c r="F89" s="2">
        <v>42042.875</v>
      </c>
      <c r="G89" s="17" t="s">
        <v>87</v>
      </c>
      <c r="H89" s="38">
        <v>1.1964999999999999</v>
      </c>
      <c r="I89" s="38"/>
      <c r="J89" s="38">
        <v>1.1986000000000001</v>
      </c>
      <c r="K89" s="38"/>
      <c r="L89" s="12">
        <f t="shared" si="15"/>
        <v>27</v>
      </c>
      <c r="M89" s="37">
        <f t="shared" si="16"/>
        <v>9308.5185185185364</v>
      </c>
      <c r="N89" s="37"/>
      <c r="O89" s="14">
        <f t="shared" si="17"/>
        <v>0.4</v>
      </c>
      <c r="P89" s="13">
        <f t="shared" si="18"/>
        <v>2006</v>
      </c>
      <c r="Q89" s="2">
        <v>42043</v>
      </c>
      <c r="R89" s="38">
        <v>1.1986000000000001</v>
      </c>
      <c r="S89" s="38"/>
      <c r="T89" s="39">
        <f t="shared" si="19"/>
        <v>-10370.370370371422</v>
      </c>
      <c r="U89" s="40"/>
      <c r="V89" s="36">
        <f t="shared" si="20"/>
        <v>-21.000000000002128</v>
      </c>
      <c r="W89" s="36"/>
      <c r="X89">
        <v>117</v>
      </c>
      <c r="Y89" t="s">
        <v>144</v>
      </c>
    </row>
    <row r="90" spans="2:25" x14ac:dyDescent="0.15">
      <c r="B90" s="17">
        <v>81</v>
      </c>
      <c r="C90" s="37">
        <f t="shared" si="14"/>
        <v>455055.55555555533</v>
      </c>
      <c r="D90" s="37"/>
      <c r="E90" s="13">
        <v>2006</v>
      </c>
      <c r="F90" s="2">
        <v>42043.583333333336</v>
      </c>
      <c r="G90" s="17" t="s">
        <v>87</v>
      </c>
      <c r="H90" s="38">
        <v>1.1963999999999999</v>
      </c>
      <c r="I90" s="38"/>
      <c r="J90" s="38">
        <v>1.1980999999999999</v>
      </c>
      <c r="K90" s="38"/>
      <c r="L90" s="12">
        <f t="shared" si="15"/>
        <v>23</v>
      </c>
      <c r="M90" s="37">
        <f t="shared" si="16"/>
        <v>9101.1111111111077</v>
      </c>
      <c r="N90" s="37"/>
      <c r="O90" s="14">
        <f t="shared" si="17"/>
        <v>0.46</v>
      </c>
      <c r="P90" s="13">
        <f t="shared" si="18"/>
        <v>2006</v>
      </c>
      <c r="Q90" s="2">
        <v>42044.083333333336</v>
      </c>
      <c r="R90" s="38">
        <v>1.1968000000000001</v>
      </c>
      <c r="S90" s="38"/>
      <c r="T90" s="39">
        <f t="shared" si="19"/>
        <v>-2271.6049382726155</v>
      </c>
      <c r="U90" s="40"/>
      <c r="V90" s="36">
        <f t="shared" si="20"/>
        <v>-4.0000000000017799</v>
      </c>
      <c r="W90" s="36"/>
      <c r="X90">
        <v>117</v>
      </c>
      <c r="Y90" t="s">
        <v>144</v>
      </c>
    </row>
    <row r="91" spans="2:25" x14ac:dyDescent="0.15">
      <c r="B91" s="17">
        <v>82</v>
      </c>
      <c r="C91" s="37">
        <f t="shared" si="14"/>
        <v>452783.95061728271</v>
      </c>
      <c r="D91" s="37"/>
      <c r="E91" s="13">
        <v>2006</v>
      </c>
      <c r="F91" s="2">
        <v>42045.583333333336</v>
      </c>
      <c r="G91" s="17" t="s">
        <v>87</v>
      </c>
      <c r="H91" s="38">
        <v>1.1968000000000001</v>
      </c>
      <c r="I91" s="38"/>
      <c r="J91" s="38">
        <v>1.1986000000000001</v>
      </c>
      <c r="K91" s="38"/>
      <c r="L91" s="12">
        <f t="shared" si="15"/>
        <v>24</v>
      </c>
      <c r="M91" s="37">
        <f t="shared" si="16"/>
        <v>9055.679012345654</v>
      </c>
      <c r="N91" s="37"/>
      <c r="O91" s="14">
        <f t="shared" si="17"/>
        <v>0.44</v>
      </c>
      <c r="P91" s="13">
        <f t="shared" si="18"/>
        <v>2006</v>
      </c>
      <c r="Q91" s="2">
        <v>42045.625</v>
      </c>
      <c r="R91" s="38">
        <v>1.1986000000000001</v>
      </c>
      <c r="S91" s="38"/>
      <c r="T91" s="39">
        <f t="shared" si="19"/>
        <v>-9777.7777777779065</v>
      </c>
      <c r="U91" s="40"/>
      <c r="V91" s="36">
        <f t="shared" si="20"/>
        <v>-18.000000000000238</v>
      </c>
      <c r="W91" s="36"/>
      <c r="X91">
        <v>117</v>
      </c>
      <c r="Y91" t="s">
        <v>144</v>
      </c>
    </row>
    <row r="92" spans="2:25" x14ac:dyDescent="0.15">
      <c r="B92" s="17">
        <v>83</v>
      </c>
      <c r="C92" s="37">
        <f t="shared" si="14"/>
        <v>443006.17283950478</v>
      </c>
      <c r="D92" s="37"/>
      <c r="E92" s="13">
        <v>2006</v>
      </c>
      <c r="F92" s="2">
        <v>42048.666666666664</v>
      </c>
      <c r="G92" s="17" t="s">
        <v>87</v>
      </c>
      <c r="H92" s="38">
        <v>1.1882999999999999</v>
      </c>
      <c r="I92" s="38"/>
      <c r="J92" s="38">
        <v>1.1897</v>
      </c>
      <c r="K92" s="38"/>
      <c r="L92" s="12">
        <f t="shared" si="15"/>
        <v>20</v>
      </c>
      <c r="M92" s="37">
        <f t="shared" si="16"/>
        <v>8860.1234567900956</v>
      </c>
      <c r="N92" s="37"/>
      <c r="O92" s="14">
        <f t="shared" si="17"/>
        <v>0.51</v>
      </c>
      <c r="P92" s="13">
        <f t="shared" si="18"/>
        <v>2006</v>
      </c>
      <c r="Q92" s="2">
        <v>42048.666666666664</v>
      </c>
      <c r="R92" s="38">
        <v>1.1897</v>
      </c>
      <c r="S92" s="38"/>
      <c r="T92" s="39">
        <f t="shared" si="19"/>
        <v>-8814.8148148152413</v>
      </c>
      <c r="U92" s="40"/>
      <c r="V92" s="36">
        <f t="shared" si="20"/>
        <v>-14.000000000000679</v>
      </c>
      <c r="W92" s="36"/>
      <c r="X92">
        <v>117</v>
      </c>
    </row>
    <row r="93" spans="2:25" x14ac:dyDescent="0.15">
      <c r="B93" s="17">
        <v>84</v>
      </c>
      <c r="C93" s="37">
        <f t="shared" si="14"/>
        <v>434191.35802468954</v>
      </c>
      <c r="D93" s="37"/>
      <c r="E93" s="13">
        <v>2006</v>
      </c>
      <c r="F93" s="2">
        <v>42052.833333333336</v>
      </c>
      <c r="G93" s="17" t="s">
        <v>89</v>
      </c>
      <c r="H93" s="38">
        <v>1.1917</v>
      </c>
      <c r="I93" s="38"/>
      <c r="J93" s="38">
        <v>1.1872</v>
      </c>
      <c r="K93" s="38"/>
      <c r="L93" s="12">
        <f t="shared" si="15"/>
        <v>50</v>
      </c>
      <c r="M93" s="37">
        <f t="shared" si="16"/>
        <v>8683.8271604937909</v>
      </c>
      <c r="N93" s="37"/>
      <c r="O93" s="14">
        <f t="shared" si="17"/>
        <v>0.2</v>
      </c>
      <c r="P93" s="13">
        <f t="shared" si="18"/>
        <v>2006</v>
      </c>
      <c r="Q93" s="2">
        <v>42055.625</v>
      </c>
      <c r="R93" s="38">
        <v>1.1931</v>
      </c>
      <c r="S93" s="38"/>
      <c r="T93" s="39">
        <f t="shared" si="19"/>
        <v>3456.7901234569576</v>
      </c>
      <c r="U93" s="40"/>
      <c r="V93" s="36">
        <f t="shared" si="20"/>
        <v>14.000000000000679</v>
      </c>
      <c r="W93" s="36"/>
      <c r="X93">
        <v>117</v>
      </c>
      <c r="Y93" t="s">
        <v>145</v>
      </c>
    </row>
    <row r="94" spans="2:25" x14ac:dyDescent="0.15">
      <c r="B94" s="17">
        <v>85</v>
      </c>
      <c r="C94" s="37">
        <f t="shared" si="14"/>
        <v>437648.14814814652</v>
      </c>
      <c r="D94" s="37"/>
      <c r="E94" s="13">
        <v>2006</v>
      </c>
      <c r="F94" s="2">
        <v>42056.541666666664</v>
      </c>
      <c r="G94" s="17" t="s">
        <v>87</v>
      </c>
      <c r="H94" s="38">
        <v>1.1907000000000001</v>
      </c>
      <c r="I94" s="38"/>
      <c r="J94" s="38">
        <v>1.1922999999999999</v>
      </c>
      <c r="K94" s="38"/>
      <c r="L94" s="12">
        <f t="shared" si="15"/>
        <v>21</v>
      </c>
      <c r="M94" s="37">
        <f t="shared" si="16"/>
        <v>8752.9629629629308</v>
      </c>
      <c r="N94" s="37"/>
      <c r="O94" s="14">
        <f t="shared" si="17"/>
        <v>0.48</v>
      </c>
      <c r="P94" s="13">
        <f t="shared" si="18"/>
        <v>2006</v>
      </c>
      <c r="Q94" s="2">
        <v>42056.791666666664</v>
      </c>
      <c r="R94" s="38">
        <v>1.1915</v>
      </c>
      <c r="S94" s="38"/>
      <c r="T94" s="39">
        <f t="shared" si="19"/>
        <v>-4740.7407407402179</v>
      </c>
      <c r="U94" s="40"/>
      <c r="V94" s="36">
        <f t="shared" si="20"/>
        <v>-7.9999999999991189</v>
      </c>
      <c r="W94" s="36"/>
      <c r="X94">
        <v>117</v>
      </c>
      <c r="Y94" t="s">
        <v>146</v>
      </c>
    </row>
    <row r="95" spans="2:25" x14ac:dyDescent="0.15">
      <c r="B95" s="17">
        <v>86</v>
      </c>
      <c r="C95" s="37">
        <f t="shared" si="14"/>
        <v>432907.40740740631</v>
      </c>
      <c r="D95" s="37"/>
      <c r="E95" s="13">
        <v>2006</v>
      </c>
      <c r="F95" s="2">
        <v>42057.708333333336</v>
      </c>
      <c r="G95" s="17" t="s">
        <v>87</v>
      </c>
      <c r="H95" s="38">
        <v>1.1877</v>
      </c>
      <c r="I95" s="38"/>
      <c r="J95" s="38">
        <v>1.1899</v>
      </c>
      <c r="K95" s="38"/>
      <c r="L95" s="12">
        <f t="shared" si="15"/>
        <v>27</v>
      </c>
      <c r="M95" s="37">
        <f t="shared" si="16"/>
        <v>8658.148148148126</v>
      </c>
      <c r="N95" s="37"/>
      <c r="O95" s="14">
        <f t="shared" si="17"/>
        <v>0.37</v>
      </c>
      <c r="P95" s="13">
        <f t="shared" si="18"/>
        <v>2006</v>
      </c>
      <c r="Q95" s="2">
        <v>42057.75</v>
      </c>
      <c r="R95" s="38">
        <v>1.1899</v>
      </c>
      <c r="S95" s="38"/>
      <c r="T95" s="39">
        <f t="shared" si="19"/>
        <v>-10049.382716049289</v>
      </c>
      <c r="U95" s="40"/>
      <c r="V95" s="36">
        <f t="shared" si="20"/>
        <v>-21.999999999999797</v>
      </c>
      <c r="W95" s="36"/>
      <c r="X95">
        <v>117</v>
      </c>
      <c r="Y95" t="s">
        <v>146</v>
      </c>
    </row>
    <row r="96" spans="2:25" x14ac:dyDescent="0.15">
      <c r="B96" s="17">
        <v>87</v>
      </c>
      <c r="C96" s="37">
        <f t="shared" ref="C96:C109" si="21">IF(T95="","",C95+T95)</f>
        <v>422858.02469135704</v>
      </c>
      <c r="D96" s="37"/>
      <c r="E96" s="13">
        <v>2006</v>
      </c>
      <c r="F96" s="2">
        <v>42059.708333333336</v>
      </c>
      <c r="G96" s="17" t="s">
        <v>87</v>
      </c>
      <c r="H96" s="38">
        <v>1.1887000000000001</v>
      </c>
      <c r="I96" s="38"/>
      <c r="J96" s="38">
        <v>1.1914</v>
      </c>
      <c r="K96" s="38"/>
      <c r="L96" s="12">
        <f t="shared" ref="L96:L109" si="22">IF(J96="","",ROUNDUP(IF(G96="買",H96-J96,J96-H96)*10000,0)+5)</f>
        <v>32</v>
      </c>
      <c r="M96" s="37">
        <f t="shared" ref="M96:M109" si="23">IF(F96="","",C96*$P$2)</f>
        <v>8457.1604938271412</v>
      </c>
      <c r="N96" s="37"/>
      <c r="O96" s="14">
        <f t="shared" ref="O96:O109" si="24">IF(L96="","",ROUNDDOWN(M96/(L96/X96)/100000,2))</f>
        <v>0.3</v>
      </c>
      <c r="P96" s="13">
        <f t="shared" ref="P96:P109" si="25">E96</f>
        <v>2006</v>
      </c>
      <c r="Q96" s="2">
        <v>42062.041666666664</v>
      </c>
      <c r="R96" s="38">
        <v>1.1836500000000001</v>
      </c>
      <c r="S96" s="38"/>
      <c r="T96" s="39">
        <f t="shared" ref="T96:T109" si="26">IF(Q96="","",V96*O96*100000/81)</f>
        <v>18703.703703703697</v>
      </c>
      <c r="U96" s="40"/>
      <c r="V96" s="36">
        <f t="shared" ref="V96:V109" si="27">IF(Q96="","",IF(G96="買",R96-H96,H96-R96)*10000)</f>
        <v>50.499999999999986</v>
      </c>
      <c r="W96" s="36"/>
      <c r="X96">
        <v>117</v>
      </c>
      <c r="Y96" t="s">
        <v>146</v>
      </c>
    </row>
    <row r="97" spans="2:26" x14ac:dyDescent="0.15">
      <c r="B97" s="17">
        <v>88</v>
      </c>
      <c r="C97" s="37">
        <f t="shared" si="21"/>
        <v>441561.72839506075</v>
      </c>
      <c r="D97" s="37"/>
      <c r="E97" s="13">
        <v>2006</v>
      </c>
      <c r="F97" s="2">
        <v>42062.625</v>
      </c>
      <c r="G97" s="17" t="s">
        <v>87</v>
      </c>
      <c r="H97" s="38">
        <v>1.1852</v>
      </c>
      <c r="I97" s="38"/>
      <c r="J97" s="38">
        <v>1.1862999999999999</v>
      </c>
      <c r="K97" s="38"/>
      <c r="L97" s="12">
        <f t="shared" si="22"/>
        <v>16</v>
      </c>
      <c r="M97" s="37">
        <f t="shared" si="23"/>
        <v>8831.234567901216</v>
      </c>
      <c r="N97" s="37"/>
      <c r="O97" s="14">
        <f t="shared" si="24"/>
        <v>0.64</v>
      </c>
      <c r="P97" s="13">
        <f t="shared" si="25"/>
        <v>2006</v>
      </c>
      <c r="Q97" s="2">
        <v>42062.75</v>
      </c>
      <c r="R97" s="38">
        <v>1.1862999999999999</v>
      </c>
      <c r="S97" s="38"/>
      <c r="T97" s="39">
        <f t="shared" si="26"/>
        <v>-8691.3580246904003</v>
      </c>
      <c r="U97" s="40"/>
      <c r="V97" s="36">
        <f t="shared" si="27"/>
        <v>-10.999999999998789</v>
      </c>
      <c r="W97" s="36"/>
      <c r="X97">
        <v>117</v>
      </c>
      <c r="Y97" t="s">
        <v>147</v>
      </c>
      <c r="Z97" t="s">
        <v>148</v>
      </c>
    </row>
    <row r="98" spans="2:26" x14ac:dyDescent="0.15">
      <c r="B98" s="17">
        <v>89</v>
      </c>
      <c r="C98" s="37">
        <f t="shared" si="21"/>
        <v>432870.37037037034</v>
      </c>
      <c r="D98" s="37"/>
      <c r="E98" s="13">
        <v>2006</v>
      </c>
      <c r="F98" s="2">
        <v>42066.541666666664</v>
      </c>
      <c r="G98" s="17" t="s">
        <v>87</v>
      </c>
      <c r="H98" s="38">
        <v>1.2010000000000001</v>
      </c>
      <c r="I98" s="38"/>
      <c r="J98" s="38">
        <v>1.2029000000000001</v>
      </c>
      <c r="K98" s="38"/>
      <c r="L98" s="12">
        <f t="shared" si="22"/>
        <v>25</v>
      </c>
      <c r="M98" s="37">
        <f t="shared" si="23"/>
        <v>8657.4074074074069</v>
      </c>
      <c r="N98" s="37"/>
      <c r="O98" s="14">
        <f t="shared" si="24"/>
        <v>0.4</v>
      </c>
      <c r="P98" s="13">
        <f t="shared" si="25"/>
        <v>2006</v>
      </c>
      <c r="Q98" s="2">
        <v>42066.625</v>
      </c>
      <c r="R98" s="38">
        <v>1.2029000000000001</v>
      </c>
      <c r="S98" s="38"/>
      <c r="T98" s="39">
        <f t="shared" si="26"/>
        <v>-9382.7160493827796</v>
      </c>
      <c r="U98" s="40"/>
      <c r="V98" s="36">
        <f t="shared" si="27"/>
        <v>-19.000000000000128</v>
      </c>
      <c r="W98" s="36"/>
      <c r="X98">
        <v>117</v>
      </c>
      <c r="Y98" t="s">
        <v>149</v>
      </c>
    </row>
    <row r="99" spans="2:26" x14ac:dyDescent="0.15">
      <c r="B99" s="17">
        <v>90</v>
      </c>
      <c r="C99" s="37">
        <f t="shared" si="21"/>
        <v>423487.65432098758</v>
      </c>
      <c r="D99" s="37"/>
      <c r="E99" s="13">
        <v>2006</v>
      </c>
      <c r="F99" s="2">
        <v>42080.583333333336</v>
      </c>
      <c r="G99" s="17" t="s">
        <v>89</v>
      </c>
      <c r="H99" s="38">
        <v>1.2181</v>
      </c>
      <c r="I99" s="38"/>
      <c r="J99" s="38">
        <v>1.2162999999999999</v>
      </c>
      <c r="K99" s="38"/>
      <c r="L99" s="12">
        <f t="shared" si="22"/>
        <v>24</v>
      </c>
      <c r="M99" s="37">
        <f t="shared" si="23"/>
        <v>8469.7530864197524</v>
      </c>
      <c r="N99" s="37"/>
      <c r="O99" s="14">
        <f t="shared" si="24"/>
        <v>0.41</v>
      </c>
      <c r="P99" s="13">
        <f t="shared" si="25"/>
        <v>2006</v>
      </c>
      <c r="Q99" s="2">
        <v>42080.666666666664</v>
      </c>
      <c r="R99" s="38">
        <v>1.2162999999999999</v>
      </c>
      <c r="S99" s="38"/>
      <c r="T99" s="39">
        <f t="shared" si="26"/>
        <v>-9111.1111111112314</v>
      </c>
      <c r="U99" s="40"/>
      <c r="V99" s="36">
        <f t="shared" si="27"/>
        <v>-18.000000000000238</v>
      </c>
      <c r="W99" s="36"/>
      <c r="X99">
        <v>117</v>
      </c>
    </row>
    <row r="100" spans="2:26" x14ac:dyDescent="0.15">
      <c r="B100" s="17">
        <v>91</v>
      </c>
      <c r="C100" s="37">
        <f t="shared" si="21"/>
        <v>414376.54320987634</v>
      </c>
      <c r="D100" s="37"/>
      <c r="E100" s="13">
        <v>2006</v>
      </c>
      <c r="F100" s="2">
        <v>42084.666666666664</v>
      </c>
      <c r="G100" s="17" t="s">
        <v>87</v>
      </c>
      <c r="H100" s="38">
        <v>1.2125999999999999</v>
      </c>
      <c r="I100" s="38"/>
      <c r="J100" s="38">
        <v>1.2165999999999999</v>
      </c>
      <c r="K100" s="38"/>
      <c r="L100" s="12">
        <f t="shared" si="22"/>
        <v>45</v>
      </c>
      <c r="M100" s="37">
        <f t="shared" si="23"/>
        <v>8287.5308641975262</v>
      </c>
      <c r="N100" s="37"/>
      <c r="O100" s="14">
        <f t="shared" si="24"/>
        <v>0.21</v>
      </c>
      <c r="P100" s="13">
        <f t="shared" si="25"/>
        <v>2006</v>
      </c>
      <c r="Q100" s="2">
        <v>42084.75</v>
      </c>
      <c r="R100" s="38">
        <v>1.20767</v>
      </c>
      <c r="S100" s="38"/>
      <c r="T100" s="39">
        <f t="shared" si="26"/>
        <v>12781.481481481169</v>
      </c>
      <c r="U100" s="40"/>
      <c r="V100" s="36">
        <f t="shared" si="27"/>
        <v>49.299999999998789</v>
      </c>
      <c r="W100" s="36"/>
      <c r="X100">
        <v>117</v>
      </c>
      <c r="Y100" t="s">
        <v>150</v>
      </c>
    </row>
    <row r="101" spans="2:26" x14ac:dyDescent="0.15">
      <c r="B101" s="17">
        <v>92</v>
      </c>
      <c r="C101" s="37">
        <f t="shared" si="21"/>
        <v>427158.02469135751</v>
      </c>
      <c r="D101" s="37"/>
      <c r="E101" s="13">
        <v>2006</v>
      </c>
      <c r="F101" s="2">
        <v>42094.708333333336</v>
      </c>
      <c r="G101" s="17" t="s">
        <v>87</v>
      </c>
      <c r="H101" s="38">
        <v>1.2098</v>
      </c>
      <c r="I101" s="38"/>
      <c r="J101" s="38">
        <v>1.2129000000000001</v>
      </c>
      <c r="K101" s="38"/>
      <c r="L101" s="12">
        <f t="shared" si="22"/>
        <v>37</v>
      </c>
      <c r="M101" s="37">
        <f t="shared" si="23"/>
        <v>8543.1604938271503</v>
      </c>
      <c r="N101" s="37"/>
      <c r="O101" s="14">
        <f t="shared" si="24"/>
        <v>0.27</v>
      </c>
      <c r="P101" s="13">
        <f t="shared" si="25"/>
        <v>2006</v>
      </c>
      <c r="Q101" s="2">
        <v>42094.75</v>
      </c>
      <c r="R101" s="38">
        <v>1.2129000000000001</v>
      </c>
      <c r="S101" s="38"/>
      <c r="T101" s="39">
        <f t="shared" si="26"/>
        <v>-10333.333333333678</v>
      </c>
      <c r="U101" s="40"/>
      <c r="V101" s="36">
        <f t="shared" si="27"/>
        <v>-31.000000000001027</v>
      </c>
      <c r="W101" s="36"/>
      <c r="X101">
        <v>117</v>
      </c>
    </row>
    <row r="102" spans="2:26" x14ac:dyDescent="0.15">
      <c r="B102" s="17">
        <v>93</v>
      </c>
      <c r="C102" s="37">
        <f t="shared" si="21"/>
        <v>416824.69135802385</v>
      </c>
      <c r="D102" s="37"/>
      <c r="E102" s="13">
        <v>2006</v>
      </c>
      <c r="F102" s="2">
        <v>42101.666666666664</v>
      </c>
      <c r="G102" s="17" t="s">
        <v>87</v>
      </c>
      <c r="H102" s="38">
        <v>1.2169000000000001</v>
      </c>
      <c r="I102" s="38"/>
      <c r="J102" s="38">
        <v>1.2224999999999999</v>
      </c>
      <c r="K102" s="38"/>
      <c r="L102" s="12">
        <f t="shared" si="22"/>
        <v>61</v>
      </c>
      <c r="M102" s="37">
        <f t="shared" si="23"/>
        <v>8336.4938271604769</v>
      </c>
      <c r="N102" s="37"/>
      <c r="O102" s="14">
        <f t="shared" si="24"/>
        <v>0.15</v>
      </c>
      <c r="P102" s="13">
        <f t="shared" si="25"/>
        <v>2006</v>
      </c>
      <c r="Q102" s="2">
        <v>42101.708333333336</v>
      </c>
      <c r="R102" s="38">
        <v>1.2112400000000001</v>
      </c>
      <c r="S102" s="38"/>
      <c r="T102" s="39">
        <f t="shared" si="26"/>
        <v>10481.481481481476</v>
      </c>
      <c r="U102" s="40"/>
      <c r="V102" s="36">
        <f t="shared" si="27"/>
        <v>56.59999999999998</v>
      </c>
      <c r="W102" s="36"/>
      <c r="X102">
        <v>115</v>
      </c>
      <c r="Y102" t="s">
        <v>151</v>
      </c>
    </row>
    <row r="103" spans="2:26" x14ac:dyDescent="0.15">
      <c r="B103" s="17">
        <v>94</v>
      </c>
      <c r="C103" s="37">
        <f t="shared" si="21"/>
        <v>427306.17283950531</v>
      </c>
      <c r="D103" s="37"/>
      <c r="E103" s="13">
        <v>2006</v>
      </c>
      <c r="F103" s="2">
        <v>42105.625</v>
      </c>
      <c r="G103" s="17" t="s">
        <v>87</v>
      </c>
      <c r="H103" s="38">
        <v>1.2104999999999999</v>
      </c>
      <c r="I103" s="38"/>
      <c r="J103" s="38">
        <v>1.2118</v>
      </c>
      <c r="K103" s="38"/>
      <c r="L103" s="12">
        <f t="shared" si="22"/>
        <v>19</v>
      </c>
      <c r="M103" s="37">
        <f t="shared" si="23"/>
        <v>8546.1234567901065</v>
      </c>
      <c r="N103" s="37"/>
      <c r="O103" s="14">
        <f t="shared" si="24"/>
        <v>0.51</v>
      </c>
      <c r="P103" s="13">
        <f t="shared" si="25"/>
        <v>2006</v>
      </c>
      <c r="Q103" s="2">
        <v>42105.666666666664</v>
      </c>
      <c r="R103" s="38">
        <v>1.2118</v>
      </c>
      <c r="S103" s="38"/>
      <c r="T103" s="39">
        <f t="shared" si="26"/>
        <v>-8185.1851851856827</v>
      </c>
      <c r="U103" s="40"/>
      <c r="V103" s="36">
        <f t="shared" si="27"/>
        <v>-13.000000000000789</v>
      </c>
      <c r="W103" s="36"/>
      <c r="X103">
        <v>115</v>
      </c>
      <c r="Y103" t="s">
        <v>150</v>
      </c>
    </row>
    <row r="104" spans="2:26" x14ac:dyDescent="0.15">
      <c r="B104" s="17">
        <v>95</v>
      </c>
      <c r="C104" s="37">
        <f t="shared" si="21"/>
        <v>419120.98765431962</v>
      </c>
      <c r="D104" s="37"/>
      <c r="E104" s="13">
        <v>2006</v>
      </c>
      <c r="F104" s="2">
        <v>42106.75</v>
      </c>
      <c r="G104" s="17" t="s">
        <v>87</v>
      </c>
      <c r="H104" s="38">
        <v>1.2107000000000001</v>
      </c>
      <c r="I104" s="38"/>
      <c r="J104" s="38">
        <v>1.2133</v>
      </c>
      <c r="K104" s="38"/>
      <c r="L104" s="12">
        <f t="shared" si="22"/>
        <v>31</v>
      </c>
      <c r="M104" s="37">
        <f t="shared" si="23"/>
        <v>8382.419753086393</v>
      </c>
      <c r="N104" s="37"/>
      <c r="O104" s="14">
        <f t="shared" si="24"/>
        <v>0.31</v>
      </c>
      <c r="P104" s="13">
        <f t="shared" si="25"/>
        <v>2006</v>
      </c>
      <c r="Q104" s="2">
        <v>42107.625</v>
      </c>
      <c r="R104" s="38">
        <v>1.2113</v>
      </c>
      <c r="S104" s="38"/>
      <c r="T104" s="39">
        <f t="shared" si="26"/>
        <v>-2296.2962962960432</v>
      </c>
      <c r="U104" s="40"/>
      <c r="V104" s="36">
        <f t="shared" si="27"/>
        <v>-5.9999999999993392</v>
      </c>
      <c r="W104" s="36"/>
      <c r="X104">
        <v>115</v>
      </c>
      <c r="Y104" t="s">
        <v>150</v>
      </c>
    </row>
    <row r="105" spans="2:26" x14ac:dyDescent="0.15">
      <c r="B105" s="17">
        <v>96</v>
      </c>
      <c r="C105" s="37">
        <f t="shared" si="21"/>
        <v>416824.69135802356</v>
      </c>
      <c r="D105" s="37"/>
      <c r="E105" s="13">
        <v>2006</v>
      </c>
      <c r="F105" s="2">
        <v>42107.833333333336</v>
      </c>
      <c r="G105" s="17" t="s">
        <v>89</v>
      </c>
      <c r="H105" s="38">
        <v>1.2107000000000001</v>
      </c>
      <c r="I105" s="38"/>
      <c r="J105" s="38">
        <v>1.2092000000000001</v>
      </c>
      <c r="K105" s="38"/>
      <c r="L105" s="12">
        <f t="shared" si="22"/>
        <v>21</v>
      </c>
      <c r="M105" s="37">
        <f t="shared" si="23"/>
        <v>8336.4938271604715</v>
      </c>
      <c r="N105" s="37"/>
      <c r="O105" s="14">
        <f t="shared" si="24"/>
        <v>0.45</v>
      </c>
      <c r="P105" s="13">
        <f t="shared" si="25"/>
        <v>2006</v>
      </c>
      <c r="Q105" s="2">
        <v>42111.125</v>
      </c>
      <c r="R105" s="38">
        <v>1.2168099999999999</v>
      </c>
      <c r="S105" s="38"/>
      <c r="T105" s="39">
        <f t="shared" si="26"/>
        <v>33944.444444443543</v>
      </c>
      <c r="U105" s="40"/>
      <c r="V105" s="36">
        <f t="shared" si="27"/>
        <v>61.099999999998374</v>
      </c>
      <c r="W105" s="36"/>
      <c r="X105">
        <v>115</v>
      </c>
      <c r="Y105" t="s">
        <v>152</v>
      </c>
    </row>
    <row r="106" spans="2:26" x14ac:dyDescent="0.15">
      <c r="B106" s="17">
        <v>97</v>
      </c>
      <c r="C106" s="37">
        <f t="shared" si="21"/>
        <v>450769.13580246712</v>
      </c>
      <c r="D106" s="37"/>
      <c r="E106" s="13">
        <v>2006</v>
      </c>
      <c r="F106" s="2">
        <v>42111.5</v>
      </c>
      <c r="G106" s="17" t="s">
        <v>89</v>
      </c>
      <c r="H106" s="38">
        <v>1.2185999999999999</v>
      </c>
      <c r="I106" s="38"/>
      <c r="J106" s="38">
        <v>1.2164999999999999</v>
      </c>
      <c r="K106" s="38"/>
      <c r="L106" s="12">
        <f t="shared" si="22"/>
        <v>26</v>
      </c>
      <c r="M106" s="37">
        <f t="shared" si="23"/>
        <v>9015.382716049342</v>
      </c>
      <c r="N106" s="37"/>
      <c r="O106" s="14">
        <f t="shared" si="24"/>
        <v>0.39</v>
      </c>
      <c r="P106" s="13">
        <f t="shared" si="25"/>
        <v>2006</v>
      </c>
      <c r="Q106" s="2">
        <v>42111.583333333336</v>
      </c>
      <c r="R106" s="38">
        <v>1.22376</v>
      </c>
      <c r="S106" s="38"/>
      <c r="T106" s="39">
        <f t="shared" si="26"/>
        <v>24844.444444444704</v>
      </c>
      <c r="U106" s="40"/>
      <c r="V106" s="36">
        <f t="shared" si="27"/>
        <v>51.600000000000534</v>
      </c>
      <c r="W106" s="36"/>
      <c r="X106">
        <v>115</v>
      </c>
      <c r="Y106" t="s">
        <v>153</v>
      </c>
    </row>
    <row r="107" spans="2:26" x14ac:dyDescent="0.15">
      <c r="B107" s="17">
        <v>98</v>
      </c>
      <c r="C107" s="37">
        <f t="shared" si="21"/>
        <v>475613.58024691185</v>
      </c>
      <c r="D107" s="37"/>
      <c r="E107" s="13">
        <v>2006</v>
      </c>
      <c r="F107" s="2">
        <v>42114.708333333336</v>
      </c>
      <c r="G107" s="17" t="s">
        <v>87</v>
      </c>
      <c r="H107" s="38">
        <v>1.2319</v>
      </c>
      <c r="I107" s="38"/>
      <c r="J107" s="38">
        <v>1.2342</v>
      </c>
      <c r="K107" s="38"/>
      <c r="L107" s="12">
        <f t="shared" si="22"/>
        <v>28</v>
      </c>
      <c r="M107" s="37">
        <f t="shared" si="23"/>
        <v>9512.2716049382379</v>
      </c>
      <c r="N107" s="37"/>
      <c r="O107" s="14">
        <f t="shared" si="24"/>
        <v>0.39</v>
      </c>
      <c r="P107" s="13">
        <f t="shared" si="25"/>
        <v>2006</v>
      </c>
      <c r="Q107" s="2">
        <v>42115.458333333336</v>
      </c>
      <c r="R107" s="38">
        <v>1.2342</v>
      </c>
      <c r="S107" s="38"/>
      <c r="T107" s="39">
        <f t="shared" si="26"/>
        <v>-11074.074074073924</v>
      </c>
      <c r="U107" s="40"/>
      <c r="V107" s="36">
        <f t="shared" si="27"/>
        <v>-22.999999999999687</v>
      </c>
      <c r="W107" s="36"/>
      <c r="X107">
        <v>115</v>
      </c>
      <c r="Y107" t="s">
        <v>153</v>
      </c>
    </row>
    <row r="108" spans="2:26" x14ac:dyDescent="0.15">
      <c r="B108" s="17">
        <v>99</v>
      </c>
      <c r="C108" s="37">
        <f t="shared" si="21"/>
        <v>464539.50617283792</v>
      </c>
      <c r="D108" s="37"/>
      <c r="E108" s="13">
        <v>2006</v>
      </c>
      <c r="F108" s="2">
        <v>42115.625</v>
      </c>
      <c r="G108" s="17" t="s">
        <v>89</v>
      </c>
      <c r="H108" s="38">
        <v>1.2317</v>
      </c>
      <c r="I108" s="38"/>
      <c r="J108" s="38">
        <v>1.2301</v>
      </c>
      <c r="K108" s="38"/>
      <c r="L108" s="12">
        <f t="shared" si="22"/>
        <v>22</v>
      </c>
      <c r="M108" s="37">
        <f t="shared" si="23"/>
        <v>9290.790123456758</v>
      </c>
      <c r="N108" s="37"/>
      <c r="O108" s="14">
        <f t="shared" si="24"/>
        <v>0.48</v>
      </c>
      <c r="P108" s="13">
        <f t="shared" si="25"/>
        <v>2006</v>
      </c>
      <c r="Q108" s="2">
        <v>42118.416666666664</v>
      </c>
      <c r="R108" s="38">
        <v>1.23936</v>
      </c>
      <c r="S108" s="38"/>
      <c r="T108" s="39">
        <f t="shared" si="26"/>
        <v>45392.592592592584</v>
      </c>
      <c r="U108" s="40"/>
      <c r="V108" s="36">
        <f t="shared" si="27"/>
        <v>76.599999999999994</v>
      </c>
      <c r="W108" s="36"/>
      <c r="X108">
        <v>115</v>
      </c>
      <c r="Y108" t="s">
        <v>154</v>
      </c>
    </row>
    <row r="109" spans="2:26" x14ac:dyDescent="0.15">
      <c r="B109" s="17">
        <v>100</v>
      </c>
      <c r="C109" s="37">
        <f t="shared" si="21"/>
        <v>509932.09876543051</v>
      </c>
      <c r="D109" s="37"/>
      <c r="E109" s="13">
        <v>2006</v>
      </c>
      <c r="F109" s="2">
        <v>42118.541666666664</v>
      </c>
      <c r="G109" s="17" t="s">
        <v>89</v>
      </c>
      <c r="H109" s="38">
        <v>1.2383999999999999</v>
      </c>
      <c r="I109" s="38"/>
      <c r="J109" s="38">
        <v>1.2363</v>
      </c>
      <c r="K109" s="38"/>
      <c r="L109" s="12">
        <f t="shared" si="22"/>
        <v>26</v>
      </c>
      <c r="M109" s="37">
        <f t="shared" si="23"/>
        <v>10198.64197530861</v>
      </c>
      <c r="N109" s="37"/>
      <c r="O109" s="14">
        <f t="shared" si="24"/>
        <v>0.45</v>
      </c>
      <c r="P109" s="13">
        <f t="shared" si="25"/>
        <v>2006</v>
      </c>
      <c r="Q109" s="2">
        <v>42118.583333333336</v>
      </c>
      <c r="R109" s="38">
        <v>1.2363</v>
      </c>
      <c r="S109" s="38"/>
      <c r="T109" s="39">
        <f t="shared" si="26"/>
        <v>-11666.666666666615</v>
      </c>
      <c r="U109" s="40"/>
      <c r="V109" s="36">
        <f t="shared" si="27"/>
        <v>-20.999999999999908</v>
      </c>
      <c r="W109" s="36"/>
      <c r="X109">
        <v>115</v>
      </c>
      <c r="Y109" t="s">
        <v>155</v>
      </c>
    </row>
  </sheetData>
  <mergeCells count="739">
    <mergeCell ref="C109:D109"/>
    <mergeCell ref="H109:I109"/>
    <mergeCell ref="J109:K109"/>
    <mergeCell ref="M109:N109"/>
    <mergeCell ref="R109:S109"/>
    <mergeCell ref="T109:U109"/>
    <mergeCell ref="V109:W109"/>
    <mergeCell ref="C107:D107"/>
    <mergeCell ref="H107:I107"/>
    <mergeCell ref="J107:K107"/>
    <mergeCell ref="M107:N107"/>
    <mergeCell ref="R107:S107"/>
    <mergeCell ref="T107:U107"/>
    <mergeCell ref="V107:W107"/>
    <mergeCell ref="C108:D108"/>
    <mergeCell ref="H108:I108"/>
    <mergeCell ref="J108:K108"/>
    <mergeCell ref="M108:N108"/>
    <mergeCell ref="R108:S108"/>
    <mergeCell ref="T108:U108"/>
    <mergeCell ref="V108:W108"/>
    <mergeCell ref="C105:D105"/>
    <mergeCell ref="H105:I105"/>
    <mergeCell ref="J105:K105"/>
    <mergeCell ref="M105:N105"/>
    <mergeCell ref="R105:S105"/>
    <mergeCell ref="T105:U105"/>
    <mergeCell ref="V105:W105"/>
    <mergeCell ref="C106:D106"/>
    <mergeCell ref="H106:I106"/>
    <mergeCell ref="J106:K106"/>
    <mergeCell ref="M106:N106"/>
    <mergeCell ref="R106:S106"/>
    <mergeCell ref="T106:U106"/>
    <mergeCell ref="V106:W106"/>
    <mergeCell ref="C103:D103"/>
    <mergeCell ref="H103:I103"/>
    <mergeCell ref="J103:K103"/>
    <mergeCell ref="M103:N103"/>
    <mergeCell ref="R103:S103"/>
    <mergeCell ref="T103:U103"/>
    <mergeCell ref="V103:W103"/>
    <mergeCell ref="C104:D104"/>
    <mergeCell ref="H104:I104"/>
    <mergeCell ref="J104:K104"/>
    <mergeCell ref="M104:N104"/>
    <mergeCell ref="R104:S104"/>
    <mergeCell ref="T104:U104"/>
    <mergeCell ref="V104:W104"/>
    <mergeCell ref="C101:D101"/>
    <mergeCell ref="H101:I101"/>
    <mergeCell ref="J101:K101"/>
    <mergeCell ref="M101:N101"/>
    <mergeCell ref="R101:S101"/>
    <mergeCell ref="T101:U101"/>
    <mergeCell ref="V101:W101"/>
    <mergeCell ref="C102:D102"/>
    <mergeCell ref="H102:I102"/>
    <mergeCell ref="J102:K102"/>
    <mergeCell ref="M102:N102"/>
    <mergeCell ref="R102:S102"/>
    <mergeCell ref="T102:U102"/>
    <mergeCell ref="V102:W102"/>
    <mergeCell ref="C99:D99"/>
    <mergeCell ref="H99:I99"/>
    <mergeCell ref="J99:K99"/>
    <mergeCell ref="M99:N99"/>
    <mergeCell ref="R99:S99"/>
    <mergeCell ref="T99:U99"/>
    <mergeCell ref="V99:W99"/>
    <mergeCell ref="C100:D100"/>
    <mergeCell ref="H100:I100"/>
    <mergeCell ref="J100:K100"/>
    <mergeCell ref="M100:N100"/>
    <mergeCell ref="R100:S100"/>
    <mergeCell ref="T100:U100"/>
    <mergeCell ref="V100:W100"/>
    <mergeCell ref="C97:D97"/>
    <mergeCell ref="H97:I97"/>
    <mergeCell ref="J97:K97"/>
    <mergeCell ref="M97:N97"/>
    <mergeCell ref="R97:S97"/>
    <mergeCell ref="T97:U97"/>
    <mergeCell ref="V97:W97"/>
    <mergeCell ref="C98:D98"/>
    <mergeCell ref="H98:I98"/>
    <mergeCell ref="J98:K98"/>
    <mergeCell ref="M98:N98"/>
    <mergeCell ref="R98:S98"/>
    <mergeCell ref="T98:U98"/>
    <mergeCell ref="V98:W98"/>
    <mergeCell ref="C95:D95"/>
    <mergeCell ref="H95:I95"/>
    <mergeCell ref="J95:K95"/>
    <mergeCell ref="M95:N95"/>
    <mergeCell ref="R95:S95"/>
    <mergeCell ref="T95:U95"/>
    <mergeCell ref="V95:W95"/>
    <mergeCell ref="C96:D96"/>
    <mergeCell ref="H96:I96"/>
    <mergeCell ref="J96:K96"/>
    <mergeCell ref="M96:N96"/>
    <mergeCell ref="R96:S96"/>
    <mergeCell ref="T96:U96"/>
    <mergeCell ref="V96:W96"/>
    <mergeCell ref="C93:D93"/>
    <mergeCell ref="H93:I93"/>
    <mergeCell ref="J93:K93"/>
    <mergeCell ref="M93:N93"/>
    <mergeCell ref="R93:S93"/>
    <mergeCell ref="T93:U93"/>
    <mergeCell ref="V93:W93"/>
    <mergeCell ref="C94:D94"/>
    <mergeCell ref="H94:I94"/>
    <mergeCell ref="J94:K94"/>
    <mergeCell ref="M94:N94"/>
    <mergeCell ref="R94:S94"/>
    <mergeCell ref="T94:U94"/>
    <mergeCell ref="V94:W94"/>
    <mergeCell ref="C91:D91"/>
    <mergeCell ref="H91:I91"/>
    <mergeCell ref="J91:K91"/>
    <mergeCell ref="M91:N91"/>
    <mergeCell ref="R91:S91"/>
    <mergeCell ref="T91:U91"/>
    <mergeCell ref="V91:W91"/>
    <mergeCell ref="C92:D92"/>
    <mergeCell ref="H92:I92"/>
    <mergeCell ref="J92:K92"/>
    <mergeCell ref="M92:N92"/>
    <mergeCell ref="R92:S92"/>
    <mergeCell ref="T92:U92"/>
    <mergeCell ref="V92:W92"/>
    <mergeCell ref="C89:D89"/>
    <mergeCell ref="H89:I89"/>
    <mergeCell ref="J89:K89"/>
    <mergeCell ref="M89:N89"/>
    <mergeCell ref="R89:S89"/>
    <mergeCell ref="T89:U89"/>
    <mergeCell ref="V89:W89"/>
    <mergeCell ref="C90:D90"/>
    <mergeCell ref="H90:I90"/>
    <mergeCell ref="J90:K90"/>
    <mergeCell ref="M90:N90"/>
    <mergeCell ref="R90:S90"/>
    <mergeCell ref="T90:U90"/>
    <mergeCell ref="V90:W90"/>
    <mergeCell ref="C87:D87"/>
    <mergeCell ref="H87:I87"/>
    <mergeCell ref="J87:K87"/>
    <mergeCell ref="M87:N87"/>
    <mergeCell ref="R87:S87"/>
    <mergeCell ref="T87:U87"/>
    <mergeCell ref="V87:W87"/>
    <mergeCell ref="C88:D88"/>
    <mergeCell ref="H88:I88"/>
    <mergeCell ref="J88:K88"/>
    <mergeCell ref="M88:N88"/>
    <mergeCell ref="R88:S88"/>
    <mergeCell ref="T88:U88"/>
    <mergeCell ref="V88:W88"/>
    <mergeCell ref="C85:D85"/>
    <mergeCell ref="H85:I85"/>
    <mergeCell ref="J85:K85"/>
    <mergeCell ref="M85:N85"/>
    <mergeCell ref="R85:S85"/>
    <mergeCell ref="T85:U85"/>
    <mergeCell ref="V85:W85"/>
    <mergeCell ref="C86:D86"/>
    <mergeCell ref="H86:I86"/>
    <mergeCell ref="J86:K86"/>
    <mergeCell ref="M86:N86"/>
    <mergeCell ref="R86:S86"/>
    <mergeCell ref="T86:U86"/>
    <mergeCell ref="V86:W86"/>
    <mergeCell ref="C83:D83"/>
    <mergeCell ref="H83:I83"/>
    <mergeCell ref="J83:K83"/>
    <mergeCell ref="M83:N83"/>
    <mergeCell ref="R83:S83"/>
    <mergeCell ref="T83:U83"/>
    <mergeCell ref="V83:W83"/>
    <mergeCell ref="C84:D84"/>
    <mergeCell ref="H84:I84"/>
    <mergeCell ref="J84:K84"/>
    <mergeCell ref="M84:N84"/>
    <mergeCell ref="R84:S84"/>
    <mergeCell ref="T84:U84"/>
    <mergeCell ref="V84:W84"/>
    <mergeCell ref="C81:D81"/>
    <mergeCell ref="H81:I81"/>
    <mergeCell ref="J81:K81"/>
    <mergeCell ref="M81:N81"/>
    <mergeCell ref="R81:S81"/>
    <mergeCell ref="T81:U81"/>
    <mergeCell ref="V81:W81"/>
    <mergeCell ref="C82:D82"/>
    <mergeCell ref="H82:I82"/>
    <mergeCell ref="J82:K82"/>
    <mergeCell ref="M82:N82"/>
    <mergeCell ref="R82:S82"/>
    <mergeCell ref="T82:U82"/>
    <mergeCell ref="V82:W82"/>
    <mergeCell ref="C79:D79"/>
    <mergeCell ref="H79:I79"/>
    <mergeCell ref="J79:K79"/>
    <mergeCell ref="M79:N79"/>
    <mergeCell ref="R79:S79"/>
    <mergeCell ref="T79:U79"/>
    <mergeCell ref="V79:W79"/>
    <mergeCell ref="C80:D80"/>
    <mergeCell ref="H80:I80"/>
    <mergeCell ref="J80:K80"/>
    <mergeCell ref="M80:N80"/>
    <mergeCell ref="R80:S80"/>
    <mergeCell ref="T80:U80"/>
    <mergeCell ref="V80:W80"/>
    <mergeCell ref="B2:D2"/>
    <mergeCell ref="E2:G2"/>
    <mergeCell ref="H2:J2"/>
    <mergeCell ref="K2:M2"/>
    <mergeCell ref="N2:O2"/>
    <mergeCell ref="P2:Q2"/>
    <mergeCell ref="N4:O4"/>
    <mergeCell ref="P4:Q4"/>
    <mergeCell ref="J5:K5"/>
    <mergeCell ref="L5:M5"/>
    <mergeCell ref="N5:O5"/>
    <mergeCell ref="P5:Q5"/>
    <mergeCell ref="B3:C3"/>
    <mergeCell ref="D3:I3"/>
    <mergeCell ref="J3:K3"/>
    <mergeCell ref="L3:Q3"/>
    <mergeCell ref="B4:C4"/>
    <mergeCell ref="D4:E4"/>
    <mergeCell ref="F4:G4"/>
    <mergeCell ref="H4:I4"/>
    <mergeCell ref="J4:K4"/>
    <mergeCell ref="L4:M4"/>
    <mergeCell ref="P8:W8"/>
    <mergeCell ref="H9:I9"/>
    <mergeCell ref="J9:K9"/>
    <mergeCell ref="M9:N9"/>
    <mergeCell ref="R9:S9"/>
    <mergeCell ref="T9:U9"/>
    <mergeCell ref="V9:W9"/>
    <mergeCell ref="B6:D6"/>
    <mergeCell ref="E6:H6"/>
    <mergeCell ref="I6:J6"/>
    <mergeCell ref="K6:M6"/>
    <mergeCell ref="N6:Q6"/>
    <mergeCell ref="B8:B9"/>
    <mergeCell ref="C8:D9"/>
    <mergeCell ref="E8:K8"/>
    <mergeCell ref="L8:N8"/>
    <mergeCell ref="O8:O9"/>
    <mergeCell ref="V10:W10"/>
    <mergeCell ref="C11:D11"/>
    <mergeCell ref="H11:I11"/>
    <mergeCell ref="J11:K11"/>
    <mergeCell ref="M11:N11"/>
    <mergeCell ref="R11:S11"/>
    <mergeCell ref="T11:U11"/>
    <mergeCell ref="V11:W11"/>
    <mergeCell ref="C10:D10"/>
    <mergeCell ref="H10:I10"/>
    <mergeCell ref="J10:K10"/>
    <mergeCell ref="M10:N10"/>
    <mergeCell ref="R10:S10"/>
    <mergeCell ref="T10:U10"/>
    <mergeCell ref="V12:W12"/>
    <mergeCell ref="C13:D13"/>
    <mergeCell ref="H13:I13"/>
    <mergeCell ref="J13:K13"/>
    <mergeCell ref="M13:N13"/>
    <mergeCell ref="R13:S13"/>
    <mergeCell ref="T13:U13"/>
    <mergeCell ref="V13:W13"/>
    <mergeCell ref="C12:D12"/>
    <mergeCell ref="H12:I12"/>
    <mergeCell ref="J12:K12"/>
    <mergeCell ref="M12:N12"/>
    <mergeCell ref="R12:S12"/>
    <mergeCell ref="T12:U12"/>
    <mergeCell ref="V14:W14"/>
    <mergeCell ref="C15:D15"/>
    <mergeCell ref="H15:I15"/>
    <mergeCell ref="J15:K15"/>
    <mergeCell ref="M15:N15"/>
    <mergeCell ref="R15:S15"/>
    <mergeCell ref="T15:U15"/>
    <mergeCell ref="V15:W15"/>
    <mergeCell ref="C14:D14"/>
    <mergeCell ref="H14:I14"/>
    <mergeCell ref="J14:K14"/>
    <mergeCell ref="M14:N14"/>
    <mergeCell ref="R14:S14"/>
    <mergeCell ref="T14:U14"/>
    <mergeCell ref="V16:W16"/>
    <mergeCell ref="C17:D17"/>
    <mergeCell ref="H17:I17"/>
    <mergeCell ref="J17:K17"/>
    <mergeCell ref="M17:N17"/>
    <mergeCell ref="R17:S17"/>
    <mergeCell ref="T17:U17"/>
    <mergeCell ref="V17:W17"/>
    <mergeCell ref="C16:D16"/>
    <mergeCell ref="H16:I16"/>
    <mergeCell ref="J16:K16"/>
    <mergeCell ref="M16:N16"/>
    <mergeCell ref="R16:S16"/>
    <mergeCell ref="T16:U16"/>
    <mergeCell ref="V18:W18"/>
    <mergeCell ref="C19:D19"/>
    <mergeCell ref="H19:I19"/>
    <mergeCell ref="J19:K19"/>
    <mergeCell ref="M19:N19"/>
    <mergeCell ref="R19:S19"/>
    <mergeCell ref="T19:U19"/>
    <mergeCell ref="V19:W19"/>
    <mergeCell ref="C18:D18"/>
    <mergeCell ref="H18:I18"/>
    <mergeCell ref="J18:K18"/>
    <mergeCell ref="M18:N18"/>
    <mergeCell ref="R18:S18"/>
    <mergeCell ref="T18:U18"/>
    <mergeCell ref="V20:W20"/>
    <mergeCell ref="C21:D21"/>
    <mergeCell ref="H21:I21"/>
    <mergeCell ref="J21:K21"/>
    <mergeCell ref="M21:N21"/>
    <mergeCell ref="R21:S21"/>
    <mergeCell ref="T21:U21"/>
    <mergeCell ref="V21:W21"/>
    <mergeCell ref="C20:D20"/>
    <mergeCell ref="H20:I20"/>
    <mergeCell ref="J20:K20"/>
    <mergeCell ref="M20:N20"/>
    <mergeCell ref="R20:S20"/>
    <mergeCell ref="T20:U20"/>
    <mergeCell ref="V22:W22"/>
    <mergeCell ref="C23:D23"/>
    <mergeCell ref="H23:I23"/>
    <mergeCell ref="J23:K23"/>
    <mergeCell ref="M23:N23"/>
    <mergeCell ref="R23:S23"/>
    <mergeCell ref="T23:U23"/>
    <mergeCell ref="V23:W23"/>
    <mergeCell ref="C22:D22"/>
    <mergeCell ref="H22:I22"/>
    <mergeCell ref="J22:K22"/>
    <mergeCell ref="M22:N22"/>
    <mergeCell ref="R22:S22"/>
    <mergeCell ref="T22:U22"/>
    <mergeCell ref="V24:W24"/>
    <mergeCell ref="C25:D25"/>
    <mergeCell ref="H25:I25"/>
    <mergeCell ref="J25:K25"/>
    <mergeCell ref="M25:N25"/>
    <mergeCell ref="R25:S25"/>
    <mergeCell ref="T25:U25"/>
    <mergeCell ref="V25:W25"/>
    <mergeCell ref="C24:D24"/>
    <mergeCell ref="H24:I24"/>
    <mergeCell ref="J24:K24"/>
    <mergeCell ref="M24:N24"/>
    <mergeCell ref="R24:S24"/>
    <mergeCell ref="T24:U24"/>
    <mergeCell ref="V26:W26"/>
    <mergeCell ref="C27:D27"/>
    <mergeCell ref="H27:I27"/>
    <mergeCell ref="J27:K27"/>
    <mergeCell ref="M27:N27"/>
    <mergeCell ref="R27:S27"/>
    <mergeCell ref="T27:U27"/>
    <mergeCell ref="V27:W27"/>
    <mergeCell ref="C26:D26"/>
    <mergeCell ref="H26:I26"/>
    <mergeCell ref="J26:K26"/>
    <mergeCell ref="M26:N26"/>
    <mergeCell ref="R26:S26"/>
    <mergeCell ref="T26:U26"/>
    <mergeCell ref="V28:W28"/>
    <mergeCell ref="C29:D29"/>
    <mergeCell ref="H29:I29"/>
    <mergeCell ref="J29:K29"/>
    <mergeCell ref="M29:N29"/>
    <mergeCell ref="R29:S29"/>
    <mergeCell ref="T29:U29"/>
    <mergeCell ref="V29:W29"/>
    <mergeCell ref="C28:D28"/>
    <mergeCell ref="H28:I28"/>
    <mergeCell ref="J28:K28"/>
    <mergeCell ref="M28:N28"/>
    <mergeCell ref="R28:S28"/>
    <mergeCell ref="T28:U28"/>
    <mergeCell ref="V30:W30"/>
    <mergeCell ref="C31:D31"/>
    <mergeCell ref="H31:I31"/>
    <mergeCell ref="J31:K31"/>
    <mergeCell ref="M31:N31"/>
    <mergeCell ref="R31:S31"/>
    <mergeCell ref="T31:U31"/>
    <mergeCell ref="V31:W31"/>
    <mergeCell ref="C30:D30"/>
    <mergeCell ref="H30:I30"/>
    <mergeCell ref="J30:K30"/>
    <mergeCell ref="M30:N30"/>
    <mergeCell ref="R30:S30"/>
    <mergeCell ref="T30:U30"/>
    <mergeCell ref="V32:W32"/>
    <mergeCell ref="C33:D33"/>
    <mergeCell ref="H33:I33"/>
    <mergeCell ref="J33:K33"/>
    <mergeCell ref="M33:N33"/>
    <mergeCell ref="R33:S33"/>
    <mergeCell ref="T33:U33"/>
    <mergeCell ref="V33:W33"/>
    <mergeCell ref="C32:D32"/>
    <mergeCell ref="H32:I32"/>
    <mergeCell ref="J32:K32"/>
    <mergeCell ref="M32:N32"/>
    <mergeCell ref="R32:S32"/>
    <mergeCell ref="T32:U32"/>
    <mergeCell ref="V34:W34"/>
    <mergeCell ref="C35:D35"/>
    <mergeCell ref="H35:I35"/>
    <mergeCell ref="J35:K35"/>
    <mergeCell ref="M35:N35"/>
    <mergeCell ref="R35:S35"/>
    <mergeCell ref="T35:U35"/>
    <mergeCell ref="V35:W35"/>
    <mergeCell ref="C34:D34"/>
    <mergeCell ref="H34:I34"/>
    <mergeCell ref="J34:K34"/>
    <mergeCell ref="M34:N34"/>
    <mergeCell ref="R34:S34"/>
    <mergeCell ref="T34:U34"/>
    <mergeCell ref="V36:W36"/>
    <mergeCell ref="C37:D37"/>
    <mergeCell ref="H37:I37"/>
    <mergeCell ref="J37:K37"/>
    <mergeCell ref="M37:N37"/>
    <mergeCell ref="R37:S37"/>
    <mergeCell ref="T37:U37"/>
    <mergeCell ref="V37:W37"/>
    <mergeCell ref="C36:D36"/>
    <mergeCell ref="H36:I36"/>
    <mergeCell ref="J36:K36"/>
    <mergeCell ref="M36:N36"/>
    <mergeCell ref="R36:S36"/>
    <mergeCell ref="T36:U36"/>
    <mergeCell ref="V38:W38"/>
    <mergeCell ref="C39:D39"/>
    <mergeCell ref="H39:I39"/>
    <mergeCell ref="J39:K39"/>
    <mergeCell ref="M39:N39"/>
    <mergeCell ref="R39:S39"/>
    <mergeCell ref="T39:U39"/>
    <mergeCell ref="V39:W39"/>
    <mergeCell ref="C38:D38"/>
    <mergeCell ref="H38:I38"/>
    <mergeCell ref="J38:K38"/>
    <mergeCell ref="M38:N38"/>
    <mergeCell ref="R38:S38"/>
    <mergeCell ref="T38:U38"/>
    <mergeCell ref="V40:W40"/>
    <mergeCell ref="C41:D41"/>
    <mergeCell ref="H41:I41"/>
    <mergeCell ref="J41:K41"/>
    <mergeCell ref="M41:N41"/>
    <mergeCell ref="R41:S41"/>
    <mergeCell ref="T41:U41"/>
    <mergeCell ref="V41:W41"/>
    <mergeCell ref="C40:D40"/>
    <mergeCell ref="H40:I40"/>
    <mergeCell ref="J40:K40"/>
    <mergeCell ref="M40:N40"/>
    <mergeCell ref="R40:S40"/>
    <mergeCell ref="T40:U40"/>
    <mergeCell ref="V42:W42"/>
    <mergeCell ref="C43:D43"/>
    <mergeCell ref="H43:I43"/>
    <mergeCell ref="J43:K43"/>
    <mergeCell ref="M43:N43"/>
    <mergeCell ref="R43:S43"/>
    <mergeCell ref="T43:U43"/>
    <mergeCell ref="V43:W43"/>
    <mergeCell ref="C42:D42"/>
    <mergeCell ref="H42:I42"/>
    <mergeCell ref="J42:K42"/>
    <mergeCell ref="M42:N42"/>
    <mergeCell ref="R42:S42"/>
    <mergeCell ref="T42:U42"/>
    <mergeCell ref="V44:W44"/>
    <mergeCell ref="C45:D45"/>
    <mergeCell ref="H45:I45"/>
    <mergeCell ref="J45:K45"/>
    <mergeCell ref="M45:N45"/>
    <mergeCell ref="R45:S45"/>
    <mergeCell ref="T45:U45"/>
    <mergeCell ref="V45:W45"/>
    <mergeCell ref="C44:D44"/>
    <mergeCell ref="H44:I44"/>
    <mergeCell ref="J44:K44"/>
    <mergeCell ref="M44:N44"/>
    <mergeCell ref="R44:S44"/>
    <mergeCell ref="T44:U44"/>
    <mergeCell ref="V46:W46"/>
    <mergeCell ref="C47:D47"/>
    <mergeCell ref="H47:I47"/>
    <mergeCell ref="J47:K47"/>
    <mergeCell ref="M47:N47"/>
    <mergeCell ref="R47:S47"/>
    <mergeCell ref="T47:U47"/>
    <mergeCell ref="V47:W47"/>
    <mergeCell ref="C46:D46"/>
    <mergeCell ref="H46:I46"/>
    <mergeCell ref="J46:K46"/>
    <mergeCell ref="M46:N46"/>
    <mergeCell ref="R46:S46"/>
    <mergeCell ref="T46:U46"/>
    <mergeCell ref="V48:W48"/>
    <mergeCell ref="C49:D49"/>
    <mergeCell ref="H49:I49"/>
    <mergeCell ref="J49:K49"/>
    <mergeCell ref="M49:N49"/>
    <mergeCell ref="R49:S49"/>
    <mergeCell ref="T49:U49"/>
    <mergeCell ref="V49:W49"/>
    <mergeCell ref="C48:D48"/>
    <mergeCell ref="H48:I48"/>
    <mergeCell ref="J48:K48"/>
    <mergeCell ref="M48:N48"/>
    <mergeCell ref="R48:S48"/>
    <mergeCell ref="T48:U48"/>
    <mergeCell ref="V50:W50"/>
    <mergeCell ref="C51:D51"/>
    <mergeCell ref="H51:I51"/>
    <mergeCell ref="J51:K51"/>
    <mergeCell ref="M51:N51"/>
    <mergeCell ref="R51:S51"/>
    <mergeCell ref="T51:U51"/>
    <mergeCell ref="V51:W51"/>
    <mergeCell ref="C50:D50"/>
    <mergeCell ref="H50:I50"/>
    <mergeCell ref="J50:K50"/>
    <mergeCell ref="M50:N50"/>
    <mergeCell ref="R50:S50"/>
    <mergeCell ref="T50:U50"/>
    <mergeCell ref="V52:W52"/>
    <mergeCell ref="C53:D53"/>
    <mergeCell ref="H53:I53"/>
    <mergeCell ref="J53:K53"/>
    <mergeCell ref="M53:N53"/>
    <mergeCell ref="R53:S53"/>
    <mergeCell ref="T53:U53"/>
    <mergeCell ref="V53:W53"/>
    <mergeCell ref="C52:D52"/>
    <mergeCell ref="H52:I52"/>
    <mergeCell ref="J52:K52"/>
    <mergeCell ref="M52:N52"/>
    <mergeCell ref="R52:S52"/>
    <mergeCell ref="T52:U52"/>
    <mergeCell ref="V54:W54"/>
    <mergeCell ref="C55:D55"/>
    <mergeCell ref="H55:I55"/>
    <mergeCell ref="J55:K55"/>
    <mergeCell ref="M55:N55"/>
    <mergeCell ref="R55:S55"/>
    <mergeCell ref="T55:U55"/>
    <mergeCell ref="V55:W55"/>
    <mergeCell ref="C54:D54"/>
    <mergeCell ref="H54:I54"/>
    <mergeCell ref="J54:K54"/>
    <mergeCell ref="M54:N54"/>
    <mergeCell ref="R54:S54"/>
    <mergeCell ref="T54:U54"/>
    <mergeCell ref="V56:W56"/>
    <mergeCell ref="C57:D57"/>
    <mergeCell ref="H57:I57"/>
    <mergeCell ref="J57:K57"/>
    <mergeCell ref="M57:N57"/>
    <mergeCell ref="R57:S57"/>
    <mergeCell ref="T57:U57"/>
    <mergeCell ref="V57:W57"/>
    <mergeCell ref="C56:D56"/>
    <mergeCell ref="H56:I56"/>
    <mergeCell ref="J56:K56"/>
    <mergeCell ref="M56:N56"/>
    <mergeCell ref="R56:S56"/>
    <mergeCell ref="T56:U56"/>
    <mergeCell ref="V58:W58"/>
    <mergeCell ref="C59:D59"/>
    <mergeCell ref="H59:I59"/>
    <mergeCell ref="J59:K59"/>
    <mergeCell ref="M59:N59"/>
    <mergeCell ref="R59:S59"/>
    <mergeCell ref="T59:U59"/>
    <mergeCell ref="V59:W59"/>
    <mergeCell ref="C58:D58"/>
    <mergeCell ref="H58:I58"/>
    <mergeCell ref="J58:K58"/>
    <mergeCell ref="M58:N58"/>
    <mergeCell ref="R58:S58"/>
    <mergeCell ref="T58:U58"/>
    <mergeCell ref="V60:W60"/>
    <mergeCell ref="C61:D61"/>
    <mergeCell ref="H61:I61"/>
    <mergeCell ref="J61:K61"/>
    <mergeCell ref="M61:N61"/>
    <mergeCell ref="R61:S61"/>
    <mergeCell ref="T61:U61"/>
    <mergeCell ref="V61:W61"/>
    <mergeCell ref="C60:D60"/>
    <mergeCell ref="H60:I60"/>
    <mergeCell ref="J60:K60"/>
    <mergeCell ref="M60:N60"/>
    <mergeCell ref="R60:S60"/>
    <mergeCell ref="T60:U60"/>
    <mergeCell ref="V62:W62"/>
    <mergeCell ref="C63:D63"/>
    <mergeCell ref="H63:I63"/>
    <mergeCell ref="J63:K63"/>
    <mergeCell ref="M63:N63"/>
    <mergeCell ref="R63:S63"/>
    <mergeCell ref="T63:U63"/>
    <mergeCell ref="V63:W63"/>
    <mergeCell ref="C62:D62"/>
    <mergeCell ref="H62:I62"/>
    <mergeCell ref="J62:K62"/>
    <mergeCell ref="M62:N62"/>
    <mergeCell ref="R62:S62"/>
    <mergeCell ref="T62:U62"/>
    <mergeCell ref="V64:W64"/>
    <mergeCell ref="C65:D65"/>
    <mergeCell ref="H65:I65"/>
    <mergeCell ref="J65:K65"/>
    <mergeCell ref="M65:N65"/>
    <mergeCell ref="R65:S65"/>
    <mergeCell ref="T65:U65"/>
    <mergeCell ref="V65:W65"/>
    <mergeCell ref="C64:D64"/>
    <mergeCell ref="H64:I64"/>
    <mergeCell ref="J64:K64"/>
    <mergeCell ref="M64:N64"/>
    <mergeCell ref="R64:S64"/>
    <mergeCell ref="T64:U64"/>
    <mergeCell ref="V66:W66"/>
    <mergeCell ref="C67:D67"/>
    <mergeCell ref="H67:I67"/>
    <mergeCell ref="J67:K67"/>
    <mergeCell ref="M67:N67"/>
    <mergeCell ref="R67:S67"/>
    <mergeCell ref="T67:U67"/>
    <mergeCell ref="V67:W67"/>
    <mergeCell ref="C66:D66"/>
    <mergeCell ref="H66:I66"/>
    <mergeCell ref="J66:K66"/>
    <mergeCell ref="M66:N66"/>
    <mergeCell ref="R66:S66"/>
    <mergeCell ref="T66:U66"/>
    <mergeCell ref="V68:W68"/>
    <mergeCell ref="C69:D69"/>
    <mergeCell ref="H69:I69"/>
    <mergeCell ref="J69:K69"/>
    <mergeCell ref="M69:N69"/>
    <mergeCell ref="R69:S69"/>
    <mergeCell ref="T69:U69"/>
    <mergeCell ref="V69:W69"/>
    <mergeCell ref="C68:D68"/>
    <mergeCell ref="H68:I68"/>
    <mergeCell ref="J68:K68"/>
    <mergeCell ref="M68:N68"/>
    <mergeCell ref="R68:S68"/>
    <mergeCell ref="T68:U68"/>
    <mergeCell ref="V70:W70"/>
    <mergeCell ref="C71:D71"/>
    <mergeCell ref="H71:I71"/>
    <mergeCell ref="J71:K71"/>
    <mergeCell ref="M71:N71"/>
    <mergeCell ref="R71:S71"/>
    <mergeCell ref="T71:U71"/>
    <mergeCell ref="V71:W71"/>
    <mergeCell ref="C70:D70"/>
    <mergeCell ref="H70:I70"/>
    <mergeCell ref="J70:K70"/>
    <mergeCell ref="M70:N70"/>
    <mergeCell ref="R70:S70"/>
    <mergeCell ref="T70:U70"/>
    <mergeCell ref="V72:W72"/>
    <mergeCell ref="C73:D73"/>
    <mergeCell ref="H73:I73"/>
    <mergeCell ref="J73:K73"/>
    <mergeCell ref="M73:N73"/>
    <mergeCell ref="R73:S73"/>
    <mergeCell ref="T73:U73"/>
    <mergeCell ref="V73:W73"/>
    <mergeCell ref="C72:D72"/>
    <mergeCell ref="H72:I72"/>
    <mergeCell ref="J72:K72"/>
    <mergeCell ref="M72:N72"/>
    <mergeCell ref="R72:S72"/>
    <mergeCell ref="T72:U72"/>
    <mergeCell ref="V74:W74"/>
    <mergeCell ref="C75:D75"/>
    <mergeCell ref="H75:I75"/>
    <mergeCell ref="J75:K75"/>
    <mergeCell ref="M75:N75"/>
    <mergeCell ref="R75:S75"/>
    <mergeCell ref="T75:U75"/>
    <mergeCell ref="V75:W75"/>
    <mergeCell ref="C74:D74"/>
    <mergeCell ref="H74:I74"/>
    <mergeCell ref="J74:K74"/>
    <mergeCell ref="M74:N74"/>
    <mergeCell ref="R74:S74"/>
    <mergeCell ref="T74:U74"/>
    <mergeCell ref="V78:W78"/>
    <mergeCell ref="C78:D78"/>
    <mergeCell ref="H78:I78"/>
    <mergeCell ref="J78:K78"/>
    <mergeCell ref="M78:N78"/>
    <mergeCell ref="R78:S78"/>
    <mergeCell ref="T78:U78"/>
    <mergeCell ref="V76:W76"/>
    <mergeCell ref="C77:D77"/>
    <mergeCell ref="H77:I77"/>
    <mergeCell ref="J77:K77"/>
    <mergeCell ref="M77:N77"/>
    <mergeCell ref="R77:S77"/>
    <mergeCell ref="T77:U77"/>
    <mergeCell ref="V77:W77"/>
    <mergeCell ref="C76:D76"/>
    <mergeCell ref="H76:I76"/>
    <mergeCell ref="J76:K76"/>
    <mergeCell ref="M76:N76"/>
    <mergeCell ref="R76:S76"/>
    <mergeCell ref="T76:U76"/>
  </mergeCells>
  <phoneticPr fontId="1"/>
  <conditionalFormatting sqref="G10:G13 G16:G72">
    <cfRule type="cellIs" dxfId="5" priority="11" operator="equal">
      <formula>"買"</formula>
    </cfRule>
    <cfRule type="cellIs" dxfId="4" priority="12" operator="equal">
      <formula>"売"</formula>
    </cfRule>
  </conditionalFormatting>
  <conditionalFormatting sqref="G14:G15">
    <cfRule type="cellIs" dxfId="3" priority="13" operator="equal">
      <formula>"買"</formula>
    </cfRule>
    <cfRule type="cellIs" dxfId="2" priority="14" operator="equal">
      <formula>"売"</formula>
    </cfRule>
  </conditionalFormatting>
  <conditionalFormatting sqref="G73:G109">
    <cfRule type="cellIs" dxfId="1" priority="7" operator="equal">
      <formula>"買"</formula>
    </cfRule>
    <cfRule type="cellIs" dxfId="0" priority="8" operator="equal">
      <formula>"売"</formula>
    </cfRule>
  </conditionalFormatting>
  <dataValidations count="1">
    <dataValidation type="list" allowBlank="1" showInputMessage="1" showErrorMessage="1" sqref="G10:G109">
      <formula1>"買,売"</formula1>
    </dataValidation>
  </dataValidations>
  <pageMargins left="0.7" right="0.7" top="0.75" bottom="0.75" header="0.3" footer="0.3"/>
  <pageSetup paperSize="9"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91" sqref="I91"/>
    </sheetView>
  </sheetViews>
  <sheetFormatPr defaultRowHeight="13.5" x14ac:dyDescent="0.1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9"/>
  <sheetViews>
    <sheetView topLeftCell="A79" workbookViewId="0">
      <selection activeCell="A80" sqref="A80"/>
    </sheetView>
  </sheetViews>
  <sheetFormatPr defaultRowHeight="13.5" x14ac:dyDescent="0.15"/>
  <sheetData>
    <row r="1" spans="1:1" ht="24" x14ac:dyDescent="0.15">
      <c r="A1" s="35" t="s">
        <v>156</v>
      </c>
    </row>
    <row r="3" spans="1:1" x14ac:dyDescent="0.15">
      <c r="A3" t="s">
        <v>86</v>
      </c>
    </row>
    <row r="4" spans="1:1" x14ac:dyDescent="0.15">
      <c r="A4" t="s">
        <v>116</v>
      </c>
    </row>
    <row r="5" spans="1:1" x14ac:dyDescent="0.15">
      <c r="A5" t="s">
        <v>117</v>
      </c>
    </row>
    <row r="6" spans="1:1" x14ac:dyDescent="0.15">
      <c r="A6" t="s">
        <v>118</v>
      </c>
    </row>
    <row r="7" spans="1:1" x14ac:dyDescent="0.15">
      <c r="A7" t="s">
        <v>165</v>
      </c>
    </row>
    <row r="8" spans="1:1" x14ac:dyDescent="0.15">
      <c r="A8" t="s">
        <v>166</v>
      </c>
    </row>
    <row r="11" spans="1:1" x14ac:dyDescent="0.15">
      <c r="A11" t="s">
        <v>130</v>
      </c>
    </row>
    <row r="12" spans="1:1" x14ac:dyDescent="0.15">
      <c r="A12" t="s">
        <v>142</v>
      </c>
    </row>
    <row r="65" spans="1:1" ht="24" x14ac:dyDescent="0.15">
      <c r="A65" s="35" t="s">
        <v>157</v>
      </c>
    </row>
    <row r="67" spans="1:1" x14ac:dyDescent="0.15">
      <c r="A67" t="s">
        <v>158</v>
      </c>
    </row>
    <row r="68" spans="1:1" x14ac:dyDescent="0.15">
      <c r="A68" t="s">
        <v>159</v>
      </c>
    </row>
    <row r="69" spans="1:1" x14ac:dyDescent="0.15">
      <c r="A69" t="s">
        <v>160</v>
      </c>
    </row>
    <row r="70" spans="1:1" x14ac:dyDescent="0.15">
      <c r="A70" t="s">
        <v>161</v>
      </c>
    </row>
    <row r="71" spans="1:1" x14ac:dyDescent="0.15">
      <c r="A71" t="s">
        <v>162</v>
      </c>
    </row>
    <row r="72" spans="1:1" x14ac:dyDescent="0.15">
      <c r="A72" t="s">
        <v>163</v>
      </c>
    </row>
    <row r="73" spans="1:1" x14ac:dyDescent="0.15">
      <c r="A73" t="s">
        <v>164</v>
      </c>
    </row>
    <row r="74" spans="1:1" x14ac:dyDescent="0.15">
      <c r="A74" t="s">
        <v>167</v>
      </c>
    </row>
    <row r="77" spans="1:1" ht="24" x14ac:dyDescent="0.15">
      <c r="A77" s="35" t="s">
        <v>168</v>
      </c>
    </row>
    <row r="79" spans="1:1" x14ac:dyDescent="0.15">
      <c r="A79" t="s">
        <v>169</v>
      </c>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election activeCell="A8" sqref="A8"/>
    </sheetView>
  </sheetViews>
  <sheetFormatPr defaultRowHeight="13.5" x14ac:dyDescent="0.15"/>
  <sheetData>
    <row r="1" spans="1:11" x14ac:dyDescent="0.15">
      <c r="A1" t="s">
        <v>170</v>
      </c>
      <c r="B1" t="s">
        <v>171</v>
      </c>
      <c r="C1" s="89" t="s">
        <v>172</v>
      </c>
      <c r="D1" t="s">
        <v>179</v>
      </c>
      <c r="E1">
        <v>39</v>
      </c>
    </row>
    <row r="2" spans="1:11" x14ac:dyDescent="0.15">
      <c r="C2" t="s">
        <v>173</v>
      </c>
      <c r="D2" t="s">
        <v>179</v>
      </c>
      <c r="E2">
        <v>29</v>
      </c>
      <c r="G2" t="s">
        <v>178</v>
      </c>
      <c r="H2">
        <v>100</v>
      </c>
      <c r="J2" t="s">
        <v>174</v>
      </c>
      <c r="K2">
        <v>100</v>
      </c>
    </row>
    <row r="3" spans="1:11" x14ac:dyDescent="0.15">
      <c r="C3" t="s">
        <v>175</v>
      </c>
      <c r="D3" t="s">
        <v>180</v>
      </c>
      <c r="E3">
        <v>36</v>
      </c>
    </row>
    <row r="4" spans="1:11" x14ac:dyDescent="0.15">
      <c r="D4" t="s">
        <v>176</v>
      </c>
      <c r="E4">
        <f>SUM(E1:E3)</f>
        <v>104</v>
      </c>
    </row>
    <row r="6" spans="1:11" x14ac:dyDescent="0.15">
      <c r="C6" t="s">
        <v>177</v>
      </c>
      <c r="D6" t="s">
        <v>179</v>
      </c>
      <c r="E6">
        <v>69</v>
      </c>
      <c r="G6" t="s">
        <v>178</v>
      </c>
      <c r="H6">
        <v>39</v>
      </c>
      <c r="J6" t="s">
        <v>174</v>
      </c>
      <c r="K6">
        <v>100</v>
      </c>
    </row>
  </sheetData>
  <phoneticPr fontId="1"/>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workbookViewId="0">
      <selection activeCell="C8" sqref="C8"/>
    </sheetView>
  </sheetViews>
  <sheetFormatPr defaultRowHeight="13.5" x14ac:dyDescent="0.15"/>
  <cols>
    <col min="1" max="1" width="2.75" customWidth="1"/>
    <col min="2" max="3" width="17" customWidth="1"/>
    <col min="4" max="4" width="5" customWidth="1"/>
    <col min="5" max="6" width="17" customWidth="1"/>
    <col min="7" max="7" width="11.625" customWidth="1"/>
  </cols>
  <sheetData>
    <row r="2" spans="2:8" ht="17.25" x14ac:dyDescent="0.15">
      <c r="C2" s="18" t="s">
        <v>35</v>
      </c>
      <c r="E2" s="86" t="s">
        <v>36</v>
      </c>
      <c r="F2" s="87"/>
    </row>
    <row r="3" spans="2:8" ht="17.25" x14ac:dyDescent="0.15">
      <c r="B3" s="19" t="s">
        <v>6</v>
      </c>
      <c r="C3" s="20">
        <v>200000</v>
      </c>
      <c r="E3" s="21" t="s">
        <v>47</v>
      </c>
      <c r="F3" s="22">
        <v>90</v>
      </c>
    </row>
    <row r="4" spans="2:8" ht="17.25" x14ac:dyDescent="0.15">
      <c r="B4" s="23" t="s">
        <v>48</v>
      </c>
      <c r="C4" s="24">
        <v>0.02</v>
      </c>
      <c r="E4" s="21" t="s">
        <v>49</v>
      </c>
      <c r="F4" s="22">
        <v>135.88900000000001</v>
      </c>
      <c r="H4">
        <v>136.69</v>
      </c>
    </row>
    <row r="5" spans="2:8" ht="17.25" x14ac:dyDescent="0.15">
      <c r="B5" s="23" t="s">
        <v>19</v>
      </c>
      <c r="C5" s="25" t="s">
        <v>37</v>
      </c>
      <c r="E5" s="21" t="s">
        <v>50</v>
      </c>
      <c r="F5" s="22">
        <v>191.977</v>
      </c>
      <c r="H5">
        <v>136.51499999999999</v>
      </c>
    </row>
    <row r="6" spans="2:8" ht="17.25" x14ac:dyDescent="0.15">
      <c r="B6" s="19" t="s">
        <v>38</v>
      </c>
      <c r="C6" s="26">
        <v>43</v>
      </c>
      <c r="E6" s="21" t="s">
        <v>51</v>
      </c>
      <c r="F6" s="22">
        <v>90.191000000000003</v>
      </c>
      <c r="H6">
        <f>H4-H5</f>
        <v>0.17500000000001137</v>
      </c>
    </row>
    <row r="7" spans="2:8" ht="17.25" x14ac:dyDescent="0.15">
      <c r="B7" s="88" t="s">
        <v>52</v>
      </c>
      <c r="C7" s="88"/>
      <c r="E7" s="21" t="s">
        <v>53</v>
      </c>
      <c r="F7" s="22">
        <v>81.414000000000001</v>
      </c>
    </row>
    <row r="8" spans="2:8" ht="17.25" x14ac:dyDescent="0.15">
      <c r="B8" s="19" t="s">
        <v>39</v>
      </c>
      <c r="C8" s="27">
        <f>SUMIF(B12:B39,C5,D12:D39)/100000</f>
        <v>0.1</v>
      </c>
      <c r="E8" s="21" t="s">
        <v>54</v>
      </c>
      <c r="F8" s="22">
        <v>94.93</v>
      </c>
    </row>
    <row r="9" spans="2:8" ht="17.25" x14ac:dyDescent="0.15">
      <c r="B9" s="28" t="s">
        <v>40</v>
      </c>
      <c r="C9" s="29">
        <f>C3*C4</f>
        <v>4000</v>
      </c>
      <c r="E9" s="21" t="s">
        <v>55</v>
      </c>
      <c r="F9" s="22">
        <v>128.59100000000001</v>
      </c>
    </row>
    <row r="10" spans="2:8" ht="17.25" x14ac:dyDescent="0.15">
      <c r="B10" s="19" t="s">
        <v>41</v>
      </c>
      <c r="C10" s="30">
        <f>SUMIF(B12:B39,C5,E12:E39)</f>
        <v>3870</v>
      </c>
      <c r="F10" s="31" t="s">
        <v>42</v>
      </c>
    </row>
    <row r="12" spans="2:8" x14ac:dyDescent="0.15">
      <c r="B12" s="9" t="s">
        <v>47</v>
      </c>
      <c r="C12" s="32">
        <v>90</v>
      </c>
      <c r="D12" s="33">
        <f>ROUNDDOWN($C$9/C12/$C$6*10000,-3)</f>
        <v>10000</v>
      </c>
      <c r="E12" s="34">
        <f t="shared" ref="E12:E39" si="0">D12*$C$6*C12/10000</f>
        <v>3870</v>
      </c>
    </row>
    <row r="13" spans="2:8" x14ac:dyDescent="0.15">
      <c r="B13" s="9" t="s">
        <v>56</v>
      </c>
      <c r="C13" s="32">
        <f>$F$8</f>
        <v>94.93</v>
      </c>
      <c r="D13" s="33">
        <f t="shared" ref="D13:D39" si="1">ROUNDDOWN($C$9/C13/$C$6*10000,-3)</f>
        <v>9000</v>
      </c>
      <c r="E13" s="34">
        <f t="shared" si="0"/>
        <v>3673.7910000000002</v>
      </c>
    </row>
    <row r="14" spans="2:8" x14ac:dyDescent="0.15">
      <c r="B14" s="9" t="s">
        <v>57</v>
      </c>
      <c r="C14" s="32">
        <f>$F$9</f>
        <v>128.59100000000001</v>
      </c>
      <c r="D14" s="33">
        <f t="shared" si="1"/>
        <v>7000</v>
      </c>
      <c r="E14" s="34">
        <f t="shared" si="0"/>
        <v>3870.5891000000001</v>
      </c>
    </row>
    <row r="15" spans="2:8" x14ac:dyDescent="0.15">
      <c r="B15" s="9" t="s">
        <v>58</v>
      </c>
      <c r="C15" s="32">
        <v>100</v>
      </c>
      <c r="D15" s="33">
        <f t="shared" si="1"/>
        <v>9000</v>
      </c>
      <c r="E15" s="34">
        <f t="shared" si="0"/>
        <v>3870</v>
      </c>
    </row>
    <row r="16" spans="2:8" x14ac:dyDescent="0.15">
      <c r="B16" s="9" t="s">
        <v>59</v>
      </c>
      <c r="C16" s="32">
        <f>$F$3</f>
        <v>90</v>
      </c>
      <c r="D16" s="33">
        <f t="shared" si="1"/>
        <v>10000</v>
      </c>
      <c r="E16" s="34">
        <f t="shared" si="0"/>
        <v>3870</v>
      </c>
    </row>
    <row r="17" spans="2:5" x14ac:dyDescent="0.15">
      <c r="B17" s="9" t="s">
        <v>60</v>
      </c>
      <c r="C17" s="32">
        <f>$F$5</f>
        <v>191.977</v>
      </c>
      <c r="D17" s="33">
        <f t="shared" si="1"/>
        <v>4000</v>
      </c>
      <c r="E17" s="34">
        <f t="shared" si="0"/>
        <v>3302.0043999999998</v>
      </c>
    </row>
    <row r="18" spans="2:5" x14ac:dyDescent="0.15">
      <c r="B18" s="9" t="s">
        <v>61</v>
      </c>
      <c r="C18" s="32">
        <f>$F$6</f>
        <v>90.191000000000003</v>
      </c>
      <c r="D18" s="33">
        <f t="shared" si="1"/>
        <v>10000</v>
      </c>
      <c r="E18" s="34">
        <f t="shared" si="0"/>
        <v>3878.2130000000002</v>
      </c>
    </row>
    <row r="19" spans="2:5" x14ac:dyDescent="0.15">
      <c r="B19" s="9" t="s">
        <v>62</v>
      </c>
      <c r="C19" s="32">
        <f>$F$7</f>
        <v>81.414000000000001</v>
      </c>
      <c r="D19" s="33">
        <f t="shared" si="1"/>
        <v>11000</v>
      </c>
      <c r="E19" s="34">
        <f t="shared" si="0"/>
        <v>3850.8822</v>
      </c>
    </row>
    <row r="20" spans="2:5" x14ac:dyDescent="0.15">
      <c r="B20" s="9" t="s">
        <v>63</v>
      </c>
      <c r="C20" s="32">
        <f>$F$8</f>
        <v>94.93</v>
      </c>
      <c r="D20" s="33">
        <f t="shared" si="1"/>
        <v>9000</v>
      </c>
      <c r="E20" s="34">
        <f t="shared" si="0"/>
        <v>3673.7910000000002</v>
      </c>
    </row>
    <row r="21" spans="2:5" x14ac:dyDescent="0.15">
      <c r="B21" s="9" t="s">
        <v>64</v>
      </c>
      <c r="C21" s="32">
        <f>$F$9</f>
        <v>128.59100000000001</v>
      </c>
      <c r="D21" s="33">
        <f t="shared" si="1"/>
        <v>7000</v>
      </c>
      <c r="E21" s="34">
        <f t="shared" si="0"/>
        <v>3870.5891000000001</v>
      </c>
    </row>
    <row r="22" spans="2:5" x14ac:dyDescent="0.15">
      <c r="B22" s="9" t="s">
        <v>65</v>
      </c>
      <c r="C22" s="32">
        <v>100</v>
      </c>
      <c r="D22" s="33">
        <f t="shared" si="1"/>
        <v>9000</v>
      </c>
      <c r="E22" s="34">
        <f t="shared" si="0"/>
        <v>3870</v>
      </c>
    </row>
    <row r="23" spans="2:5" x14ac:dyDescent="0.15">
      <c r="B23" s="9" t="s">
        <v>66</v>
      </c>
      <c r="C23" s="32">
        <f>$F$3</f>
        <v>90</v>
      </c>
      <c r="D23" s="33">
        <f t="shared" si="1"/>
        <v>10000</v>
      </c>
      <c r="E23" s="34">
        <f t="shared" si="0"/>
        <v>3870</v>
      </c>
    </row>
    <row r="24" spans="2:5" x14ac:dyDescent="0.15">
      <c r="B24" s="9" t="s">
        <v>67</v>
      </c>
      <c r="C24" s="32">
        <f>$F$6</f>
        <v>90.191000000000003</v>
      </c>
      <c r="D24" s="33">
        <f t="shared" si="1"/>
        <v>10000</v>
      </c>
      <c r="E24" s="34">
        <f t="shared" si="0"/>
        <v>3878.2130000000002</v>
      </c>
    </row>
    <row r="25" spans="2:5" x14ac:dyDescent="0.15">
      <c r="B25" s="9" t="s">
        <v>68</v>
      </c>
      <c r="C25" s="32">
        <f>$F$7</f>
        <v>81.414000000000001</v>
      </c>
      <c r="D25" s="33">
        <f t="shared" si="1"/>
        <v>11000</v>
      </c>
      <c r="E25" s="34">
        <f t="shared" si="0"/>
        <v>3850.8822</v>
      </c>
    </row>
    <row r="26" spans="2:5" x14ac:dyDescent="0.15">
      <c r="B26" s="9" t="s">
        <v>69</v>
      </c>
      <c r="C26" s="32">
        <f>$F$8</f>
        <v>94.93</v>
      </c>
      <c r="D26" s="33">
        <f t="shared" si="1"/>
        <v>9000</v>
      </c>
      <c r="E26" s="34">
        <f t="shared" si="0"/>
        <v>3673.7910000000002</v>
      </c>
    </row>
    <row r="27" spans="2:5" x14ac:dyDescent="0.15">
      <c r="B27" s="9" t="s">
        <v>70</v>
      </c>
      <c r="C27" s="32">
        <f>$F$9</f>
        <v>128.59100000000001</v>
      </c>
      <c r="D27" s="33">
        <f t="shared" si="1"/>
        <v>7000</v>
      </c>
      <c r="E27" s="34">
        <f t="shared" si="0"/>
        <v>3870.5891000000001</v>
      </c>
    </row>
    <row r="28" spans="2:5" x14ac:dyDescent="0.15">
      <c r="B28" s="9" t="s">
        <v>71</v>
      </c>
      <c r="C28" s="32">
        <v>100</v>
      </c>
      <c r="D28" s="33">
        <f t="shared" si="1"/>
        <v>9000</v>
      </c>
      <c r="E28" s="34">
        <f t="shared" si="0"/>
        <v>3870</v>
      </c>
    </row>
    <row r="29" spans="2:5" x14ac:dyDescent="0.15">
      <c r="B29" s="9" t="s">
        <v>72</v>
      </c>
      <c r="C29" s="32">
        <f>$F$3</f>
        <v>90</v>
      </c>
      <c r="D29" s="33">
        <f t="shared" si="1"/>
        <v>10000</v>
      </c>
      <c r="E29" s="34">
        <f t="shared" si="0"/>
        <v>3870</v>
      </c>
    </row>
    <row r="30" spans="2:5" x14ac:dyDescent="0.15">
      <c r="B30" s="9" t="s">
        <v>73</v>
      </c>
      <c r="C30" s="32">
        <f>$F$7</f>
        <v>81.414000000000001</v>
      </c>
      <c r="D30" s="33">
        <f t="shared" si="1"/>
        <v>11000</v>
      </c>
      <c r="E30" s="34">
        <f t="shared" si="0"/>
        <v>3850.8822</v>
      </c>
    </row>
    <row r="31" spans="2:5" x14ac:dyDescent="0.15">
      <c r="B31" s="9" t="s">
        <v>74</v>
      </c>
      <c r="C31" s="32">
        <f>$F$8</f>
        <v>94.93</v>
      </c>
      <c r="D31" s="33">
        <f t="shared" si="1"/>
        <v>9000</v>
      </c>
      <c r="E31" s="34">
        <f t="shared" si="0"/>
        <v>3673.7910000000002</v>
      </c>
    </row>
    <row r="32" spans="2:5" x14ac:dyDescent="0.15">
      <c r="B32" s="9" t="s">
        <v>75</v>
      </c>
      <c r="C32" s="32">
        <f>$F$9</f>
        <v>128.59100000000001</v>
      </c>
      <c r="D32" s="33">
        <f t="shared" si="1"/>
        <v>7000</v>
      </c>
      <c r="E32" s="34">
        <f t="shared" si="0"/>
        <v>3870.5891000000001</v>
      </c>
    </row>
    <row r="33" spans="2:5" x14ac:dyDescent="0.15">
      <c r="B33" s="9" t="s">
        <v>76</v>
      </c>
      <c r="C33" s="32">
        <v>100</v>
      </c>
      <c r="D33" s="33">
        <f t="shared" si="1"/>
        <v>9000</v>
      </c>
      <c r="E33" s="34">
        <f t="shared" si="0"/>
        <v>3870</v>
      </c>
    </row>
    <row r="34" spans="2:5" x14ac:dyDescent="0.15">
      <c r="B34" s="9" t="s">
        <v>77</v>
      </c>
      <c r="C34" s="32">
        <f>$F$3</f>
        <v>90</v>
      </c>
      <c r="D34" s="33">
        <f t="shared" si="1"/>
        <v>10000</v>
      </c>
      <c r="E34" s="34">
        <f t="shared" si="0"/>
        <v>3870</v>
      </c>
    </row>
    <row r="35" spans="2:5" x14ac:dyDescent="0.15">
      <c r="B35" s="9" t="s">
        <v>78</v>
      </c>
      <c r="C35" s="32">
        <f>$F$8</f>
        <v>94.93</v>
      </c>
      <c r="D35" s="33">
        <f t="shared" si="1"/>
        <v>9000</v>
      </c>
      <c r="E35" s="34">
        <f t="shared" si="0"/>
        <v>3673.7910000000002</v>
      </c>
    </row>
    <row r="36" spans="2:5" x14ac:dyDescent="0.15">
      <c r="B36" s="9" t="s">
        <v>43</v>
      </c>
      <c r="C36" s="32">
        <f>$F$9</f>
        <v>128.59100000000001</v>
      </c>
      <c r="D36" s="33">
        <f t="shared" si="1"/>
        <v>7000</v>
      </c>
      <c r="E36" s="34">
        <f t="shared" si="0"/>
        <v>3870.5891000000001</v>
      </c>
    </row>
    <row r="37" spans="2:5" x14ac:dyDescent="0.15">
      <c r="B37" s="9" t="s">
        <v>44</v>
      </c>
      <c r="C37" s="32">
        <v>100</v>
      </c>
      <c r="D37" s="33">
        <f t="shared" si="1"/>
        <v>9000</v>
      </c>
      <c r="E37" s="34">
        <f t="shared" si="0"/>
        <v>3870</v>
      </c>
    </row>
    <row r="38" spans="2:5" x14ac:dyDescent="0.15">
      <c r="B38" s="9" t="s">
        <v>45</v>
      </c>
      <c r="C38" s="32">
        <f>$F$9</f>
        <v>128.59100000000001</v>
      </c>
      <c r="D38" s="33">
        <f t="shared" si="1"/>
        <v>7000</v>
      </c>
      <c r="E38" s="34">
        <f t="shared" si="0"/>
        <v>3870.5891000000001</v>
      </c>
    </row>
    <row r="39" spans="2:5" x14ac:dyDescent="0.15">
      <c r="B39" s="9" t="s">
        <v>46</v>
      </c>
      <c r="C39" s="32">
        <v>100</v>
      </c>
      <c r="D39" s="33">
        <f t="shared" si="1"/>
        <v>9000</v>
      </c>
      <c r="E39" s="34">
        <f t="shared" si="0"/>
        <v>3870</v>
      </c>
    </row>
  </sheetData>
  <mergeCells count="2">
    <mergeCell ref="E2:F2"/>
    <mergeCell ref="B7:C7"/>
  </mergeCells>
  <phoneticPr fontId="1"/>
  <dataValidations count="1">
    <dataValidation type="list" allowBlank="1" showInputMessage="1" showErrorMessage="1" sqref="C5">
      <formula1>$B$12:$B$39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EURUSD</vt:lpstr>
      <vt:lpstr>画像</vt:lpstr>
      <vt:lpstr>気づき</vt:lpstr>
      <vt:lpstr>検証終了通貨</vt:lpstr>
      <vt:lpstr>ロット計算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ASUS</cp:lastModifiedBy>
  <dcterms:created xsi:type="dcterms:W3CDTF">2015-07-02T17:28:41Z</dcterms:created>
  <dcterms:modified xsi:type="dcterms:W3CDTF">2015-08-13T14:22:21Z</dcterms:modified>
</cp:coreProperties>
</file>