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720" windowWidth="20520" windowHeight="4365"/>
  </bookViews>
  <sheets>
    <sheet name="EURUSD" sheetId="28" r:id="rId1"/>
    <sheet name="画像" sheetId="29" r:id="rId2"/>
    <sheet name="気づき" sheetId="30" r:id="rId3"/>
    <sheet name="ロット計算" sheetId="31" r:id="rId4"/>
  </sheets>
  <calcPr calcId="145621"/>
</workbook>
</file>

<file path=xl/calcChain.xml><?xml version="1.0" encoding="utf-8"?>
<calcChain xmlns="http://schemas.openxmlformats.org/spreadsheetml/2006/main">
  <c r="H4" i="28" l="1"/>
  <c r="C8" i="31" l="1"/>
  <c r="D12" i="31"/>
  <c r="L10" i="28"/>
  <c r="D38" i="31"/>
  <c r="E38" i="31" s="1"/>
  <c r="C38" i="31"/>
  <c r="C36" i="31"/>
  <c r="D35" i="31"/>
  <c r="E35" i="31" s="1"/>
  <c r="C35" i="31"/>
  <c r="C34" i="31"/>
  <c r="D32" i="31"/>
  <c r="E32" i="31" s="1"/>
  <c r="C32" i="31"/>
  <c r="C31" i="31"/>
  <c r="C30" i="31"/>
  <c r="C29" i="31"/>
  <c r="D28" i="31"/>
  <c r="E28" i="31" s="1"/>
  <c r="C27" i="31"/>
  <c r="C26" i="31"/>
  <c r="D25" i="31"/>
  <c r="E25" i="31" s="1"/>
  <c r="C25" i="31"/>
  <c r="C24" i="31"/>
  <c r="C23" i="31"/>
  <c r="C21" i="31"/>
  <c r="C20" i="31"/>
  <c r="C19" i="31"/>
  <c r="D18" i="31"/>
  <c r="E18" i="31" s="1"/>
  <c r="C18" i="31"/>
  <c r="C17" i="31"/>
  <c r="C16" i="31"/>
  <c r="C14" i="31"/>
  <c r="C13" i="31"/>
  <c r="C9" i="31"/>
  <c r="D36" i="31" s="1"/>
  <c r="E36" i="31" s="1"/>
  <c r="H6" i="31"/>
  <c r="D13" i="31" l="1"/>
  <c r="E13" i="31" s="1"/>
  <c r="D16" i="31"/>
  <c r="D20" i="31"/>
  <c r="E20" i="31" s="1"/>
  <c r="D23" i="31"/>
  <c r="E23" i="31" s="1"/>
  <c r="D27" i="31"/>
  <c r="E27" i="31" s="1"/>
  <c r="D30" i="31"/>
  <c r="E30" i="31" s="1"/>
  <c r="D33" i="31"/>
  <c r="E33" i="31" s="1"/>
  <c r="D39" i="31"/>
  <c r="E39" i="31" s="1"/>
  <c r="D14" i="31"/>
  <c r="E14" i="31" s="1"/>
  <c r="D17" i="31"/>
  <c r="E17" i="31" s="1"/>
  <c r="D21" i="31"/>
  <c r="E21" i="31" s="1"/>
  <c r="D24" i="31"/>
  <c r="E24" i="31" s="1"/>
  <c r="D31" i="31"/>
  <c r="E31" i="31" s="1"/>
  <c r="D34" i="31"/>
  <c r="E34" i="31" s="1"/>
  <c r="D37" i="31"/>
  <c r="E37" i="31" s="1"/>
  <c r="E12" i="31"/>
  <c r="D15" i="31"/>
  <c r="E15" i="31" s="1"/>
  <c r="D19" i="31"/>
  <c r="E19" i="31" s="1"/>
  <c r="D22" i="31"/>
  <c r="E22" i="31" s="1"/>
  <c r="D26" i="31"/>
  <c r="E26" i="31" s="1"/>
  <c r="D29" i="31"/>
  <c r="E29" i="31" s="1"/>
  <c r="E16" i="31" l="1"/>
  <c r="C10" i="31" s="1"/>
  <c r="V97" i="28" l="1"/>
  <c r="L97" i="28"/>
  <c r="V96" i="28"/>
  <c r="L96" i="28"/>
  <c r="V95" i="28"/>
  <c r="L95" i="28"/>
  <c r="V94" i="28"/>
  <c r="L94" i="28"/>
  <c r="V93" i="28"/>
  <c r="L93" i="28"/>
  <c r="V92" i="28"/>
  <c r="L92" i="28"/>
  <c r="V91" i="28"/>
  <c r="L91" i="28"/>
  <c r="V90" i="28"/>
  <c r="L90" i="28"/>
  <c r="V89" i="28"/>
  <c r="L89" i="28"/>
  <c r="V88" i="28"/>
  <c r="L88" i="28"/>
  <c r="V87" i="28"/>
  <c r="L87" i="28"/>
  <c r="V86" i="28"/>
  <c r="L86" i="28"/>
  <c r="V85" i="28"/>
  <c r="L85" i="28"/>
  <c r="V84" i="28"/>
  <c r="L84" i="28"/>
  <c r="V83" i="28"/>
  <c r="L83" i="28"/>
  <c r="V82" i="28"/>
  <c r="L82" i="28"/>
  <c r="V81" i="28"/>
  <c r="L81" i="28"/>
  <c r="V80" i="28"/>
  <c r="L80" i="28"/>
  <c r="V79" i="28"/>
  <c r="L79" i="28"/>
  <c r="V78" i="28"/>
  <c r="L78" i="28"/>
  <c r="V77" i="28"/>
  <c r="L77" i="28"/>
  <c r="V76" i="28"/>
  <c r="L76" i="28"/>
  <c r="V75" i="28"/>
  <c r="L75" i="28"/>
  <c r="V74" i="28"/>
  <c r="L74" i="28"/>
  <c r="V73" i="28"/>
  <c r="L73" i="28"/>
  <c r="V72" i="28"/>
  <c r="L72" i="28"/>
  <c r="V71" i="28"/>
  <c r="L71" i="28"/>
  <c r="V70" i="28"/>
  <c r="L70" i="28"/>
  <c r="V69" i="28"/>
  <c r="L69" i="28"/>
  <c r="V68" i="28"/>
  <c r="L68" i="28"/>
  <c r="V67" i="28"/>
  <c r="L67" i="28"/>
  <c r="V66" i="28"/>
  <c r="L66" i="28"/>
  <c r="V65" i="28"/>
  <c r="L65" i="28"/>
  <c r="V64" i="28"/>
  <c r="L64" i="28"/>
  <c r="V63" i="28"/>
  <c r="L63" i="28"/>
  <c r="V62" i="28"/>
  <c r="L62" i="28"/>
  <c r="V61" i="28"/>
  <c r="L61" i="28"/>
  <c r="V60" i="28"/>
  <c r="L60" i="28"/>
  <c r="V59" i="28"/>
  <c r="L59" i="28"/>
  <c r="V58" i="28"/>
  <c r="L58" i="28"/>
  <c r="V57" i="28"/>
  <c r="L57" i="28"/>
  <c r="V56" i="28"/>
  <c r="L56" i="28"/>
  <c r="V55" i="28"/>
  <c r="L55" i="28"/>
  <c r="V54" i="28"/>
  <c r="L54" i="28"/>
  <c r="V53" i="28"/>
  <c r="L53" i="28"/>
  <c r="V52" i="28"/>
  <c r="L52" i="28"/>
  <c r="V51" i="28"/>
  <c r="L51" i="28"/>
  <c r="V50" i="28"/>
  <c r="L50" i="28"/>
  <c r="V49" i="28"/>
  <c r="L49" i="28"/>
  <c r="V48" i="28"/>
  <c r="L48" i="28"/>
  <c r="V47" i="28"/>
  <c r="L47" i="28"/>
  <c r="V46" i="28"/>
  <c r="L46" i="28"/>
  <c r="V45" i="28"/>
  <c r="L45" i="28"/>
  <c r="V44" i="28"/>
  <c r="L44" i="28"/>
  <c r="V43" i="28"/>
  <c r="L43" i="28"/>
  <c r="V42" i="28"/>
  <c r="L42" i="28"/>
  <c r="V41" i="28"/>
  <c r="L41" i="28"/>
  <c r="V40" i="28"/>
  <c r="L40" i="28"/>
  <c r="V39" i="28"/>
  <c r="L39" i="28"/>
  <c r="V38" i="28"/>
  <c r="L38" i="28"/>
  <c r="V37" i="28"/>
  <c r="L37" i="28"/>
  <c r="V36" i="28"/>
  <c r="L36" i="28"/>
  <c r="V35" i="28"/>
  <c r="L35" i="28"/>
  <c r="V34" i="28"/>
  <c r="L34" i="28"/>
  <c r="V33" i="28"/>
  <c r="L33" i="28"/>
  <c r="V32" i="28"/>
  <c r="L32" i="28"/>
  <c r="V31" i="28"/>
  <c r="L31" i="28"/>
  <c r="V30" i="28"/>
  <c r="L30" i="28"/>
  <c r="V29" i="28"/>
  <c r="L29" i="28"/>
  <c r="V28" i="28"/>
  <c r="L28" i="28"/>
  <c r="V27" i="28"/>
  <c r="L27" i="28"/>
  <c r="V26" i="28"/>
  <c r="L26" i="28"/>
  <c r="V25" i="28"/>
  <c r="L25" i="28"/>
  <c r="V24" i="28"/>
  <c r="L24" i="28"/>
  <c r="V23" i="28"/>
  <c r="L23" i="28"/>
  <c r="V22" i="28"/>
  <c r="L22" i="28"/>
  <c r="V21" i="28"/>
  <c r="L21" i="28"/>
  <c r="V20" i="28"/>
  <c r="L20" i="28"/>
  <c r="V19" i="28"/>
  <c r="L19" i="28"/>
  <c r="V18" i="28"/>
  <c r="L18" i="28"/>
  <c r="V17" i="28"/>
  <c r="L17" i="28"/>
  <c r="V16" i="28"/>
  <c r="L16" i="28"/>
  <c r="V15" i="28"/>
  <c r="L15" i="28"/>
  <c r="V14" i="28"/>
  <c r="L14" i="28"/>
  <c r="V13" i="28"/>
  <c r="L13" i="28"/>
  <c r="V12" i="28"/>
  <c r="L12" i="28"/>
  <c r="V11" i="28"/>
  <c r="L11" i="28"/>
  <c r="E11" i="28"/>
  <c r="P11" i="28" s="1"/>
  <c r="P10" i="28"/>
  <c r="C10" i="28"/>
  <c r="E12" i="28" l="1"/>
  <c r="V10" i="28"/>
  <c r="M10" i="28"/>
  <c r="O10" i="28" s="1"/>
  <c r="E13" i="28" l="1"/>
  <c r="P12" i="28"/>
  <c r="T10" i="28"/>
  <c r="C11" i="28" l="1"/>
  <c r="M11" i="28" s="1"/>
  <c r="O11" i="28" s="1"/>
  <c r="T11" i="28" s="1"/>
  <c r="P13" i="28"/>
  <c r="E14" i="28"/>
  <c r="C12" i="28" l="1"/>
  <c r="E15" i="28"/>
  <c r="P14" i="28"/>
  <c r="E21" i="28"/>
  <c r="P20" i="28"/>
  <c r="M12" i="28" l="1"/>
  <c r="O12" i="28" s="1"/>
  <c r="T12" i="28" s="1"/>
  <c r="P15" i="28"/>
  <c r="E16" i="28"/>
  <c r="P21" i="28"/>
  <c r="E22" i="28"/>
  <c r="E17" i="28" l="1"/>
  <c r="P16" i="28"/>
  <c r="C13" i="28"/>
  <c r="E23" i="28"/>
  <c r="P22" i="28"/>
  <c r="M13" i="28" l="1"/>
  <c r="O13" i="28" s="1"/>
  <c r="T13" i="28" s="1"/>
  <c r="P17" i="28"/>
  <c r="E18" i="28"/>
  <c r="P23" i="28"/>
  <c r="E24" i="28"/>
  <c r="C14" i="28" l="1"/>
  <c r="P18" i="28"/>
  <c r="E19" i="28"/>
  <c r="P19" i="28" s="1"/>
  <c r="E25" i="28"/>
  <c r="P24" i="28"/>
  <c r="M14" i="28" l="1"/>
  <c r="O14" i="28" s="1"/>
  <c r="T14" i="28" s="1"/>
  <c r="P25" i="28"/>
  <c r="E26" i="28"/>
  <c r="C15" i="28" l="1"/>
  <c r="P26" i="28"/>
  <c r="E27" i="28"/>
  <c r="M15" i="28" l="1"/>
  <c r="O15" i="28" s="1"/>
  <c r="T15" i="28" s="1"/>
  <c r="E28" i="28"/>
  <c r="P27" i="28"/>
  <c r="C16" i="28" l="1"/>
  <c r="E29" i="28"/>
  <c r="P28" i="28"/>
  <c r="M16" i="28" l="1"/>
  <c r="O16" i="28" s="1"/>
  <c r="T16" i="28" s="1"/>
  <c r="C17" i="28" s="1"/>
  <c r="M17" i="28" s="1"/>
  <c r="O17" i="28" s="1"/>
  <c r="T17" i="28" s="1"/>
  <c r="C18" i="28" s="1"/>
  <c r="M18" i="28" s="1"/>
  <c r="O18" i="28" s="1"/>
  <c r="T18" i="28" s="1"/>
  <c r="C19" i="28" s="1"/>
  <c r="M19" i="28" s="1"/>
  <c r="O19" i="28" s="1"/>
  <c r="T19" i="28" s="1"/>
  <c r="C20" i="28" s="1"/>
  <c r="M20" i="28" s="1"/>
  <c r="O20" i="28" s="1"/>
  <c r="T20" i="28" s="1"/>
  <c r="C21" i="28" s="1"/>
  <c r="M21" i="28" s="1"/>
  <c r="O21" i="28" s="1"/>
  <c r="T21" i="28" s="1"/>
  <c r="C22" i="28" s="1"/>
  <c r="M22" i="28" s="1"/>
  <c r="O22" i="28" s="1"/>
  <c r="T22" i="28" s="1"/>
  <c r="C23" i="28" s="1"/>
  <c r="M23" i="28" s="1"/>
  <c r="O23" i="28" s="1"/>
  <c r="T23" i="28" s="1"/>
  <c r="C24" i="28" s="1"/>
  <c r="M24" i="28" s="1"/>
  <c r="O24" i="28" s="1"/>
  <c r="T24" i="28" s="1"/>
  <c r="C25" i="28" s="1"/>
  <c r="M25" i="28" s="1"/>
  <c r="O25" i="28" s="1"/>
  <c r="T25" i="28" s="1"/>
  <c r="C26" i="28" s="1"/>
  <c r="M26" i="28" s="1"/>
  <c r="O26" i="28" s="1"/>
  <c r="T26" i="28" s="1"/>
  <c r="C27" i="28" s="1"/>
  <c r="M27" i="28" s="1"/>
  <c r="O27" i="28" s="1"/>
  <c r="T27" i="28" s="1"/>
  <c r="C28" i="28" s="1"/>
  <c r="M28" i="28" s="1"/>
  <c r="O28" i="28" s="1"/>
  <c r="T28" i="28" s="1"/>
  <c r="C29" i="28" s="1"/>
  <c r="M29" i="28" s="1"/>
  <c r="O29" i="28" s="1"/>
  <c r="T29" i="28" s="1"/>
  <c r="C30" i="28" s="1"/>
  <c r="M30" i="28" s="1"/>
  <c r="O30" i="28" s="1"/>
  <c r="T30" i="28" s="1"/>
  <c r="C31" i="28" s="1"/>
  <c r="M31" i="28" s="1"/>
  <c r="O31" i="28" s="1"/>
  <c r="T31" i="28" s="1"/>
  <c r="C32" i="28" s="1"/>
  <c r="M32" i="28" s="1"/>
  <c r="O32" i="28" s="1"/>
  <c r="T32" i="28" s="1"/>
  <c r="C33" i="28" s="1"/>
  <c r="M33" i="28" s="1"/>
  <c r="O33" i="28" s="1"/>
  <c r="T33" i="28" s="1"/>
  <c r="C34" i="28" s="1"/>
  <c r="M34" i="28" s="1"/>
  <c r="O34" i="28" s="1"/>
  <c r="T34" i="28" s="1"/>
  <c r="C35" i="28" s="1"/>
  <c r="M35" i="28" s="1"/>
  <c r="O35" i="28" s="1"/>
  <c r="T35" i="28" s="1"/>
  <c r="C36" i="28" s="1"/>
  <c r="M36" i="28" s="1"/>
  <c r="O36" i="28" s="1"/>
  <c r="T36" i="28" s="1"/>
  <c r="C37" i="28" s="1"/>
  <c r="M37" i="28" s="1"/>
  <c r="O37" i="28" s="1"/>
  <c r="T37" i="28" s="1"/>
  <c r="C38" i="28" s="1"/>
  <c r="M38" i="28" s="1"/>
  <c r="O38" i="28" s="1"/>
  <c r="T38" i="28" s="1"/>
  <c r="C39" i="28" s="1"/>
  <c r="M39" i="28" s="1"/>
  <c r="O39" i="28" s="1"/>
  <c r="T39" i="28" s="1"/>
  <c r="C40" i="28" s="1"/>
  <c r="M40" i="28" s="1"/>
  <c r="O40" i="28" s="1"/>
  <c r="T40" i="28" s="1"/>
  <c r="C41" i="28" s="1"/>
  <c r="M41" i="28" s="1"/>
  <c r="O41" i="28" s="1"/>
  <c r="T41" i="28" s="1"/>
  <c r="C42" i="28" s="1"/>
  <c r="M42" i="28" s="1"/>
  <c r="O42" i="28" s="1"/>
  <c r="T42" i="28" s="1"/>
  <c r="C43" i="28" s="1"/>
  <c r="M43" i="28" s="1"/>
  <c r="O43" i="28" s="1"/>
  <c r="T43" i="28" s="1"/>
  <c r="C44" i="28" s="1"/>
  <c r="M44" i="28" s="1"/>
  <c r="O44" i="28" s="1"/>
  <c r="T44" i="28" s="1"/>
  <c r="C45" i="28" s="1"/>
  <c r="M45" i="28" s="1"/>
  <c r="O45" i="28" s="1"/>
  <c r="T45" i="28" s="1"/>
  <c r="C46" i="28" s="1"/>
  <c r="M46" i="28" s="1"/>
  <c r="O46" i="28" s="1"/>
  <c r="T46" i="28" s="1"/>
  <c r="C47" i="28" s="1"/>
  <c r="M47" i="28" s="1"/>
  <c r="O47" i="28" s="1"/>
  <c r="T47" i="28" s="1"/>
  <c r="C48" i="28" s="1"/>
  <c r="M48" i="28" s="1"/>
  <c r="O48" i="28" s="1"/>
  <c r="T48" i="28" s="1"/>
  <c r="C49" i="28" s="1"/>
  <c r="M49" i="28" s="1"/>
  <c r="O49" i="28" s="1"/>
  <c r="T49" i="28" s="1"/>
  <c r="C50" i="28" s="1"/>
  <c r="M50" i="28" s="1"/>
  <c r="O50" i="28" s="1"/>
  <c r="T50" i="28" s="1"/>
  <c r="C51" i="28" s="1"/>
  <c r="M51" i="28" s="1"/>
  <c r="O51" i="28" s="1"/>
  <c r="T51" i="28" s="1"/>
  <c r="C52" i="28" s="1"/>
  <c r="M52" i="28" s="1"/>
  <c r="O52" i="28" s="1"/>
  <c r="T52" i="28" s="1"/>
  <c r="C53" i="28" s="1"/>
  <c r="M53" i="28" s="1"/>
  <c r="O53" i="28" s="1"/>
  <c r="T53" i="28" s="1"/>
  <c r="C54" i="28" s="1"/>
  <c r="M54" i="28" s="1"/>
  <c r="O54" i="28" s="1"/>
  <c r="T54" i="28" s="1"/>
  <c r="C55" i="28" s="1"/>
  <c r="M55" i="28" s="1"/>
  <c r="O55" i="28" s="1"/>
  <c r="T55" i="28" s="1"/>
  <c r="C56" i="28" s="1"/>
  <c r="M56" i="28" s="1"/>
  <c r="O56" i="28" s="1"/>
  <c r="T56" i="28" s="1"/>
  <c r="C57" i="28" s="1"/>
  <c r="M57" i="28" s="1"/>
  <c r="O57" i="28" s="1"/>
  <c r="T57" i="28" s="1"/>
  <c r="C58" i="28" s="1"/>
  <c r="M58" i="28" s="1"/>
  <c r="O58" i="28" s="1"/>
  <c r="T58" i="28" s="1"/>
  <c r="C59" i="28" s="1"/>
  <c r="M59" i="28" s="1"/>
  <c r="O59" i="28" s="1"/>
  <c r="T59" i="28" s="1"/>
  <c r="C60" i="28" s="1"/>
  <c r="M60" i="28" s="1"/>
  <c r="O60" i="28" s="1"/>
  <c r="T60" i="28" s="1"/>
  <c r="C61" i="28" s="1"/>
  <c r="M61" i="28" s="1"/>
  <c r="O61" i="28" s="1"/>
  <c r="T61" i="28" s="1"/>
  <c r="C62" i="28" s="1"/>
  <c r="M62" i="28" s="1"/>
  <c r="O62" i="28" s="1"/>
  <c r="T62" i="28" s="1"/>
  <c r="C63" i="28" s="1"/>
  <c r="M63" i="28" s="1"/>
  <c r="O63" i="28" s="1"/>
  <c r="T63" i="28" s="1"/>
  <c r="C64" i="28" s="1"/>
  <c r="M64" i="28" s="1"/>
  <c r="O64" i="28" s="1"/>
  <c r="T64" i="28" s="1"/>
  <c r="C65" i="28" s="1"/>
  <c r="M65" i="28" s="1"/>
  <c r="O65" i="28" s="1"/>
  <c r="T65" i="28" s="1"/>
  <c r="C66" i="28" s="1"/>
  <c r="M66" i="28" s="1"/>
  <c r="O66" i="28" s="1"/>
  <c r="T66" i="28" s="1"/>
  <c r="C67" i="28" s="1"/>
  <c r="M67" i="28" s="1"/>
  <c r="O67" i="28" s="1"/>
  <c r="T67" i="28" s="1"/>
  <c r="C68" i="28" s="1"/>
  <c r="M68" i="28" s="1"/>
  <c r="O68" i="28" s="1"/>
  <c r="T68" i="28" s="1"/>
  <c r="C69" i="28" s="1"/>
  <c r="M69" i="28" s="1"/>
  <c r="O69" i="28" s="1"/>
  <c r="T69" i="28" s="1"/>
  <c r="C70" i="28" s="1"/>
  <c r="M70" i="28" s="1"/>
  <c r="O70" i="28" s="1"/>
  <c r="T70" i="28" s="1"/>
  <c r="C71" i="28" s="1"/>
  <c r="M71" i="28" s="1"/>
  <c r="O71" i="28" s="1"/>
  <c r="T71" i="28" s="1"/>
  <c r="C72" i="28" s="1"/>
  <c r="M72" i="28" s="1"/>
  <c r="O72" i="28" s="1"/>
  <c r="T72" i="28" s="1"/>
  <c r="C73" i="28" s="1"/>
  <c r="M73" i="28" s="1"/>
  <c r="O73" i="28" s="1"/>
  <c r="T73" i="28" s="1"/>
  <c r="C74" i="28" s="1"/>
  <c r="M74" i="28" s="1"/>
  <c r="O74" i="28" s="1"/>
  <c r="T74" i="28" s="1"/>
  <c r="C75" i="28" s="1"/>
  <c r="M75" i="28" s="1"/>
  <c r="O75" i="28" s="1"/>
  <c r="T75" i="28" s="1"/>
  <c r="C76" i="28" s="1"/>
  <c r="M76" i="28" s="1"/>
  <c r="O76" i="28" s="1"/>
  <c r="T76" i="28" s="1"/>
  <c r="C77" i="28" s="1"/>
  <c r="M77" i="28" s="1"/>
  <c r="O77" i="28" s="1"/>
  <c r="T77" i="28" s="1"/>
  <c r="C78" i="28" s="1"/>
  <c r="M78" i="28" s="1"/>
  <c r="O78" i="28" s="1"/>
  <c r="T78" i="28" s="1"/>
  <c r="C79" i="28" s="1"/>
  <c r="M79" i="28" s="1"/>
  <c r="O79" i="28" s="1"/>
  <c r="T79" i="28" s="1"/>
  <c r="C80" i="28" s="1"/>
  <c r="M80" i="28" s="1"/>
  <c r="O80" i="28" s="1"/>
  <c r="T80" i="28" s="1"/>
  <c r="C81" i="28" s="1"/>
  <c r="M81" i="28" s="1"/>
  <c r="O81" i="28" s="1"/>
  <c r="T81" i="28" s="1"/>
  <c r="C82" i="28" s="1"/>
  <c r="M82" i="28" s="1"/>
  <c r="O82" i="28" s="1"/>
  <c r="T82" i="28" s="1"/>
  <c r="C83" i="28" s="1"/>
  <c r="M83" i="28" s="1"/>
  <c r="O83" i="28" s="1"/>
  <c r="T83" i="28" s="1"/>
  <c r="C84" i="28" s="1"/>
  <c r="M84" i="28" s="1"/>
  <c r="O84" i="28" s="1"/>
  <c r="T84" i="28" s="1"/>
  <c r="C85" i="28" s="1"/>
  <c r="M85" i="28" s="1"/>
  <c r="O85" i="28" s="1"/>
  <c r="T85" i="28" s="1"/>
  <c r="C86" i="28" s="1"/>
  <c r="M86" i="28" s="1"/>
  <c r="O86" i="28" s="1"/>
  <c r="T86" i="28" s="1"/>
  <c r="C87" i="28" s="1"/>
  <c r="M87" i="28" s="1"/>
  <c r="O87" i="28" s="1"/>
  <c r="T87" i="28" s="1"/>
  <c r="C88" i="28" s="1"/>
  <c r="M88" i="28" s="1"/>
  <c r="O88" i="28" s="1"/>
  <c r="T88" i="28" s="1"/>
  <c r="C89" i="28" s="1"/>
  <c r="M89" i="28" s="1"/>
  <c r="O89" i="28" s="1"/>
  <c r="T89" i="28" s="1"/>
  <c r="P29" i="28"/>
  <c r="E30" i="28"/>
  <c r="C90" i="28" l="1"/>
  <c r="M90" i="28" s="1"/>
  <c r="O90" i="28" s="1"/>
  <c r="T90" i="28" s="1"/>
  <c r="C91" i="28" s="1"/>
  <c r="M91" i="28" s="1"/>
  <c r="O91" i="28" s="1"/>
  <c r="T91" i="28" s="1"/>
  <c r="C92" i="28" s="1"/>
  <c r="M92" i="28" s="1"/>
  <c r="O92" i="28" s="1"/>
  <c r="T92" i="28" s="1"/>
  <c r="C93" i="28" s="1"/>
  <c r="M93" i="28" s="1"/>
  <c r="O93" i="28" s="1"/>
  <c r="T93" i="28" s="1"/>
  <c r="C94" i="28" s="1"/>
  <c r="M94" i="28" s="1"/>
  <c r="O94" i="28" s="1"/>
  <c r="T94" i="28" s="1"/>
  <c r="C95" i="28" s="1"/>
  <c r="M95" i="28" s="1"/>
  <c r="O95" i="28" s="1"/>
  <c r="T95" i="28" s="1"/>
  <c r="C96" i="28" s="1"/>
  <c r="M96" i="28" s="1"/>
  <c r="O96" i="28" s="1"/>
  <c r="T96" i="28" s="1"/>
  <c r="C97" i="28" s="1"/>
  <c r="M97" i="28" s="1"/>
  <c r="O97" i="28" s="1"/>
  <c r="T97" i="28" s="1"/>
  <c r="E5" i="28"/>
  <c r="G5" i="28"/>
  <c r="E31" i="28"/>
  <c r="P30" i="28"/>
  <c r="L4" i="28" l="1"/>
  <c r="C5" i="28"/>
  <c r="I5" i="28" s="1"/>
  <c r="P4" i="28"/>
  <c r="D4" i="28"/>
  <c r="N6" i="28" s="1"/>
  <c r="P31" i="28"/>
  <c r="E32" i="28"/>
  <c r="E33" i="28" l="1"/>
  <c r="P32" i="28"/>
  <c r="P33" i="28" l="1"/>
  <c r="E35" i="28" l="1"/>
  <c r="P34" i="28"/>
  <c r="P35" i="28" l="1"/>
  <c r="E36" i="28"/>
  <c r="E37" i="28" l="1"/>
  <c r="P36" i="28"/>
  <c r="P37" i="28" l="1"/>
  <c r="E38" i="28"/>
  <c r="E39" i="28" l="1"/>
  <c r="P38" i="28"/>
  <c r="P39" i="28" l="1"/>
  <c r="E40" i="28"/>
  <c r="P40" i="28" l="1"/>
  <c r="P41" i="28" l="1"/>
  <c r="E42" i="28"/>
  <c r="E43" i="28" l="1"/>
  <c r="P42" i="28"/>
  <c r="P43" i="28" l="1"/>
  <c r="E44" i="28"/>
  <c r="E45" i="28" l="1"/>
  <c r="P44" i="28"/>
  <c r="P45" i="28" l="1"/>
  <c r="E46" i="28"/>
  <c r="E47" i="28" l="1"/>
  <c r="P46" i="28"/>
  <c r="P47" i="28" l="1"/>
  <c r="E48" i="28"/>
  <c r="E49" i="28" l="1"/>
  <c r="P48" i="28"/>
  <c r="P49" i="28" l="1"/>
  <c r="E50" i="28"/>
  <c r="E51" i="28" l="1"/>
  <c r="P50" i="28"/>
  <c r="P51" i="28" l="1"/>
  <c r="E52" i="28"/>
  <c r="E53" i="28" l="1"/>
  <c r="P52" i="28"/>
  <c r="P53" i="28" l="1"/>
  <c r="E54" i="28"/>
  <c r="E55" i="28" l="1"/>
  <c r="P54" i="28"/>
  <c r="P55" i="28" l="1"/>
  <c r="E56" i="28"/>
  <c r="E57" i="28" l="1"/>
  <c r="P56" i="28"/>
  <c r="P57" i="28" l="1"/>
  <c r="E58" i="28"/>
  <c r="E59" i="28" l="1"/>
  <c r="P58" i="28"/>
  <c r="P59" i="28" l="1"/>
  <c r="E60" i="28"/>
  <c r="E61" i="28" l="1"/>
  <c r="P60" i="28"/>
  <c r="P61" i="28" l="1"/>
  <c r="E62" i="28"/>
  <c r="P62" i="28" l="1"/>
  <c r="P63" i="28" l="1"/>
  <c r="E64" i="28"/>
  <c r="E65" i="28" l="1"/>
  <c r="P64" i="28"/>
  <c r="P65" i="28" l="1"/>
  <c r="E66" i="28"/>
  <c r="E67" i="28" l="1"/>
  <c r="P66" i="28"/>
  <c r="P67" i="28" l="1"/>
  <c r="E68" i="28"/>
  <c r="E69" i="28" l="1"/>
  <c r="P68" i="28"/>
  <c r="P69" i="28" l="1"/>
  <c r="E70" i="28"/>
  <c r="E71" i="28" l="1"/>
  <c r="P70" i="28"/>
  <c r="P71" i="28" l="1"/>
  <c r="E72" i="28"/>
  <c r="E73" i="28" l="1"/>
  <c r="P72" i="28"/>
  <c r="P73" i="28" l="1"/>
  <c r="E74" i="28"/>
  <c r="E75" i="28" l="1"/>
  <c r="P74" i="28"/>
  <c r="P75" i="28" l="1"/>
  <c r="E76" i="28"/>
  <c r="E77" i="28" l="1"/>
  <c r="P76" i="28"/>
  <c r="P77" i="28" l="1"/>
  <c r="E78" i="28"/>
  <c r="E79" i="28" l="1"/>
  <c r="P78" i="28"/>
  <c r="P79" i="28" l="1"/>
  <c r="E80" i="28"/>
  <c r="E81" i="28" l="1"/>
  <c r="P80" i="28"/>
  <c r="P81" i="28" l="1"/>
  <c r="E83" i="28" l="1"/>
  <c r="P82" i="28"/>
  <c r="P83" i="28" l="1"/>
  <c r="E84" i="28"/>
  <c r="E85" i="28" l="1"/>
  <c r="P84" i="28"/>
  <c r="P85" i="28" l="1"/>
  <c r="E86" i="28"/>
  <c r="E87" i="28" l="1"/>
  <c r="P86" i="28"/>
  <c r="P87" i="28" l="1"/>
  <c r="E88" i="28"/>
  <c r="E89" i="28" l="1"/>
  <c r="P88" i="28"/>
  <c r="P89" i="28" l="1"/>
  <c r="E90" i="28"/>
  <c r="E91" i="28" l="1"/>
  <c r="P90" i="28"/>
  <c r="P91" i="28" l="1"/>
  <c r="E92" i="28"/>
  <c r="E93" i="28" l="1"/>
  <c r="P92" i="28"/>
  <c r="P93" i="28" l="1"/>
  <c r="E94" i="28"/>
  <c r="E95" i="28" l="1"/>
  <c r="P94" i="28"/>
  <c r="P95" i="28" l="1"/>
  <c r="E96" i="28"/>
  <c r="E97" i="28" l="1"/>
  <c r="P96" i="28"/>
  <c r="P97" i="28" l="1"/>
</calcChain>
</file>

<file path=xl/sharedStrings.xml><?xml version="1.0" encoding="utf-8"?>
<sst xmlns="http://schemas.openxmlformats.org/spreadsheetml/2006/main" count="197" uniqueCount="103">
  <si>
    <t>日付</t>
    <rPh sb="0" eb="2">
      <t>ヒヅケ</t>
    </rPh>
    <phoneticPr fontId="1"/>
  </si>
  <si>
    <t>西暦</t>
    <rPh sb="0" eb="2">
      <t>セイレキ</t>
    </rPh>
    <phoneticPr fontId="1"/>
  </si>
  <si>
    <t>エントリー</t>
    <phoneticPr fontId="1"/>
  </si>
  <si>
    <t>売買</t>
    <rPh sb="0" eb="2">
      <t>バイバイ</t>
    </rPh>
    <phoneticPr fontId="1"/>
  </si>
  <si>
    <t>レート</t>
    <phoneticPr fontId="1"/>
  </si>
  <si>
    <t>決済</t>
    <rPh sb="0" eb="2">
      <t>ケッサイ</t>
    </rPh>
    <phoneticPr fontId="1"/>
  </si>
  <si>
    <t>資金</t>
    <rPh sb="0" eb="2">
      <t>シキン</t>
    </rPh>
    <phoneticPr fontId="1"/>
  </si>
  <si>
    <t>pips</t>
    <phoneticPr fontId="1"/>
  </si>
  <si>
    <t>ロット</t>
    <phoneticPr fontId="1"/>
  </si>
  <si>
    <t>売</t>
  </si>
  <si>
    <t>買</t>
  </si>
  <si>
    <t>損失上限</t>
    <rPh sb="0" eb="2">
      <t>ソンシツ</t>
    </rPh>
    <rPh sb="2" eb="4">
      <t>ジョウゲン</t>
    </rPh>
    <phoneticPr fontId="1"/>
  </si>
  <si>
    <t>勝率</t>
    <rPh sb="0" eb="2">
      <t>ショウリツ</t>
    </rPh>
    <phoneticPr fontId="1"/>
  </si>
  <si>
    <t>最終資金</t>
    <rPh sb="0" eb="2">
      <t>サイシュウ</t>
    </rPh>
    <rPh sb="2" eb="4">
      <t>シキン</t>
    </rPh>
    <phoneticPr fontId="1"/>
  </si>
  <si>
    <t>損益pips</t>
    <rPh sb="0" eb="2">
      <t>ソンエキ</t>
    </rPh>
    <phoneticPr fontId="1"/>
  </si>
  <si>
    <t>損益金額</t>
    <rPh sb="0" eb="2">
      <t>ソンエキ</t>
    </rPh>
    <rPh sb="2" eb="4">
      <t>キンガク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</si>
  <si>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</si>
  <si>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</si>
  <si>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</si>
  <si>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最大ドローダウン</t>
    <rPh sb="0" eb="2">
      <t>サイダイ</t>
    </rPh>
    <phoneticPr fontId="1"/>
  </si>
  <si>
    <t>No.</t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</si>
  <si>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</si>
  <si>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</si>
  <si>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勝数</t>
    <rPh sb="0" eb="1">
      <t>カ</t>
    </rPh>
    <rPh sb="1" eb="2">
      <t>カズ</t>
    </rPh>
    <phoneticPr fontId="1"/>
  </si>
  <si>
    <t>負数</t>
    <rPh sb="0" eb="1">
      <t>マ</t>
    </rPh>
    <rPh sb="1" eb="2">
      <t>カズ</t>
    </rPh>
    <phoneticPr fontId="1"/>
  </si>
  <si>
    <t>最大ドローアップ</t>
    <rPh sb="0" eb="2">
      <t>サイダイ</t>
    </rPh>
    <phoneticPr fontId="1"/>
  </si>
  <si>
    <t>引分</t>
    <rPh sb="0" eb="1">
      <t>ヒ</t>
    </rPh>
    <rPh sb="1" eb="2">
      <t>ワ</t>
    </rPh>
    <phoneticPr fontId="1"/>
  </si>
  <si>
    <t>最大連勝</t>
    <rPh sb="0" eb="2">
      <t>サイダイ</t>
    </rPh>
    <rPh sb="2" eb="4">
      <t>レンショウ</t>
    </rPh>
    <phoneticPr fontId="1"/>
  </si>
  <si>
    <t>最大連敗</t>
    <rPh sb="0" eb="2">
      <t>サイダイ</t>
    </rPh>
    <rPh sb="2" eb="4">
      <t>レンパイ</t>
    </rPh>
    <phoneticPr fontId="1"/>
  </si>
  <si>
    <t>リスク</t>
    <phoneticPr fontId="1"/>
  </si>
  <si>
    <t>⇒⇒⇒</t>
    <phoneticPr fontId="1"/>
  </si>
  <si>
    <t>EUR/USD</t>
    <phoneticPr fontId="1"/>
  </si>
  <si>
    <t>損切レート</t>
    <rPh sb="0" eb="2">
      <t>ソンギリ</t>
    </rPh>
    <phoneticPr fontId="1"/>
  </si>
  <si>
    <t>エントリーレート</t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</si>
  <si>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</si>
  <si>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</si>
  <si>
    <t>4H足</t>
    <rPh sb="2" eb="3">
      <t>アシ</t>
    </rPh>
    <phoneticPr fontId="1"/>
  </si>
  <si>
    <t>リスク（2%）</t>
    <phoneticPr fontId="1"/>
  </si>
  <si>
    <t>◆黄色セルに入力◆</t>
    <rPh sb="1" eb="3">
      <t>キイロ</t>
    </rPh>
    <rPh sb="6" eb="8">
      <t>ニュウリョク</t>
    </rPh>
    <phoneticPr fontId="1"/>
  </si>
  <si>
    <t>ドル円・クロス円レート</t>
    <rPh sb="2" eb="3">
      <t>エン</t>
    </rPh>
    <rPh sb="7" eb="8">
      <t>エン</t>
    </rPh>
    <phoneticPr fontId="1"/>
  </si>
  <si>
    <t>EUR/USD</t>
  </si>
  <si>
    <t>損切幅</t>
    <rPh sb="0" eb="2">
      <t>ソンギリ</t>
    </rPh>
    <rPh sb="2" eb="3">
      <t>ハバ</t>
    </rPh>
    <phoneticPr fontId="1"/>
  </si>
  <si>
    <t>取引通貨数</t>
    <rPh sb="0" eb="2">
      <t>トリヒキ</t>
    </rPh>
    <rPh sb="2" eb="4">
      <t>ツウカ</t>
    </rPh>
    <rPh sb="4" eb="5">
      <t>カズ</t>
    </rPh>
    <phoneticPr fontId="1"/>
  </si>
  <si>
    <t>損切上限額</t>
    <rPh sb="0" eb="2">
      <t>ソンギリ</t>
    </rPh>
    <rPh sb="2" eb="4">
      <t>ジョウゲン</t>
    </rPh>
    <rPh sb="4" eb="5">
      <t>ガク</t>
    </rPh>
    <phoneticPr fontId="1"/>
  </si>
  <si>
    <t>損切額</t>
    <rPh sb="0" eb="2">
      <t>ソンギリ</t>
    </rPh>
    <rPh sb="2" eb="3">
      <t>ガク</t>
    </rPh>
    <phoneticPr fontId="1"/>
  </si>
  <si>
    <t>※レートは定期的に更新すること</t>
    <rPh sb="5" eb="8">
      <t>テイキテキ</t>
    </rPh>
    <rPh sb="9" eb="11">
      <t>コウシン</t>
    </rPh>
    <phoneticPr fontId="1"/>
  </si>
  <si>
    <t>NZD/CHF</t>
    <phoneticPr fontId="1"/>
  </si>
  <si>
    <t>CAD/JPY</t>
    <phoneticPr fontId="1"/>
  </si>
  <si>
    <t>CAD/CHF</t>
    <phoneticPr fontId="1"/>
  </si>
  <si>
    <t>CHF/JPY</t>
    <phoneticPr fontId="1"/>
  </si>
  <si>
    <t>USD/JPY</t>
    <phoneticPr fontId="1"/>
  </si>
  <si>
    <t>リスク（％）</t>
    <phoneticPr fontId="1"/>
  </si>
  <si>
    <t>EUR/JPY</t>
    <phoneticPr fontId="1"/>
  </si>
  <si>
    <t>GBP/JPY</t>
    <phoneticPr fontId="1"/>
  </si>
  <si>
    <t>AUD/JPY</t>
    <phoneticPr fontId="1"/>
  </si>
  <si>
    <t>↓↓↓↓↓↓↓↓↓↓↓↓</t>
    <phoneticPr fontId="1"/>
  </si>
  <si>
    <t>NZD/JPY</t>
    <phoneticPr fontId="1"/>
  </si>
  <si>
    <t>CAD/JPY</t>
    <phoneticPr fontId="1"/>
  </si>
  <si>
    <t>CHF/JPY</t>
    <phoneticPr fontId="1"/>
  </si>
  <si>
    <t>USD/CAD</t>
    <phoneticPr fontId="1"/>
  </si>
  <si>
    <t>USD/CHF</t>
    <phoneticPr fontId="1"/>
  </si>
  <si>
    <t>EUR/JPY</t>
    <phoneticPr fontId="1"/>
  </si>
  <si>
    <t>EUR/USD</t>
    <phoneticPr fontId="1"/>
  </si>
  <si>
    <t>EUR/GBP</t>
    <phoneticPr fontId="1"/>
  </si>
  <si>
    <t>EUR/AUD</t>
    <phoneticPr fontId="1"/>
  </si>
  <si>
    <t>EUR/NZD</t>
    <phoneticPr fontId="1"/>
  </si>
  <si>
    <t>EUR/CAD</t>
    <phoneticPr fontId="1"/>
  </si>
  <si>
    <t>EUR/CHF</t>
    <phoneticPr fontId="1"/>
  </si>
  <si>
    <t>GBP/JPY</t>
    <phoneticPr fontId="1"/>
  </si>
  <si>
    <t>GBP/USD</t>
    <phoneticPr fontId="1"/>
  </si>
  <si>
    <t>GBP/AUD</t>
    <phoneticPr fontId="1"/>
  </si>
  <si>
    <t>GBP/NZD</t>
    <phoneticPr fontId="1"/>
  </si>
  <si>
    <t>GBP/CAD</t>
    <phoneticPr fontId="1"/>
  </si>
  <si>
    <t>GBP/CHF</t>
    <phoneticPr fontId="1"/>
  </si>
  <si>
    <t>AUD/JPY</t>
    <phoneticPr fontId="1"/>
  </si>
  <si>
    <t>AUD/USD</t>
    <phoneticPr fontId="1"/>
  </si>
  <si>
    <t>AUD/NZD</t>
    <phoneticPr fontId="1"/>
  </si>
  <si>
    <t>AUD/CAD</t>
    <phoneticPr fontId="1"/>
  </si>
  <si>
    <t>AUD/CHF</t>
    <phoneticPr fontId="1"/>
  </si>
  <si>
    <t>NZD/JPY</t>
    <phoneticPr fontId="1"/>
  </si>
  <si>
    <t>NZD/USD</t>
    <phoneticPr fontId="1"/>
  </si>
  <si>
    <t>NZD/CAD</t>
    <phoneticPr fontId="1"/>
  </si>
  <si>
    <t>USD/JPYレート</t>
    <phoneticPr fontId="1"/>
  </si>
  <si>
    <t>定期更新</t>
    <rPh sb="0" eb="2">
      <t>テイキ</t>
    </rPh>
    <rPh sb="2" eb="4">
      <t>コウシン</t>
    </rPh>
    <phoneticPr fontId="1"/>
  </si>
  <si>
    <t>コメント</t>
    <phoneticPr fontId="1"/>
  </si>
  <si>
    <t>S/Lを次のPBに下げる。その次のローソク足で決済される</t>
    <rPh sb="4" eb="5">
      <t>ツギ</t>
    </rPh>
    <rPh sb="9" eb="10">
      <t>サ</t>
    </rPh>
    <rPh sb="15" eb="16">
      <t>ツギ</t>
    </rPh>
    <rPh sb="21" eb="22">
      <t>アシ</t>
    </rPh>
    <rPh sb="23" eb="25">
      <t>ケッサイ</t>
    </rPh>
    <phoneticPr fontId="1"/>
  </si>
  <si>
    <t>DB形成？</t>
    <rPh sb="2" eb="4">
      <t>ケイセイ</t>
    </rPh>
    <phoneticPr fontId="1"/>
  </si>
  <si>
    <t>ダウで決済</t>
    <rPh sb="3" eb="5">
      <t>ケッサイ</t>
    </rPh>
    <phoneticPr fontId="1"/>
  </si>
  <si>
    <t>ダウで決済、ターゲット1.4225日足</t>
    <rPh sb="3" eb="5">
      <t>ケッサイ</t>
    </rPh>
    <rPh sb="17" eb="19">
      <t>ヒアシ</t>
    </rPh>
    <phoneticPr fontId="1"/>
  </si>
  <si>
    <t>ターゲット1.38385日足</t>
    <rPh sb="12" eb="14">
      <t>ヒアシ</t>
    </rPh>
    <phoneticPr fontId="1"/>
  </si>
  <si>
    <t>ターゲット1.34213日足</t>
    <rPh sb="12" eb="14">
      <t>ヒアシ</t>
    </rPh>
    <phoneticPr fontId="1"/>
  </si>
  <si>
    <t>ターゲット1.31496日足</t>
    <rPh sb="12" eb="14">
      <t>ヒアシ</t>
    </rPh>
    <phoneticPr fontId="1"/>
  </si>
  <si>
    <t>・10MA・20MAの両方の上側にキャンドルがあれば買い方向、下側なら売り方向。
・MAに触れてPB出現でエントリー待ち、PB高値or安値ブレイクでエントリー、PB逆方向に高値or安値割りで見送り
・12,16,20時でのエントリーもしくは指値でエントリー待ち</t>
    <rPh sb="82" eb="83">
      <t>ギャク</t>
    </rPh>
    <rPh sb="83" eb="85">
      <t>ホウコウ</t>
    </rPh>
    <rPh sb="86" eb="88">
      <t>タカネ</t>
    </rPh>
    <rPh sb="90" eb="92">
      <t>ヤスネ</t>
    </rPh>
    <rPh sb="92" eb="93">
      <t>ワリ</t>
    </rPh>
    <rPh sb="95" eb="97">
      <t>ミオク</t>
    </rPh>
    <rPh sb="108" eb="109">
      <t>ジ</t>
    </rPh>
    <rPh sb="120" eb="122">
      <t>サシネ</t>
    </rPh>
    <rPh sb="128" eb="129">
      <t>マ</t>
    </rPh>
    <phoneticPr fontId="10"/>
  </si>
  <si>
    <t xml:space="preserve">・決済S/R１つバージョン。分割決済なし
・ターゲットまでにPB出現でストップを上げる（トレーリング）
・リスクリワード１：１以上での取引。それ以下はスルー
</t>
    <rPh sb="1" eb="3">
      <t>ケッサイ</t>
    </rPh>
    <rPh sb="14" eb="16">
      <t>ブンカツ</t>
    </rPh>
    <rPh sb="16" eb="18">
      <t>ケッサイ</t>
    </rPh>
    <rPh sb="32" eb="34">
      <t>シュツゲン</t>
    </rPh>
    <rPh sb="40" eb="41">
      <t>ア</t>
    </rPh>
    <rPh sb="63" eb="65">
      <t>イジョウ</t>
    </rPh>
    <rPh sb="67" eb="69">
      <t>トリヒキ</t>
    </rPh>
    <rPh sb="72" eb="74">
      <t>イカ</t>
    </rPh>
    <phoneticPr fontId="10"/>
  </si>
  <si>
    <t>指値でエントリー</t>
    <rPh sb="0" eb="2">
      <t>サシネ</t>
    </rPh>
    <phoneticPr fontId="1"/>
  </si>
  <si>
    <t>12/16 20:00出現PBからの指値エントリー</t>
    <rPh sb="11" eb="13">
      <t>シュツゲン</t>
    </rPh>
    <rPh sb="18" eb="20">
      <t>サシネ</t>
    </rPh>
    <phoneticPr fontId="1"/>
  </si>
  <si>
    <t>1/7 20:00出現PBからの指値エントリー、TP1.35408の建値決済</t>
    <rPh sb="9" eb="11">
      <t>シュツゲン</t>
    </rPh>
    <rPh sb="16" eb="18">
      <t>サシネ</t>
    </rPh>
    <rPh sb="34" eb="36">
      <t>タテネ</t>
    </rPh>
    <rPh sb="36" eb="38">
      <t>ケッサイ</t>
    </rPh>
    <phoneticPr fontId="1"/>
  </si>
  <si>
    <t>決済方法にはS/R一括決済にトレーリングを混ぜてやってみた。</t>
    <rPh sb="0" eb="2">
      <t>ケッサイ</t>
    </rPh>
    <rPh sb="2" eb="4">
      <t>ホウホウ</t>
    </rPh>
    <rPh sb="9" eb="11">
      <t>イッカツ</t>
    </rPh>
    <rPh sb="11" eb="13">
      <t>ケッサイ</t>
    </rPh>
    <rPh sb="21" eb="22">
      <t>マ</t>
    </rPh>
    <phoneticPr fontId="1"/>
  </si>
  <si>
    <t>USD/JPYと比べると有効なPBの数が少なかった。</t>
    <rPh sb="8" eb="9">
      <t>クラ</t>
    </rPh>
    <rPh sb="12" eb="14">
      <t>ユウコウ</t>
    </rPh>
    <rPh sb="18" eb="19">
      <t>カズ</t>
    </rPh>
    <rPh sb="20" eb="21">
      <t>スク</t>
    </rPh>
    <phoneticPr fontId="1"/>
  </si>
  <si>
    <t>今回エントリーする時間帯も実際にチャートを見れる時間帯を考慮してエントリーしているので更に有効なPBが少なくなったため、2010年からスタートしたのにも関わらず、現在時間までに100トレード出来なかった。</t>
    <rPh sb="0" eb="2">
      <t>コンカイ</t>
    </rPh>
    <rPh sb="9" eb="12">
      <t>ジカンタイ</t>
    </rPh>
    <rPh sb="13" eb="15">
      <t>ジッサイ</t>
    </rPh>
    <rPh sb="21" eb="22">
      <t>ミ</t>
    </rPh>
    <rPh sb="24" eb="27">
      <t>ジカンタイ</t>
    </rPh>
    <rPh sb="28" eb="30">
      <t>コウリョ</t>
    </rPh>
    <rPh sb="64" eb="65">
      <t>ネン</t>
    </rPh>
    <rPh sb="76" eb="77">
      <t>カカ</t>
    </rPh>
    <phoneticPr fontId="1"/>
  </si>
  <si>
    <t>USD/JPYでもそうだったが横並びのローソク足が並んだ状態でのPB出現はどっちかにブレイクしてからでないとすぐにSTにかかって負ける確率が高い</t>
    <rPh sb="15" eb="17">
      <t>ヨコナラ</t>
    </rPh>
    <rPh sb="23" eb="24">
      <t>アシ</t>
    </rPh>
    <rPh sb="25" eb="26">
      <t>ナラ</t>
    </rPh>
    <rPh sb="28" eb="30">
      <t>ジョウタイ</t>
    </rPh>
    <rPh sb="34" eb="36">
      <t>シュツゲン</t>
    </rPh>
    <phoneticPr fontId="1"/>
  </si>
  <si>
    <t>実際のトレードを考えると、チャートをずっと見てられないので、ターゲットを決めてリミットを入れ、PBかダウ理論でストップも上げていってリスクも減らしていく。</t>
    <rPh sb="0" eb="2">
      <t>ジッサイ</t>
    </rPh>
    <rPh sb="8" eb="9">
      <t>カンガ</t>
    </rPh>
    <rPh sb="21" eb="22">
      <t>ミ</t>
    </rPh>
    <rPh sb="36" eb="37">
      <t>キ</t>
    </rPh>
    <rPh sb="44" eb="45">
      <t>イ</t>
    </rPh>
    <phoneticPr fontId="1"/>
  </si>
  <si>
    <t>この方法がやりやすいように思う</t>
    <rPh sb="2" eb="4">
      <t>ホウホウ</t>
    </rPh>
    <rPh sb="13" eb="14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</si>
</sst>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0_ "/>
    <numFmt numFmtId="177" formatCode="#,##0_ "/>
    <numFmt numFmtId="178" formatCode="m/d;@"/>
    <numFmt numFmtId="179" formatCode="#,##0_ ;[Red]\-#,##0\ "/>
    <numFmt numFmtId="180" formatCode="0.0_ ;[Red]\-0.0\ "/>
    <numFmt numFmtId="181" formatCode="0.0%"/>
    <numFmt numFmtId="182" formatCode="0.00000_ "/>
    <numFmt numFmtId="183" formatCode="0.000_ "/>
    <numFmt numFmtId="184" formatCode="0,000&quot;通&quot;&quot;貨&quot;"/>
    <numFmt numFmtId="185" formatCode="#,###,###&quot;円&quot;"/>
    <numFmt numFmtId="186" formatCode="#.0&quot;pips&quot;"/>
    <numFmt numFmtId="187" formatCode="0.00&quot;Lot&quot;"/>
    <numFmt numFmtId="188" formatCode="#,###&quot;円&quot;"/>
    <numFmt numFmtId="189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81" fontId="0" fillId="8" borderId="1" xfId="1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6" fontId="5" fillId="8" borderId="1" xfId="0" applyNumberFormat="1" applyFont="1" applyFill="1" applyBorder="1" applyAlignment="1">
      <alignment horizontal="center" vertical="center"/>
    </xf>
    <xf numFmtId="179" fontId="0" fillId="8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84" fontId="13" fillId="4" borderId="1" xfId="0" applyNumberFormat="1" applyFont="1" applyFill="1" applyBorder="1" applyAlignment="1">
      <alignment horizontal="center" vertical="center"/>
    </xf>
    <xf numFmtId="185" fontId="14" fillId="11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9" fontId="14" fillId="11" borderId="1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186" fontId="14" fillId="11" borderId="1" xfId="0" applyNumberFormat="1" applyFont="1" applyFill="1" applyBorder="1" applyAlignment="1">
      <alignment horizontal="center" vertical="center"/>
    </xf>
    <xf numFmtId="187" fontId="16" fillId="0" borderId="1" xfId="0" applyNumberFormat="1" applyFont="1" applyBorder="1" applyAlignment="1">
      <alignment horizontal="center" vertical="center"/>
    </xf>
    <xf numFmtId="186" fontId="13" fillId="4" borderId="1" xfId="0" applyNumberFormat="1" applyFont="1" applyFill="1" applyBorder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/>
    </xf>
    <xf numFmtId="188" fontId="15" fillId="0" borderId="1" xfId="0" applyNumberFormat="1" applyFont="1" applyBorder="1" applyAlignment="1">
      <alignment horizontal="center" vertical="center"/>
    </xf>
    <xf numFmtId="189" fontId="9" fillId="0" borderId="0" xfId="0" applyNumberFormat="1" applyFont="1" applyAlignment="1">
      <alignment horizontal="right" vertical="center"/>
    </xf>
    <xf numFmtId="183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9" fontId="0" fillId="8" borderId="1" xfId="0" applyNumberForma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8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8" borderId="1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8" borderId="16" xfId="0" applyNumberFormat="1" applyFont="1" applyFill="1" applyBorder="1" applyAlignment="1">
      <alignment horizontal="center" vertical="center"/>
    </xf>
    <xf numFmtId="177" fontId="6" fillId="8" borderId="12" xfId="0" applyNumberFormat="1" applyFont="1" applyFill="1" applyBorder="1" applyAlignment="1">
      <alignment horizontal="center" vertical="center"/>
    </xf>
    <xf numFmtId="177" fontId="6" fillId="8" borderId="1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180" fontId="5" fillId="8" borderId="1" xfId="0" applyNumberFormat="1" applyFont="1" applyFill="1" applyBorder="1" applyAlignment="1">
      <alignment horizontal="center" vertical="center"/>
    </xf>
    <xf numFmtId="177" fontId="4" fillId="8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79" fontId="5" fillId="8" borderId="2" xfId="0" applyNumberFormat="1" applyFont="1" applyFill="1" applyBorder="1" applyAlignment="1">
      <alignment horizontal="center" vertical="center"/>
    </xf>
    <xf numFmtId="179" fontId="5" fillId="8" borderId="4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26</xdr:row>
      <xdr:rowOff>44631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45023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14</xdr:col>
      <xdr:colOff>457200</xdr:colOff>
      <xdr:row>54</xdr:row>
      <xdr:rowOff>7787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0600"/>
          <a:ext cx="10058400" cy="4465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14</xdr:col>
      <xdr:colOff>457200</xdr:colOff>
      <xdr:row>82</xdr:row>
      <xdr:rowOff>59369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01200"/>
          <a:ext cx="10058400" cy="4517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14</xdr:col>
      <xdr:colOff>457200</xdr:colOff>
      <xdr:row>110</xdr:row>
      <xdr:rowOff>7787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01800"/>
          <a:ext cx="10058400" cy="4465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14</xdr:col>
      <xdr:colOff>457200</xdr:colOff>
      <xdr:row>137</xdr:row>
      <xdr:rowOff>164499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02400"/>
          <a:ext cx="10058400" cy="4450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457200</xdr:colOff>
      <xdr:row>166</xdr:row>
      <xdr:rowOff>15156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03000"/>
          <a:ext cx="10058400" cy="44728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14</xdr:col>
      <xdr:colOff>457200</xdr:colOff>
      <xdr:row>194</xdr:row>
      <xdr:rowOff>66737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03600"/>
          <a:ext cx="10058400" cy="45244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14</xdr:col>
      <xdr:colOff>457200</xdr:colOff>
      <xdr:row>222</xdr:row>
      <xdr:rowOff>52000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04200"/>
          <a:ext cx="10058400" cy="45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7"/>
  <sheetViews>
    <sheetView tabSelected="1" zoomScale="115" zoomScaleNormal="115" workbookViewId="0">
      <selection activeCell="L3" sqref="L3:Q3"/>
    </sheetView>
  </sheetViews>
  <sheetFormatPr defaultRowHeight="13.5" x14ac:dyDescent="0.15"/>
  <cols>
    <col min="1" max="1" width="2.875" customWidth="1"/>
    <col min="2" max="23" width="6.625" style="1" customWidth="1"/>
    <col min="24" max="24" width="14.375" bestFit="1" customWidth="1"/>
  </cols>
  <sheetData>
    <row r="2" spans="2:25" x14ac:dyDescent="0.15">
      <c r="B2" s="35" t="s">
        <v>21</v>
      </c>
      <c r="C2" s="35"/>
      <c r="D2" s="35"/>
      <c r="E2" s="36" t="s">
        <v>31</v>
      </c>
      <c r="F2" s="36"/>
      <c r="G2" s="36"/>
      <c r="H2" s="35" t="s">
        <v>22</v>
      </c>
      <c r="I2" s="35"/>
      <c r="J2" s="35"/>
      <c r="K2" s="36" t="s">
        <v>36</v>
      </c>
      <c r="L2" s="36"/>
      <c r="M2" s="36"/>
      <c r="N2" s="35" t="s">
        <v>29</v>
      </c>
      <c r="O2" s="35"/>
      <c r="P2" s="37">
        <v>0.02</v>
      </c>
      <c r="Q2" s="36"/>
    </row>
    <row r="3" spans="2:25" ht="105.75" customHeight="1" x14ac:dyDescent="0.15">
      <c r="B3" s="35" t="s">
        <v>17</v>
      </c>
      <c r="C3" s="35"/>
      <c r="D3" s="44" t="s">
        <v>92</v>
      </c>
      <c r="E3" s="44"/>
      <c r="F3" s="44"/>
      <c r="G3" s="44"/>
      <c r="H3" s="44"/>
      <c r="I3" s="44"/>
      <c r="J3" s="35" t="s">
        <v>18</v>
      </c>
      <c r="K3" s="35"/>
      <c r="L3" s="44" t="s">
        <v>93</v>
      </c>
      <c r="M3" s="45"/>
      <c r="N3" s="45"/>
      <c r="O3" s="45"/>
      <c r="P3" s="45"/>
      <c r="Q3" s="45"/>
    </row>
    <row r="4" spans="2:25" x14ac:dyDescent="0.15">
      <c r="B4" s="35" t="s">
        <v>15</v>
      </c>
      <c r="C4" s="35"/>
      <c r="D4" s="39">
        <f>SUM($T$10:$U$935)</f>
        <v>1423622.2222222195</v>
      </c>
      <c r="E4" s="39"/>
      <c r="F4" s="35" t="s">
        <v>14</v>
      </c>
      <c r="G4" s="35"/>
      <c r="H4" s="46">
        <f>SUM($V$10:$W$97)</f>
        <v>5444.299999999982</v>
      </c>
      <c r="I4" s="47"/>
      <c r="J4" s="38" t="s">
        <v>25</v>
      </c>
      <c r="K4" s="38"/>
      <c r="L4" s="48">
        <f>MAX($C$10:$D$932)-E6</f>
        <v>1473064.1975308605</v>
      </c>
      <c r="M4" s="48"/>
      <c r="N4" s="38" t="s">
        <v>19</v>
      </c>
      <c r="O4" s="38"/>
      <c r="P4" s="39">
        <f>MIN($C$10:$D$932)-E6</f>
        <v>0</v>
      </c>
      <c r="Q4" s="39"/>
      <c r="S4" s="15"/>
      <c r="T4" s="16" t="s">
        <v>34</v>
      </c>
    </row>
    <row r="5" spans="2:25" ht="14.25" thickBot="1" x14ac:dyDescent="0.2">
      <c r="B5" s="6" t="s">
        <v>23</v>
      </c>
      <c r="C5" s="11">
        <f>COUNTIF($T$10:$T$932,"&gt;0")</f>
        <v>51</v>
      </c>
      <c r="D5" s="6" t="s">
        <v>24</v>
      </c>
      <c r="E5" s="11">
        <f>COUNTIF($T$10:$T$932,"&lt;0")</f>
        <v>34</v>
      </c>
      <c r="F5" s="6" t="s">
        <v>26</v>
      </c>
      <c r="G5" s="11">
        <f>COUNTIF($T$10:$T$932,"=0")</f>
        <v>3</v>
      </c>
      <c r="H5" s="6" t="s">
        <v>12</v>
      </c>
      <c r="I5" s="10">
        <f>IF(C5=0,"0",C5/SUM(C5,E5))</f>
        <v>0.6</v>
      </c>
      <c r="J5" s="35" t="s">
        <v>27</v>
      </c>
      <c r="K5" s="40"/>
      <c r="L5" s="41">
        <v>10</v>
      </c>
      <c r="M5" s="41"/>
      <c r="N5" s="42" t="s">
        <v>28</v>
      </c>
      <c r="O5" s="43"/>
      <c r="P5" s="41">
        <v>4</v>
      </c>
      <c r="Q5" s="41"/>
      <c r="S5" s="13"/>
      <c r="T5" s="16" t="s">
        <v>35</v>
      </c>
    </row>
    <row r="6" spans="2:25" ht="21.75" thickBot="1" x14ac:dyDescent="0.2">
      <c r="B6" s="59" t="s">
        <v>16</v>
      </c>
      <c r="C6" s="60"/>
      <c r="D6" s="61"/>
      <c r="E6" s="62">
        <v>200000</v>
      </c>
      <c r="F6" s="62"/>
      <c r="G6" s="62"/>
      <c r="H6" s="63"/>
      <c r="I6" s="64" t="s">
        <v>30</v>
      </c>
      <c r="J6" s="64"/>
      <c r="K6" s="59" t="s">
        <v>13</v>
      </c>
      <c r="L6" s="60"/>
      <c r="M6" s="61"/>
      <c r="N6" s="65">
        <f>E6+D4</f>
        <v>1623622.2222222195</v>
      </c>
      <c r="O6" s="66"/>
      <c r="P6" s="66"/>
      <c r="Q6" s="67"/>
    </row>
    <row r="7" spans="2:25" x14ac:dyDescent="0.15">
      <c r="P7" s="3"/>
    </row>
    <row r="8" spans="2:25" x14ac:dyDescent="0.15">
      <c r="B8" s="68" t="s">
        <v>20</v>
      </c>
      <c r="C8" s="69" t="s">
        <v>6</v>
      </c>
      <c r="D8" s="70"/>
      <c r="E8" s="73" t="s">
        <v>2</v>
      </c>
      <c r="F8" s="74"/>
      <c r="G8" s="74"/>
      <c r="H8" s="74"/>
      <c r="I8" s="74"/>
      <c r="J8" s="74"/>
      <c r="K8" s="75"/>
      <c r="L8" s="56" t="s">
        <v>37</v>
      </c>
      <c r="M8" s="76"/>
      <c r="N8" s="57"/>
      <c r="O8" s="77" t="s">
        <v>8</v>
      </c>
      <c r="P8" s="49" t="s">
        <v>5</v>
      </c>
      <c r="Q8" s="50"/>
      <c r="R8" s="50"/>
      <c r="S8" s="50"/>
      <c r="T8" s="50"/>
      <c r="U8" s="50"/>
      <c r="V8" s="50"/>
      <c r="W8" s="51"/>
      <c r="X8" t="s">
        <v>82</v>
      </c>
      <c r="Y8" t="s">
        <v>84</v>
      </c>
    </row>
    <row r="9" spans="2:25" x14ac:dyDescent="0.15">
      <c r="B9" s="68"/>
      <c r="C9" s="71"/>
      <c r="D9" s="72"/>
      <c r="E9" s="5" t="s">
        <v>1</v>
      </c>
      <c r="F9" s="5" t="s">
        <v>0</v>
      </c>
      <c r="G9" s="5" t="s">
        <v>3</v>
      </c>
      <c r="H9" s="52" t="s">
        <v>33</v>
      </c>
      <c r="I9" s="53"/>
      <c r="J9" s="54" t="s">
        <v>32</v>
      </c>
      <c r="K9" s="55"/>
      <c r="L9" s="4" t="s">
        <v>7</v>
      </c>
      <c r="M9" s="56" t="s">
        <v>11</v>
      </c>
      <c r="N9" s="57"/>
      <c r="O9" s="77"/>
      <c r="P9" s="8" t="s">
        <v>1</v>
      </c>
      <c r="Q9" s="8" t="s">
        <v>0</v>
      </c>
      <c r="R9" s="49" t="s">
        <v>4</v>
      </c>
      <c r="S9" s="51"/>
      <c r="T9" s="58" t="s">
        <v>15</v>
      </c>
      <c r="U9" s="58"/>
      <c r="V9" s="58" t="s">
        <v>14</v>
      </c>
      <c r="W9" s="58"/>
      <c r="X9" t="s">
        <v>83</v>
      </c>
    </row>
    <row r="10" spans="2:25" x14ac:dyDescent="0.15">
      <c r="B10" s="7">
        <v>1</v>
      </c>
      <c r="C10" s="79">
        <f>E6</f>
        <v>200000</v>
      </c>
      <c r="D10" s="79"/>
      <c r="E10" s="13">
        <v>2010</v>
      </c>
      <c r="F10" s="2">
        <v>42031.5</v>
      </c>
      <c r="G10" s="7" t="s">
        <v>9</v>
      </c>
      <c r="H10" s="80">
        <v>1.4044000000000001</v>
      </c>
      <c r="I10" s="80"/>
      <c r="J10" s="80">
        <v>1.4087000000000001</v>
      </c>
      <c r="K10" s="80"/>
      <c r="L10" s="12">
        <f>IF(J10="","",ROUNDUP(IF(G10="買",H10-J10,J10-H10)*10000,0))</f>
        <v>43</v>
      </c>
      <c r="M10" s="79">
        <f t="shared" ref="M10:M73" si="0">IF(F10="","",C10*$P$2)</f>
        <v>4000</v>
      </c>
      <c r="N10" s="79"/>
      <c r="O10" s="14">
        <f>IF(L10="","",ROUNDDOWN(M10/(L10/X10)/100000,2))</f>
        <v>0.08</v>
      </c>
      <c r="P10" s="13">
        <f t="shared" ref="P10:P73" si="1">E10</f>
        <v>2010</v>
      </c>
      <c r="Q10" s="2">
        <v>42039.5</v>
      </c>
      <c r="R10" s="80">
        <v>1.38201</v>
      </c>
      <c r="S10" s="80"/>
      <c r="T10" s="81">
        <f>IF(Q10="","",V10*O10*100000/81)</f>
        <v>22113.580246913709</v>
      </c>
      <c r="U10" s="82"/>
      <c r="V10" s="78">
        <f>IF(Q10="","",IF(G10="買",R10-H10,H10-R10)*10000)</f>
        <v>223.90000000000131</v>
      </c>
      <c r="W10" s="78"/>
      <c r="X10">
        <v>90</v>
      </c>
    </row>
    <row r="11" spans="2:25" x14ac:dyDescent="0.15">
      <c r="B11" s="7">
        <v>2</v>
      </c>
      <c r="C11" s="79">
        <f t="shared" ref="C11:C74" si="2">IF(T10="","",C10+T10)</f>
        <v>222113.58024691371</v>
      </c>
      <c r="D11" s="79"/>
      <c r="E11" s="13">
        <f>E10</f>
        <v>2010</v>
      </c>
      <c r="F11" s="2">
        <v>42053.833333333336</v>
      </c>
      <c r="G11" s="17" t="s">
        <v>9</v>
      </c>
      <c r="H11" s="80">
        <v>1.3552999999999999</v>
      </c>
      <c r="I11" s="80"/>
      <c r="J11" s="80">
        <v>1.3653999999999999</v>
      </c>
      <c r="K11" s="80"/>
      <c r="L11" s="12">
        <f t="shared" ref="L11:L74" si="3">IF(J11="","",ROUNDUP(IF(G11="買",H11-J11,J11-H11)*10000,0)+5)</f>
        <v>106</v>
      </c>
      <c r="M11" s="79">
        <f t="shared" si="0"/>
        <v>4442.2716049382743</v>
      </c>
      <c r="N11" s="79"/>
      <c r="O11" s="14">
        <f t="shared" ref="O11:O74" si="4">IF(L11="","",ROUNDDOWN(M11/(L11/X11)/100000,2))</f>
        <v>0.03</v>
      </c>
      <c r="P11" s="13">
        <f t="shared" si="1"/>
        <v>2010</v>
      </c>
      <c r="Q11" s="2">
        <v>42054.666666666664</v>
      </c>
      <c r="R11" s="80">
        <v>1.3544</v>
      </c>
      <c r="S11" s="80"/>
      <c r="T11" s="81">
        <f t="shared" ref="T11:T74" si="5">IF(Q11="","",V11*O11*100000/81)</f>
        <v>333.33333333329665</v>
      </c>
      <c r="U11" s="82"/>
      <c r="V11" s="78">
        <f t="shared" ref="V11:V74" si="6">IF(Q11="","",IF(G11="買",R11-H11,H11-R11)*10000)</f>
        <v>8.9999999999990088</v>
      </c>
      <c r="W11" s="78"/>
      <c r="X11">
        <v>90</v>
      </c>
      <c r="Y11" t="s">
        <v>85</v>
      </c>
    </row>
    <row r="12" spans="2:25" x14ac:dyDescent="0.15">
      <c r="B12" s="7">
        <v>3</v>
      </c>
      <c r="C12" s="79">
        <f t="shared" si="2"/>
        <v>222446.913580247</v>
      </c>
      <c r="D12" s="79"/>
      <c r="E12" s="13">
        <f t="shared" ref="E12:E75" si="7">E11</f>
        <v>2010</v>
      </c>
      <c r="F12" s="2">
        <v>42059.833333333336</v>
      </c>
      <c r="G12" s="17" t="s">
        <v>9</v>
      </c>
      <c r="H12" s="80">
        <v>1.3537999999999999</v>
      </c>
      <c r="I12" s="80"/>
      <c r="J12" s="80">
        <v>1.3626</v>
      </c>
      <c r="K12" s="80"/>
      <c r="L12" s="12">
        <f t="shared" si="3"/>
        <v>94</v>
      </c>
      <c r="M12" s="79">
        <f t="shared" si="0"/>
        <v>4448.9382716049404</v>
      </c>
      <c r="N12" s="79"/>
      <c r="O12" s="14">
        <f t="shared" si="4"/>
        <v>0.04</v>
      </c>
      <c r="P12" s="13">
        <f t="shared" si="1"/>
        <v>2010</v>
      </c>
      <c r="Q12" s="2">
        <v>42060.5</v>
      </c>
      <c r="R12" s="80">
        <v>1.3514999999999999</v>
      </c>
      <c r="S12" s="80"/>
      <c r="T12" s="81">
        <f t="shared" si="5"/>
        <v>1135.8024691357871</v>
      </c>
      <c r="U12" s="82"/>
      <c r="V12" s="78">
        <f t="shared" si="6"/>
        <v>22.999999999999687</v>
      </c>
      <c r="W12" s="78"/>
      <c r="X12">
        <v>90</v>
      </c>
    </row>
    <row r="13" spans="2:25" x14ac:dyDescent="0.15">
      <c r="B13" s="7">
        <v>4</v>
      </c>
      <c r="C13" s="79">
        <f t="shared" si="2"/>
        <v>223582.71604938278</v>
      </c>
      <c r="D13" s="79"/>
      <c r="E13" s="13">
        <f t="shared" si="7"/>
        <v>2010</v>
      </c>
      <c r="F13" s="2">
        <v>42065.833333333336</v>
      </c>
      <c r="G13" s="7" t="s">
        <v>10</v>
      </c>
      <c r="H13" s="80">
        <v>1.3593999999999999</v>
      </c>
      <c r="I13" s="80"/>
      <c r="J13" s="80">
        <v>1.3512</v>
      </c>
      <c r="K13" s="80"/>
      <c r="L13" s="12">
        <f t="shared" si="3"/>
        <v>87</v>
      </c>
      <c r="M13" s="79">
        <f t="shared" si="0"/>
        <v>4471.6543209876554</v>
      </c>
      <c r="N13" s="79"/>
      <c r="O13" s="14">
        <f t="shared" si="4"/>
        <v>0.04</v>
      </c>
      <c r="P13" s="13">
        <f t="shared" si="1"/>
        <v>2010</v>
      </c>
      <c r="Q13" s="2">
        <v>42067.666666666664</v>
      </c>
      <c r="R13" s="80">
        <v>1.3591</v>
      </c>
      <c r="S13" s="80"/>
      <c r="T13" s="81">
        <f t="shared" si="5"/>
        <v>-148.14814814813181</v>
      </c>
      <c r="U13" s="82"/>
      <c r="V13" s="78">
        <f t="shared" si="6"/>
        <v>-2.9999999999996696</v>
      </c>
      <c r="W13" s="78"/>
      <c r="X13">
        <v>90</v>
      </c>
    </row>
    <row r="14" spans="2:25" x14ac:dyDescent="0.15">
      <c r="B14" s="7">
        <v>5</v>
      </c>
      <c r="C14" s="79">
        <f t="shared" si="2"/>
        <v>223434.56790123464</v>
      </c>
      <c r="D14" s="79"/>
      <c r="E14" s="13">
        <f t="shared" si="7"/>
        <v>2010</v>
      </c>
      <c r="F14" s="2">
        <v>42086.833333333336</v>
      </c>
      <c r="G14" s="7" t="s">
        <v>9</v>
      </c>
      <c r="H14" s="80">
        <v>1.3493999999999999</v>
      </c>
      <c r="I14" s="80"/>
      <c r="J14" s="80">
        <v>1.3563000000000001</v>
      </c>
      <c r="K14" s="80"/>
      <c r="L14" s="12">
        <f t="shared" si="3"/>
        <v>75</v>
      </c>
      <c r="M14" s="79">
        <f t="shared" si="0"/>
        <v>4468.6913580246928</v>
      </c>
      <c r="N14" s="79"/>
      <c r="O14" s="14">
        <f t="shared" si="4"/>
        <v>0.05</v>
      </c>
      <c r="P14" s="13">
        <f t="shared" si="1"/>
        <v>2010</v>
      </c>
      <c r="Q14" s="2">
        <v>42088.333333333336</v>
      </c>
      <c r="R14" s="80">
        <v>1.3287599999999999</v>
      </c>
      <c r="S14" s="80"/>
      <c r="T14" s="81">
        <f t="shared" si="5"/>
        <v>12740.740740740737</v>
      </c>
      <c r="U14" s="82"/>
      <c r="V14" s="78">
        <f t="shared" si="6"/>
        <v>206.39999999999992</v>
      </c>
      <c r="W14" s="78"/>
      <c r="X14">
        <v>90</v>
      </c>
    </row>
    <row r="15" spans="2:25" x14ac:dyDescent="0.15">
      <c r="B15" s="7">
        <v>6</v>
      </c>
      <c r="C15" s="79">
        <f t="shared" si="2"/>
        <v>236175.30864197537</v>
      </c>
      <c r="D15" s="79"/>
      <c r="E15" s="13">
        <f t="shared" si="7"/>
        <v>2010</v>
      </c>
      <c r="F15" s="2">
        <v>42108.666666666664</v>
      </c>
      <c r="G15" s="7" t="s">
        <v>10</v>
      </c>
      <c r="H15" s="80">
        <v>1.3652</v>
      </c>
      <c r="I15" s="80"/>
      <c r="J15" s="80">
        <v>1.3593999999999999</v>
      </c>
      <c r="K15" s="80"/>
      <c r="L15" s="12">
        <f t="shared" si="3"/>
        <v>64</v>
      </c>
      <c r="M15" s="79">
        <f t="shared" si="0"/>
        <v>4723.5061728395076</v>
      </c>
      <c r="N15" s="79"/>
      <c r="O15" s="14">
        <f t="shared" si="4"/>
        <v>0.06</v>
      </c>
      <c r="P15" s="13">
        <f t="shared" si="1"/>
        <v>2010</v>
      </c>
      <c r="Q15" s="2">
        <v>42109.166666666664</v>
      </c>
      <c r="R15" s="80">
        <v>1.3593999999999999</v>
      </c>
      <c r="S15" s="80"/>
      <c r="T15" s="81">
        <f t="shared" si="5"/>
        <v>-4296.2962962963156</v>
      </c>
      <c r="U15" s="82"/>
      <c r="V15" s="78">
        <f t="shared" si="6"/>
        <v>-58.00000000000027</v>
      </c>
      <c r="W15" s="78"/>
      <c r="X15">
        <v>90</v>
      </c>
      <c r="Y15" t="s">
        <v>86</v>
      </c>
    </row>
    <row r="16" spans="2:25" x14ac:dyDescent="0.15">
      <c r="B16" s="7">
        <v>7</v>
      </c>
      <c r="C16" s="79">
        <f t="shared" si="2"/>
        <v>231879.01234567905</v>
      </c>
      <c r="D16" s="79"/>
      <c r="E16" s="13">
        <f t="shared" si="7"/>
        <v>2010</v>
      </c>
      <c r="F16" s="2">
        <v>42170.5</v>
      </c>
      <c r="G16" s="17" t="s">
        <v>10</v>
      </c>
      <c r="H16" s="80">
        <v>1.222</v>
      </c>
      <c r="I16" s="80"/>
      <c r="J16" s="80">
        <v>1.2165999999999999</v>
      </c>
      <c r="K16" s="80"/>
      <c r="L16" s="12">
        <f t="shared" si="3"/>
        <v>60</v>
      </c>
      <c r="M16" s="79">
        <f t="shared" si="0"/>
        <v>4637.5802469135806</v>
      </c>
      <c r="N16" s="79"/>
      <c r="O16" s="14">
        <f t="shared" si="4"/>
        <v>0.06</v>
      </c>
      <c r="P16" s="13">
        <f t="shared" si="1"/>
        <v>2010</v>
      </c>
      <c r="Q16" s="2">
        <v>42176</v>
      </c>
      <c r="R16" s="80">
        <v>1.24343</v>
      </c>
      <c r="S16" s="80"/>
      <c r="T16" s="81">
        <f t="shared" si="5"/>
        <v>15874.074074074117</v>
      </c>
      <c r="U16" s="82"/>
      <c r="V16" s="78">
        <f t="shared" si="6"/>
        <v>214.30000000000061</v>
      </c>
      <c r="W16" s="78"/>
      <c r="X16">
        <v>85</v>
      </c>
    </row>
    <row r="17" spans="2:25" x14ac:dyDescent="0.15">
      <c r="B17" s="7">
        <v>8</v>
      </c>
      <c r="C17" s="79">
        <f t="shared" si="2"/>
        <v>247753.08641975315</v>
      </c>
      <c r="D17" s="79"/>
      <c r="E17" s="13">
        <f t="shared" si="7"/>
        <v>2010</v>
      </c>
      <c r="F17" s="2">
        <v>42250.5</v>
      </c>
      <c r="G17" s="17" t="s">
        <v>10</v>
      </c>
      <c r="H17" s="80">
        <v>1.2834000000000001</v>
      </c>
      <c r="I17" s="80"/>
      <c r="J17" s="80">
        <v>1.2806</v>
      </c>
      <c r="K17" s="80"/>
      <c r="L17" s="12">
        <f t="shared" si="3"/>
        <v>34</v>
      </c>
      <c r="M17" s="79">
        <f t="shared" si="0"/>
        <v>4955.0617283950633</v>
      </c>
      <c r="N17" s="79"/>
      <c r="O17" s="14">
        <f t="shared" si="4"/>
        <v>0.12</v>
      </c>
      <c r="P17" s="13">
        <f t="shared" si="1"/>
        <v>2010</v>
      </c>
      <c r="Q17" s="2">
        <v>42250.5</v>
      </c>
      <c r="R17" s="80">
        <v>1.2806</v>
      </c>
      <c r="S17" s="80"/>
      <c r="T17" s="81">
        <f t="shared" si="5"/>
        <v>-4148.1481481483497</v>
      </c>
      <c r="U17" s="82"/>
      <c r="V17" s="78">
        <f t="shared" si="6"/>
        <v>-28.000000000001357</v>
      </c>
      <c r="W17" s="78"/>
      <c r="X17">
        <v>85</v>
      </c>
    </row>
    <row r="18" spans="2:25" x14ac:dyDescent="0.15">
      <c r="B18" s="7">
        <v>9</v>
      </c>
      <c r="C18" s="79">
        <f t="shared" si="2"/>
        <v>243604.9382716048</v>
      </c>
      <c r="D18" s="79"/>
      <c r="E18" s="13">
        <f t="shared" si="7"/>
        <v>2010</v>
      </c>
      <c r="F18" s="2">
        <v>42311.833333333336</v>
      </c>
      <c r="G18" s="17" t="s">
        <v>10</v>
      </c>
      <c r="H18" s="83">
        <v>1.4036</v>
      </c>
      <c r="I18" s="84"/>
      <c r="J18" s="80">
        <v>1.3996999999999999</v>
      </c>
      <c r="K18" s="80"/>
      <c r="L18" s="12">
        <f t="shared" si="3"/>
        <v>45</v>
      </c>
      <c r="M18" s="79">
        <f t="shared" si="0"/>
        <v>4872.0987654320961</v>
      </c>
      <c r="N18" s="79"/>
      <c r="O18" s="14">
        <f t="shared" si="4"/>
        <v>0.09</v>
      </c>
      <c r="P18" s="13">
        <f t="shared" si="1"/>
        <v>2010</v>
      </c>
      <c r="Q18" s="2">
        <v>42311.833333333336</v>
      </c>
      <c r="R18" s="80">
        <v>1.3996999999999999</v>
      </c>
      <c r="S18" s="80"/>
      <c r="T18" s="81">
        <f t="shared" si="5"/>
        <v>-4333.3333333333494</v>
      </c>
      <c r="U18" s="82"/>
      <c r="V18" s="78">
        <f t="shared" si="6"/>
        <v>-39.000000000000142</v>
      </c>
      <c r="W18" s="78"/>
      <c r="X18">
        <v>85</v>
      </c>
    </row>
    <row r="19" spans="2:25" x14ac:dyDescent="0.15">
      <c r="B19" s="7">
        <v>10</v>
      </c>
      <c r="C19" s="79">
        <f t="shared" si="2"/>
        <v>239271.60493827146</v>
      </c>
      <c r="D19" s="79"/>
      <c r="E19" s="13">
        <f t="shared" si="7"/>
        <v>2010</v>
      </c>
      <c r="F19" s="2">
        <v>42317.666666666664</v>
      </c>
      <c r="G19" s="7" t="s">
        <v>9</v>
      </c>
      <c r="H19" s="80">
        <v>1.3904000000000001</v>
      </c>
      <c r="I19" s="80"/>
      <c r="J19" s="80">
        <v>1.3974</v>
      </c>
      <c r="K19" s="80"/>
      <c r="L19" s="12">
        <f t="shared" si="3"/>
        <v>75</v>
      </c>
      <c r="M19" s="79">
        <f t="shared" si="0"/>
        <v>4785.4320987654291</v>
      </c>
      <c r="N19" s="79"/>
      <c r="O19" s="14">
        <f t="shared" si="4"/>
        <v>0.05</v>
      </c>
      <c r="P19" s="13">
        <f t="shared" si="1"/>
        <v>2010</v>
      </c>
      <c r="Q19" s="2">
        <v>42320.666666666664</v>
      </c>
      <c r="R19" s="80">
        <v>1.3763000000000001</v>
      </c>
      <c r="S19" s="80"/>
      <c r="T19" s="81">
        <f t="shared" si="5"/>
        <v>8703.7037037037044</v>
      </c>
      <c r="U19" s="82"/>
      <c r="V19" s="78">
        <f t="shared" si="6"/>
        <v>141</v>
      </c>
      <c r="W19" s="78"/>
      <c r="X19">
        <v>85</v>
      </c>
    </row>
    <row r="20" spans="2:25" x14ac:dyDescent="0.15">
      <c r="B20" s="7">
        <v>11</v>
      </c>
      <c r="C20" s="79">
        <f t="shared" si="2"/>
        <v>247975.30864197516</v>
      </c>
      <c r="D20" s="79"/>
      <c r="E20" s="13">
        <v>2011</v>
      </c>
      <c r="F20" s="2">
        <v>42016.666666666664</v>
      </c>
      <c r="G20" s="7" t="s">
        <v>10</v>
      </c>
      <c r="H20" s="80">
        <v>1.3037000000000001</v>
      </c>
      <c r="I20" s="80"/>
      <c r="J20" s="80">
        <v>1.29599</v>
      </c>
      <c r="K20" s="80"/>
      <c r="L20" s="12">
        <f t="shared" si="3"/>
        <v>83</v>
      </c>
      <c r="M20" s="79">
        <f t="shared" si="0"/>
        <v>4959.5061728395031</v>
      </c>
      <c r="N20" s="79"/>
      <c r="O20" s="14">
        <f t="shared" si="4"/>
        <v>0.05</v>
      </c>
      <c r="P20" s="13">
        <f t="shared" si="1"/>
        <v>2011</v>
      </c>
      <c r="Q20" s="2">
        <v>42030.833333333336</v>
      </c>
      <c r="R20" s="80">
        <v>1.36435</v>
      </c>
      <c r="S20" s="80"/>
      <c r="T20" s="81">
        <f t="shared" si="5"/>
        <v>37438.2716049382</v>
      </c>
      <c r="U20" s="82"/>
      <c r="V20" s="78">
        <f t="shared" si="6"/>
        <v>606.49999999999875</v>
      </c>
      <c r="W20" s="78"/>
      <c r="X20">
        <v>85</v>
      </c>
      <c r="Y20" t="s">
        <v>88</v>
      </c>
    </row>
    <row r="21" spans="2:25" x14ac:dyDescent="0.15">
      <c r="B21" s="7">
        <v>12</v>
      </c>
      <c r="C21" s="79">
        <f t="shared" si="2"/>
        <v>285413.58024691336</v>
      </c>
      <c r="D21" s="79"/>
      <c r="E21" s="13">
        <f t="shared" si="7"/>
        <v>2011</v>
      </c>
      <c r="F21" s="2">
        <v>42059.5</v>
      </c>
      <c r="G21" s="17" t="s">
        <v>10</v>
      </c>
      <c r="H21" s="80">
        <v>1.37839</v>
      </c>
      <c r="I21" s="80"/>
      <c r="J21" s="80">
        <v>1.3702099999999999</v>
      </c>
      <c r="K21" s="80"/>
      <c r="L21" s="12">
        <f t="shared" si="3"/>
        <v>87</v>
      </c>
      <c r="M21" s="79">
        <f t="shared" si="0"/>
        <v>5708.271604938267</v>
      </c>
      <c r="N21" s="79"/>
      <c r="O21" s="14">
        <f t="shared" si="4"/>
        <v>0.05</v>
      </c>
      <c r="P21" s="13">
        <f t="shared" si="1"/>
        <v>2011</v>
      </c>
      <c r="Q21" s="2">
        <v>42071.333333333336</v>
      </c>
      <c r="R21" s="80">
        <v>1.3956299999999999</v>
      </c>
      <c r="S21" s="80"/>
      <c r="T21" s="81">
        <f t="shared" si="5"/>
        <v>10641.975308641926</v>
      </c>
      <c r="U21" s="82"/>
      <c r="V21" s="78">
        <f t="shared" si="6"/>
        <v>172.39999999999921</v>
      </c>
      <c r="W21" s="78"/>
      <c r="X21">
        <v>85</v>
      </c>
      <c r="Y21" t="s">
        <v>88</v>
      </c>
    </row>
    <row r="22" spans="2:25" x14ac:dyDescent="0.15">
      <c r="B22" s="7">
        <v>13</v>
      </c>
      <c r="C22" s="79">
        <f t="shared" si="2"/>
        <v>296055.55555555527</v>
      </c>
      <c r="D22" s="79"/>
      <c r="E22" s="13">
        <f t="shared" si="7"/>
        <v>2011</v>
      </c>
      <c r="F22" s="2">
        <v>42157.833333333336</v>
      </c>
      <c r="G22" s="17" t="s">
        <v>10</v>
      </c>
      <c r="H22" s="80">
        <v>1.4481200000000001</v>
      </c>
      <c r="I22" s="80"/>
      <c r="J22" s="80">
        <v>1.4401200000000001</v>
      </c>
      <c r="K22" s="80"/>
      <c r="L22" s="12">
        <f t="shared" si="3"/>
        <v>86</v>
      </c>
      <c r="M22" s="79">
        <f t="shared" si="0"/>
        <v>5921.1111111111059</v>
      </c>
      <c r="N22" s="79"/>
      <c r="O22" s="14">
        <f t="shared" si="4"/>
        <v>0.05</v>
      </c>
      <c r="P22" s="13">
        <f t="shared" si="1"/>
        <v>2011</v>
      </c>
      <c r="Q22" s="2">
        <v>42163.666666666664</v>
      </c>
      <c r="R22" s="80">
        <v>1.4571000000000001</v>
      </c>
      <c r="S22" s="80"/>
      <c r="T22" s="81">
        <f t="shared" si="5"/>
        <v>5543.2098765432029</v>
      </c>
      <c r="U22" s="82"/>
      <c r="V22" s="78">
        <f t="shared" si="6"/>
        <v>89.799999999999883</v>
      </c>
      <c r="W22" s="78"/>
      <c r="X22">
        <v>81</v>
      </c>
      <c r="Y22" t="s">
        <v>87</v>
      </c>
    </row>
    <row r="23" spans="2:25" x14ac:dyDescent="0.15">
      <c r="B23" s="7">
        <v>14</v>
      </c>
      <c r="C23" s="79">
        <f t="shared" si="2"/>
        <v>301598.76543209847</v>
      </c>
      <c r="D23" s="79"/>
      <c r="E23" s="13">
        <f t="shared" si="7"/>
        <v>2011</v>
      </c>
      <c r="F23" s="2">
        <v>42177.666666666664</v>
      </c>
      <c r="G23" s="17" t="s">
        <v>10</v>
      </c>
      <c r="H23" s="80">
        <v>1.4406099999999999</v>
      </c>
      <c r="I23" s="80"/>
      <c r="J23" s="80">
        <v>1.43529</v>
      </c>
      <c r="K23" s="80"/>
      <c r="L23" s="12">
        <f t="shared" si="3"/>
        <v>59</v>
      </c>
      <c r="M23" s="79">
        <f t="shared" si="0"/>
        <v>6031.9753086419696</v>
      </c>
      <c r="N23" s="79"/>
      <c r="O23" s="14">
        <f t="shared" si="4"/>
        <v>0.08</v>
      </c>
      <c r="P23" s="13">
        <f t="shared" si="1"/>
        <v>2011</v>
      </c>
      <c r="Q23" s="2">
        <v>42177.833333333336</v>
      </c>
      <c r="R23" s="80">
        <v>1.43529</v>
      </c>
      <c r="S23" s="80"/>
      <c r="T23" s="81">
        <f t="shared" si="5"/>
        <v>-5254.3209876543124</v>
      </c>
      <c r="U23" s="82"/>
      <c r="V23" s="78">
        <f t="shared" si="6"/>
        <v>-53.199999999999918</v>
      </c>
      <c r="W23" s="78"/>
      <c r="X23">
        <v>81</v>
      </c>
    </row>
    <row r="24" spans="2:25" x14ac:dyDescent="0.15">
      <c r="B24" s="7">
        <v>15</v>
      </c>
      <c r="C24" s="79">
        <f t="shared" si="2"/>
        <v>296344.44444444415</v>
      </c>
      <c r="D24" s="79"/>
      <c r="E24" s="13">
        <f t="shared" si="7"/>
        <v>2011</v>
      </c>
      <c r="F24" s="2">
        <v>42184.833333333336</v>
      </c>
      <c r="G24" s="17" t="s">
        <v>10</v>
      </c>
      <c r="H24" s="80">
        <v>1.4444399999999999</v>
      </c>
      <c r="I24" s="80"/>
      <c r="J24" s="80">
        <v>1.43441</v>
      </c>
      <c r="K24" s="80"/>
      <c r="L24" s="12">
        <f t="shared" si="3"/>
        <v>106</v>
      </c>
      <c r="M24" s="79">
        <f t="shared" si="0"/>
        <v>5926.8888888888832</v>
      </c>
      <c r="N24" s="79"/>
      <c r="O24" s="14">
        <f t="shared" si="4"/>
        <v>0.04</v>
      </c>
      <c r="P24" s="13">
        <f t="shared" si="1"/>
        <v>2011</v>
      </c>
      <c r="Q24" s="2">
        <v>42186.666666666664</v>
      </c>
      <c r="R24" s="80">
        <v>1.4447000000000001</v>
      </c>
      <c r="S24" s="80"/>
      <c r="T24" s="81">
        <f t="shared" si="5"/>
        <v>128.39506172846865</v>
      </c>
      <c r="U24" s="82"/>
      <c r="V24" s="78">
        <f t="shared" si="6"/>
        <v>2.60000000000149</v>
      </c>
      <c r="W24" s="78"/>
      <c r="X24">
        <v>81</v>
      </c>
    </row>
    <row r="25" spans="2:25" x14ac:dyDescent="0.15">
      <c r="B25" s="7">
        <v>16</v>
      </c>
      <c r="C25" s="79">
        <f t="shared" si="2"/>
        <v>296472.83950617263</v>
      </c>
      <c r="D25" s="79"/>
      <c r="E25" s="13">
        <f t="shared" si="7"/>
        <v>2011</v>
      </c>
      <c r="F25" s="2">
        <v>42205.833333333336</v>
      </c>
      <c r="G25" s="17" t="s">
        <v>10</v>
      </c>
      <c r="H25" s="80">
        <v>1.4219599999999999</v>
      </c>
      <c r="I25" s="80"/>
      <c r="J25" s="80">
        <v>1.4166300000000001</v>
      </c>
      <c r="K25" s="80"/>
      <c r="L25" s="12">
        <f t="shared" si="3"/>
        <v>59</v>
      </c>
      <c r="M25" s="79">
        <f t="shared" si="0"/>
        <v>5929.4567901234532</v>
      </c>
      <c r="N25" s="79"/>
      <c r="O25" s="14">
        <f t="shared" si="4"/>
        <v>0.08</v>
      </c>
      <c r="P25" s="13">
        <f t="shared" si="1"/>
        <v>2011</v>
      </c>
      <c r="Q25" s="2">
        <v>42206.833333333336</v>
      </c>
      <c r="R25" s="80">
        <v>1.4166300000000001</v>
      </c>
      <c r="S25" s="80"/>
      <c r="T25" s="81">
        <f t="shared" si="5"/>
        <v>-5264.197530864034</v>
      </c>
      <c r="U25" s="82"/>
      <c r="V25" s="78">
        <f t="shared" si="6"/>
        <v>-53.299999999998349</v>
      </c>
      <c r="W25" s="78"/>
      <c r="X25">
        <v>81</v>
      </c>
    </row>
    <row r="26" spans="2:25" x14ac:dyDescent="0.15">
      <c r="B26" s="7">
        <v>17</v>
      </c>
      <c r="C26" s="79">
        <f t="shared" si="2"/>
        <v>291208.64197530859</v>
      </c>
      <c r="D26" s="79"/>
      <c r="E26" s="13">
        <f t="shared" si="7"/>
        <v>2011</v>
      </c>
      <c r="F26" s="2">
        <v>42210.833333333336</v>
      </c>
      <c r="G26" s="17" t="s">
        <v>10</v>
      </c>
      <c r="H26" s="80">
        <v>1.43764</v>
      </c>
      <c r="I26" s="80"/>
      <c r="J26" s="80">
        <v>1.4322299999999999</v>
      </c>
      <c r="K26" s="80"/>
      <c r="L26" s="12">
        <f t="shared" si="3"/>
        <v>60</v>
      </c>
      <c r="M26" s="79">
        <f t="shared" si="0"/>
        <v>5824.1728395061718</v>
      </c>
      <c r="N26" s="79"/>
      <c r="O26" s="14">
        <f t="shared" si="4"/>
        <v>7.0000000000000007E-2</v>
      </c>
      <c r="P26" s="13">
        <f t="shared" si="1"/>
        <v>2011</v>
      </c>
      <c r="Q26" s="2">
        <v>42212.5</v>
      </c>
      <c r="R26" s="80">
        <v>1.44377</v>
      </c>
      <c r="S26" s="80"/>
      <c r="T26" s="81">
        <f t="shared" si="5"/>
        <v>5297.5308641975034</v>
      </c>
      <c r="U26" s="82"/>
      <c r="V26" s="78">
        <f t="shared" si="6"/>
        <v>61.299999999999685</v>
      </c>
      <c r="W26" s="78"/>
      <c r="X26">
        <v>81</v>
      </c>
    </row>
    <row r="27" spans="2:25" x14ac:dyDescent="0.15">
      <c r="B27" s="7">
        <v>18</v>
      </c>
      <c r="C27" s="79">
        <f t="shared" si="2"/>
        <v>296506.17283950612</v>
      </c>
      <c r="D27" s="79"/>
      <c r="E27" s="13">
        <f t="shared" si="7"/>
        <v>2011</v>
      </c>
      <c r="F27" s="2">
        <v>42218.833333333336</v>
      </c>
      <c r="G27" s="7" t="s">
        <v>9</v>
      </c>
      <c r="H27" s="80">
        <v>1.4181299999999999</v>
      </c>
      <c r="I27" s="80"/>
      <c r="J27" s="80">
        <v>1.4282900000000001</v>
      </c>
      <c r="K27" s="80"/>
      <c r="L27" s="12">
        <f t="shared" si="3"/>
        <v>107</v>
      </c>
      <c r="M27" s="79">
        <f t="shared" si="0"/>
        <v>5930.1234567901229</v>
      </c>
      <c r="N27" s="79"/>
      <c r="O27" s="14">
        <f t="shared" si="4"/>
        <v>0.04</v>
      </c>
      <c r="P27" s="13">
        <f t="shared" si="1"/>
        <v>2011</v>
      </c>
      <c r="Q27" s="2">
        <v>42219.5</v>
      </c>
      <c r="R27" s="80">
        <v>1.4282900000000001</v>
      </c>
      <c r="S27" s="80"/>
      <c r="T27" s="81">
        <f t="shared" si="5"/>
        <v>-5017.2839506173677</v>
      </c>
      <c r="U27" s="82"/>
      <c r="V27" s="78">
        <f t="shared" si="6"/>
        <v>-101.60000000000169</v>
      </c>
      <c r="W27" s="78"/>
      <c r="X27">
        <v>81</v>
      </c>
    </row>
    <row r="28" spans="2:25" x14ac:dyDescent="0.15">
      <c r="B28" s="7">
        <v>19</v>
      </c>
      <c r="C28" s="79">
        <f t="shared" si="2"/>
        <v>291488.88888888876</v>
      </c>
      <c r="D28" s="79"/>
      <c r="E28" s="13">
        <f t="shared" si="7"/>
        <v>2011</v>
      </c>
      <c r="F28" s="2">
        <v>42261.833333333336</v>
      </c>
      <c r="G28" s="7" t="s">
        <v>10</v>
      </c>
      <c r="H28" s="80">
        <v>1.37294</v>
      </c>
      <c r="I28" s="80"/>
      <c r="J28" s="80">
        <v>1.3634299999999999</v>
      </c>
      <c r="K28" s="80"/>
      <c r="L28" s="12">
        <f t="shared" si="3"/>
        <v>101</v>
      </c>
      <c r="M28" s="79">
        <f t="shared" si="0"/>
        <v>5829.7777777777756</v>
      </c>
      <c r="N28" s="79"/>
      <c r="O28" s="14">
        <f t="shared" si="4"/>
        <v>0.04</v>
      </c>
      <c r="P28" s="13">
        <f t="shared" si="1"/>
        <v>2011</v>
      </c>
      <c r="Q28" s="2">
        <v>42262.666666666664</v>
      </c>
      <c r="R28" s="80">
        <v>1.38385</v>
      </c>
      <c r="S28" s="80"/>
      <c r="T28" s="81">
        <f t="shared" si="5"/>
        <v>5387.6543209876418</v>
      </c>
      <c r="U28" s="82"/>
      <c r="V28" s="78">
        <f t="shared" si="6"/>
        <v>109.09999999999975</v>
      </c>
      <c r="W28" s="78"/>
      <c r="X28">
        <v>81</v>
      </c>
      <c r="Y28" t="s">
        <v>89</v>
      </c>
    </row>
    <row r="29" spans="2:25" x14ac:dyDescent="0.15">
      <c r="B29" s="7">
        <v>20</v>
      </c>
      <c r="C29" s="79">
        <f t="shared" si="2"/>
        <v>296876.5432098764</v>
      </c>
      <c r="D29" s="79"/>
      <c r="E29" s="13">
        <f t="shared" si="7"/>
        <v>2011</v>
      </c>
      <c r="F29" s="2">
        <v>42270.833333333336</v>
      </c>
      <c r="G29" s="7" t="s">
        <v>9</v>
      </c>
      <c r="H29" s="80">
        <v>1.3466499999999999</v>
      </c>
      <c r="I29" s="80"/>
      <c r="J29" s="80">
        <v>1.3545400000000001</v>
      </c>
      <c r="K29" s="80"/>
      <c r="L29" s="12">
        <f t="shared" si="3"/>
        <v>84</v>
      </c>
      <c r="M29" s="79">
        <f t="shared" si="0"/>
        <v>5937.530864197528</v>
      </c>
      <c r="N29" s="79"/>
      <c r="O29" s="14">
        <f t="shared" si="4"/>
        <v>0.05</v>
      </c>
      <c r="P29" s="13">
        <f t="shared" si="1"/>
        <v>2011</v>
      </c>
      <c r="Q29" s="2">
        <v>42273</v>
      </c>
      <c r="R29" s="80">
        <v>1.3545400000000001</v>
      </c>
      <c r="S29" s="80"/>
      <c r="T29" s="81">
        <f t="shared" si="5"/>
        <v>-4870.3703703704778</v>
      </c>
      <c r="U29" s="82"/>
      <c r="V29" s="78">
        <f t="shared" si="6"/>
        <v>-78.900000000001739</v>
      </c>
      <c r="W29" s="78"/>
      <c r="X29">
        <v>81</v>
      </c>
    </row>
    <row r="30" spans="2:25" x14ac:dyDescent="0.15">
      <c r="B30" s="7">
        <v>21</v>
      </c>
      <c r="C30" s="79">
        <f t="shared" si="2"/>
        <v>292006.17283950595</v>
      </c>
      <c r="D30" s="79"/>
      <c r="E30" s="13">
        <f t="shared" si="7"/>
        <v>2011</v>
      </c>
      <c r="F30" s="2">
        <v>42301.666666666664</v>
      </c>
      <c r="G30" s="7" t="s">
        <v>10</v>
      </c>
      <c r="H30" s="80">
        <v>1.38714</v>
      </c>
      <c r="I30" s="80"/>
      <c r="J30" s="80">
        <v>1.38201</v>
      </c>
      <c r="K30" s="80"/>
      <c r="L30" s="12">
        <f t="shared" si="3"/>
        <v>57</v>
      </c>
      <c r="M30" s="79">
        <f t="shared" si="0"/>
        <v>5840.1234567901192</v>
      </c>
      <c r="N30" s="79"/>
      <c r="O30" s="14">
        <f t="shared" si="4"/>
        <v>0.08</v>
      </c>
      <c r="P30" s="13">
        <f t="shared" si="1"/>
        <v>2011</v>
      </c>
      <c r="Q30" s="2">
        <v>42303.666666666664</v>
      </c>
      <c r="R30" s="80">
        <v>1.38201</v>
      </c>
      <c r="S30" s="80"/>
      <c r="T30" s="81">
        <f t="shared" si="5"/>
        <v>-5066.6666666667443</v>
      </c>
      <c r="U30" s="82"/>
      <c r="V30" s="78">
        <f t="shared" si="6"/>
        <v>-51.300000000000793</v>
      </c>
      <c r="W30" s="78"/>
      <c r="X30">
        <v>81</v>
      </c>
    </row>
    <row r="31" spans="2:25" x14ac:dyDescent="0.15">
      <c r="B31" s="7">
        <v>22</v>
      </c>
      <c r="C31" s="79">
        <f t="shared" si="2"/>
        <v>286939.5061728392</v>
      </c>
      <c r="D31" s="79"/>
      <c r="E31" s="13">
        <f t="shared" si="7"/>
        <v>2011</v>
      </c>
      <c r="F31" s="2">
        <v>42308.5</v>
      </c>
      <c r="G31" s="7" t="s">
        <v>9</v>
      </c>
      <c r="H31" s="80">
        <v>1.3973199999999999</v>
      </c>
      <c r="I31" s="80"/>
      <c r="J31" s="80">
        <v>1.4053800000000001</v>
      </c>
      <c r="K31" s="80"/>
      <c r="L31" s="12">
        <f t="shared" si="3"/>
        <v>86</v>
      </c>
      <c r="M31" s="79">
        <f t="shared" si="0"/>
        <v>5738.7901234567844</v>
      </c>
      <c r="N31" s="79"/>
      <c r="O31" s="14">
        <f t="shared" si="4"/>
        <v>0.05</v>
      </c>
      <c r="P31" s="13">
        <f t="shared" si="1"/>
        <v>2011</v>
      </c>
      <c r="Q31" s="2">
        <v>42309.833333333336</v>
      </c>
      <c r="R31" s="80">
        <v>1.37629</v>
      </c>
      <c r="S31" s="80"/>
      <c r="T31" s="81">
        <f t="shared" si="5"/>
        <v>12981.481481481409</v>
      </c>
      <c r="U31" s="82"/>
      <c r="V31" s="78">
        <f t="shared" si="6"/>
        <v>210.29999999999882</v>
      </c>
      <c r="W31" s="78"/>
      <c r="X31">
        <v>81</v>
      </c>
      <c r="Y31" t="s">
        <v>90</v>
      </c>
    </row>
    <row r="32" spans="2:25" x14ac:dyDescent="0.15">
      <c r="B32" s="7">
        <v>23</v>
      </c>
      <c r="C32" s="79">
        <f t="shared" si="2"/>
        <v>299920.9876543206</v>
      </c>
      <c r="D32" s="79"/>
      <c r="E32" s="13">
        <f t="shared" si="7"/>
        <v>2011</v>
      </c>
      <c r="F32" s="2">
        <v>42344.666666666664</v>
      </c>
      <c r="G32" s="17" t="s">
        <v>9</v>
      </c>
      <c r="H32" s="80">
        <v>1.33606</v>
      </c>
      <c r="I32" s="80"/>
      <c r="J32" s="80">
        <v>1.3427800000000001</v>
      </c>
      <c r="K32" s="80"/>
      <c r="L32" s="12">
        <f t="shared" si="3"/>
        <v>73</v>
      </c>
      <c r="M32" s="79">
        <f t="shared" si="0"/>
        <v>5998.4197530864121</v>
      </c>
      <c r="N32" s="79"/>
      <c r="O32" s="14">
        <f t="shared" si="4"/>
        <v>0.06</v>
      </c>
      <c r="P32" s="13">
        <f t="shared" si="1"/>
        <v>2011</v>
      </c>
      <c r="Q32" s="2">
        <v>42345.333333333336</v>
      </c>
      <c r="R32" s="80">
        <v>1.3427800000000001</v>
      </c>
      <c r="S32" s="80"/>
      <c r="T32" s="81">
        <f t="shared" si="5"/>
        <v>-4977.777777777821</v>
      </c>
      <c r="U32" s="82"/>
      <c r="V32" s="78">
        <f t="shared" si="6"/>
        <v>-67.200000000000585</v>
      </c>
      <c r="W32" s="78"/>
      <c r="X32">
        <v>81</v>
      </c>
    </row>
    <row r="33" spans="2:25" x14ac:dyDescent="0.15">
      <c r="B33" s="7">
        <v>24</v>
      </c>
      <c r="C33" s="79">
        <f t="shared" si="2"/>
        <v>294943.20987654279</v>
      </c>
      <c r="D33" s="79"/>
      <c r="E33" s="13">
        <f t="shared" si="7"/>
        <v>2011</v>
      </c>
      <c r="F33" s="2">
        <v>42346.666666666664</v>
      </c>
      <c r="G33" s="17" t="s">
        <v>9</v>
      </c>
      <c r="H33" s="80">
        <v>1.33738</v>
      </c>
      <c r="I33" s="80"/>
      <c r="J33" s="80">
        <v>1.34592</v>
      </c>
      <c r="K33" s="80"/>
      <c r="L33" s="12">
        <f t="shared" si="3"/>
        <v>91</v>
      </c>
      <c r="M33" s="79">
        <f t="shared" si="0"/>
        <v>5898.8641975308556</v>
      </c>
      <c r="N33" s="79"/>
      <c r="O33" s="14">
        <f t="shared" si="4"/>
        <v>0.05</v>
      </c>
      <c r="P33" s="13">
        <f t="shared" si="1"/>
        <v>2011</v>
      </c>
      <c r="Q33" s="2">
        <v>42354.5</v>
      </c>
      <c r="R33" s="80">
        <v>1.30488</v>
      </c>
      <c r="S33" s="80"/>
      <c r="T33" s="81">
        <f t="shared" si="5"/>
        <v>20061.728395061713</v>
      </c>
      <c r="U33" s="82"/>
      <c r="V33" s="78">
        <f t="shared" si="6"/>
        <v>324.99999999999972</v>
      </c>
      <c r="W33" s="78"/>
      <c r="X33">
        <v>78</v>
      </c>
      <c r="Y33" t="s">
        <v>91</v>
      </c>
    </row>
    <row r="34" spans="2:25" x14ac:dyDescent="0.15">
      <c r="B34" s="7">
        <v>25</v>
      </c>
      <c r="C34" s="79">
        <f t="shared" si="2"/>
        <v>315004.93827160448</v>
      </c>
      <c r="D34" s="79"/>
      <c r="E34" s="13">
        <v>2012</v>
      </c>
      <c r="F34" s="2">
        <v>42014.5</v>
      </c>
      <c r="G34" s="7" t="s">
        <v>10</v>
      </c>
      <c r="H34" s="80">
        <v>1.2803500000000001</v>
      </c>
      <c r="I34" s="80"/>
      <c r="J34" s="80">
        <v>1.2741</v>
      </c>
      <c r="K34" s="80"/>
      <c r="L34" s="12">
        <f t="shared" si="3"/>
        <v>68</v>
      </c>
      <c r="M34" s="79">
        <f t="shared" si="0"/>
        <v>6300.0987654320897</v>
      </c>
      <c r="N34" s="79"/>
      <c r="O34" s="14">
        <f t="shared" si="4"/>
        <v>7.0000000000000007E-2</v>
      </c>
      <c r="P34" s="13">
        <f t="shared" si="1"/>
        <v>2012</v>
      </c>
      <c r="Q34" s="2">
        <v>42015</v>
      </c>
      <c r="R34" s="80">
        <v>1.2741</v>
      </c>
      <c r="S34" s="80"/>
      <c r="T34" s="81">
        <f t="shared" si="5"/>
        <v>-5401.2345679013115</v>
      </c>
      <c r="U34" s="82"/>
      <c r="V34" s="78">
        <f t="shared" si="6"/>
        <v>-62.500000000000888</v>
      </c>
      <c r="W34" s="78"/>
      <c r="X34">
        <v>78</v>
      </c>
    </row>
    <row r="35" spans="2:25" x14ac:dyDescent="0.15">
      <c r="B35" s="7">
        <v>26</v>
      </c>
      <c r="C35" s="79">
        <f t="shared" si="2"/>
        <v>309603.70370370318</v>
      </c>
      <c r="D35" s="79"/>
      <c r="E35" s="13">
        <f t="shared" si="7"/>
        <v>2012</v>
      </c>
      <c r="F35" s="2">
        <v>42133</v>
      </c>
      <c r="G35" s="7" t="s">
        <v>9</v>
      </c>
      <c r="H35" s="80">
        <v>1.30016</v>
      </c>
      <c r="I35" s="80"/>
      <c r="J35" s="80">
        <v>1.3042800000000001</v>
      </c>
      <c r="K35" s="80"/>
      <c r="L35" s="12">
        <f t="shared" si="3"/>
        <v>47</v>
      </c>
      <c r="M35" s="79">
        <f t="shared" si="0"/>
        <v>6192.0740740740639</v>
      </c>
      <c r="N35" s="79"/>
      <c r="O35" s="14">
        <f t="shared" si="4"/>
        <v>0.1</v>
      </c>
      <c r="P35" s="13">
        <f t="shared" si="1"/>
        <v>2012</v>
      </c>
      <c r="Q35" s="2">
        <v>42142.333333333336</v>
      </c>
      <c r="R35" s="80">
        <v>1.2656000000000001</v>
      </c>
      <c r="S35" s="80"/>
      <c r="T35" s="81">
        <f t="shared" si="5"/>
        <v>42666.666666666577</v>
      </c>
      <c r="U35" s="82"/>
      <c r="V35" s="78">
        <f t="shared" si="6"/>
        <v>345.59999999999923</v>
      </c>
      <c r="W35" s="78"/>
      <c r="X35">
        <v>80</v>
      </c>
    </row>
    <row r="36" spans="2:25" x14ac:dyDescent="0.15">
      <c r="B36" s="7">
        <v>27</v>
      </c>
      <c r="C36" s="79">
        <f t="shared" si="2"/>
        <v>352270.37037036975</v>
      </c>
      <c r="D36" s="79"/>
      <c r="E36" s="13">
        <f t="shared" si="7"/>
        <v>2012</v>
      </c>
      <c r="F36" s="2">
        <v>42205.5</v>
      </c>
      <c r="G36" s="7" t="s">
        <v>9</v>
      </c>
      <c r="H36" s="80">
        <v>1.2244900000000001</v>
      </c>
      <c r="I36" s="80"/>
      <c r="J36" s="80">
        <v>1.22773</v>
      </c>
      <c r="K36" s="80"/>
      <c r="L36" s="12">
        <f t="shared" si="3"/>
        <v>38</v>
      </c>
      <c r="M36" s="79">
        <f t="shared" si="0"/>
        <v>7045.4074074073951</v>
      </c>
      <c r="N36" s="79"/>
      <c r="O36" s="14">
        <f t="shared" si="4"/>
        <v>0.14000000000000001</v>
      </c>
      <c r="P36" s="13">
        <f t="shared" si="1"/>
        <v>2012</v>
      </c>
      <c r="Q36" s="2">
        <v>42205.666666666664</v>
      </c>
      <c r="R36" s="80">
        <v>1.21644</v>
      </c>
      <c r="S36" s="80"/>
      <c r="T36" s="81">
        <f t="shared" si="5"/>
        <v>13913.580246913776</v>
      </c>
      <c r="U36" s="82"/>
      <c r="V36" s="78">
        <f t="shared" si="6"/>
        <v>80.500000000001123</v>
      </c>
      <c r="W36" s="78"/>
      <c r="X36">
        <v>80</v>
      </c>
    </row>
    <row r="37" spans="2:25" x14ac:dyDescent="0.15">
      <c r="B37" s="7">
        <v>28</v>
      </c>
      <c r="C37" s="79">
        <f t="shared" si="2"/>
        <v>366183.95061728352</v>
      </c>
      <c r="D37" s="79"/>
      <c r="E37" s="13">
        <f t="shared" si="7"/>
        <v>2012</v>
      </c>
      <c r="F37" s="2">
        <v>42238.666666666664</v>
      </c>
      <c r="G37" s="7" t="s">
        <v>10</v>
      </c>
      <c r="H37" s="80">
        <v>1.2482500000000001</v>
      </c>
      <c r="I37" s="80"/>
      <c r="J37" s="80">
        <v>1.2429399999999999</v>
      </c>
      <c r="K37" s="80"/>
      <c r="L37" s="12">
        <f t="shared" si="3"/>
        <v>59</v>
      </c>
      <c r="M37" s="79">
        <f t="shared" si="0"/>
        <v>7323.6790123456703</v>
      </c>
      <c r="N37" s="79"/>
      <c r="O37" s="14">
        <f t="shared" si="4"/>
        <v>0.09</v>
      </c>
      <c r="P37" s="13">
        <f t="shared" si="1"/>
        <v>2012</v>
      </c>
      <c r="Q37" s="2">
        <v>42244</v>
      </c>
      <c r="R37" s="80">
        <v>1.24803</v>
      </c>
      <c r="S37" s="80"/>
      <c r="T37" s="81">
        <f t="shared" si="5"/>
        <v>-244.44444444456553</v>
      </c>
      <c r="U37" s="82"/>
      <c r="V37" s="78">
        <f t="shared" si="6"/>
        <v>-2.20000000000109</v>
      </c>
      <c r="W37" s="78"/>
      <c r="X37">
        <v>80</v>
      </c>
    </row>
    <row r="38" spans="2:25" s="9" customFormat="1" x14ac:dyDescent="0.15">
      <c r="B38" s="7">
        <v>29</v>
      </c>
      <c r="C38" s="79">
        <f t="shared" si="2"/>
        <v>365939.50617283897</v>
      </c>
      <c r="D38" s="79"/>
      <c r="E38" s="13">
        <f t="shared" si="7"/>
        <v>2012</v>
      </c>
      <c r="F38" s="2">
        <v>42258</v>
      </c>
      <c r="G38" s="17" t="s">
        <v>10</v>
      </c>
      <c r="H38" s="80">
        <v>1.28132</v>
      </c>
      <c r="I38" s="80"/>
      <c r="J38" s="80">
        <v>1.27664</v>
      </c>
      <c r="K38" s="80"/>
      <c r="L38" s="12">
        <f t="shared" si="3"/>
        <v>52</v>
      </c>
      <c r="M38" s="79">
        <f t="shared" si="0"/>
        <v>7318.7901234567798</v>
      </c>
      <c r="N38" s="79"/>
      <c r="O38" s="14">
        <f t="shared" si="4"/>
        <v>0.11</v>
      </c>
      <c r="P38" s="13">
        <f t="shared" si="1"/>
        <v>2012</v>
      </c>
      <c r="Q38" s="2">
        <v>42265.166666666664</v>
      </c>
      <c r="R38" s="80">
        <v>1.3091200000000001</v>
      </c>
      <c r="S38" s="80"/>
      <c r="T38" s="81">
        <f t="shared" si="5"/>
        <v>37753.086419753148</v>
      </c>
      <c r="U38" s="82"/>
      <c r="V38" s="78">
        <f t="shared" si="6"/>
        <v>278.00000000000045</v>
      </c>
      <c r="W38" s="78"/>
      <c r="X38">
        <v>80</v>
      </c>
    </row>
    <row r="39" spans="2:25" x14ac:dyDescent="0.15">
      <c r="B39" s="7">
        <v>30</v>
      </c>
      <c r="C39" s="79">
        <f t="shared" si="2"/>
        <v>403692.59259259212</v>
      </c>
      <c r="D39" s="79"/>
      <c r="E39" s="13">
        <f t="shared" si="7"/>
        <v>2012</v>
      </c>
      <c r="F39" s="2">
        <v>42286.666666666664</v>
      </c>
      <c r="G39" s="7" t="s">
        <v>9</v>
      </c>
      <c r="H39" s="80">
        <v>1.29175</v>
      </c>
      <c r="I39" s="80"/>
      <c r="J39" s="80">
        <v>1.2961100000000001</v>
      </c>
      <c r="K39" s="80"/>
      <c r="L39" s="12">
        <f t="shared" si="3"/>
        <v>49</v>
      </c>
      <c r="M39" s="79">
        <f t="shared" si="0"/>
        <v>8073.8518518518422</v>
      </c>
      <c r="N39" s="79"/>
      <c r="O39" s="14">
        <f t="shared" si="4"/>
        <v>0.13</v>
      </c>
      <c r="P39" s="13">
        <f t="shared" si="1"/>
        <v>2012</v>
      </c>
      <c r="Q39" s="2">
        <v>42288.5</v>
      </c>
      <c r="R39" s="80">
        <v>1.2911699999999999</v>
      </c>
      <c r="S39" s="80"/>
      <c r="T39" s="81">
        <f t="shared" si="5"/>
        <v>930.86419753090422</v>
      </c>
      <c r="U39" s="82"/>
      <c r="V39" s="78">
        <f t="shared" si="6"/>
        <v>5.8000000000002494</v>
      </c>
      <c r="W39" s="78"/>
      <c r="X39">
        <v>80</v>
      </c>
    </row>
    <row r="40" spans="2:25" x14ac:dyDescent="0.15">
      <c r="B40" s="7">
        <v>31</v>
      </c>
      <c r="C40" s="79">
        <f t="shared" si="2"/>
        <v>404623.45679012302</v>
      </c>
      <c r="D40" s="79"/>
      <c r="E40" s="13">
        <f t="shared" si="7"/>
        <v>2012</v>
      </c>
      <c r="F40" s="2">
        <v>42349</v>
      </c>
      <c r="G40" s="7" t="s">
        <v>10</v>
      </c>
      <c r="H40" s="80">
        <v>1.29643</v>
      </c>
      <c r="I40" s="80"/>
      <c r="J40" s="80">
        <v>1.2936799999999999</v>
      </c>
      <c r="K40" s="80"/>
      <c r="L40" s="12">
        <f t="shared" si="3"/>
        <v>33</v>
      </c>
      <c r="M40" s="79">
        <f t="shared" si="0"/>
        <v>8092.4691358024602</v>
      </c>
      <c r="N40" s="79"/>
      <c r="O40" s="14">
        <f t="shared" si="4"/>
        <v>0.2</v>
      </c>
      <c r="P40" s="13">
        <f t="shared" si="1"/>
        <v>2012</v>
      </c>
      <c r="Q40" s="2">
        <v>42357.5</v>
      </c>
      <c r="R40" s="80">
        <v>1.3282499999999999</v>
      </c>
      <c r="S40" s="80"/>
      <c r="T40" s="81">
        <f t="shared" si="5"/>
        <v>78567.901234567806</v>
      </c>
      <c r="U40" s="82"/>
      <c r="V40" s="78">
        <f t="shared" si="6"/>
        <v>318.19999999999959</v>
      </c>
      <c r="W40" s="78"/>
      <c r="X40">
        <v>85</v>
      </c>
    </row>
    <row r="41" spans="2:25" x14ac:dyDescent="0.15">
      <c r="B41" s="7">
        <v>32</v>
      </c>
      <c r="C41" s="79">
        <f t="shared" si="2"/>
        <v>483191.35802469082</v>
      </c>
      <c r="D41" s="79"/>
      <c r="E41" s="13">
        <v>2013</v>
      </c>
      <c r="F41" s="2">
        <v>42007.5</v>
      </c>
      <c r="G41" s="7" t="s">
        <v>9</v>
      </c>
      <c r="H41" s="80">
        <v>1.3131699999999999</v>
      </c>
      <c r="I41" s="80"/>
      <c r="J41" s="80">
        <v>1.3169299999999999</v>
      </c>
      <c r="K41" s="80"/>
      <c r="L41" s="12">
        <f t="shared" si="3"/>
        <v>43</v>
      </c>
      <c r="M41" s="79">
        <f t="shared" si="0"/>
        <v>9663.8271604938163</v>
      </c>
      <c r="N41" s="79"/>
      <c r="O41" s="14">
        <f t="shared" si="4"/>
        <v>0.2</v>
      </c>
      <c r="P41" s="13">
        <f t="shared" si="1"/>
        <v>2013</v>
      </c>
      <c r="Q41" s="2">
        <v>42011.666666666664</v>
      </c>
      <c r="R41" s="80">
        <v>1.3087800000000001</v>
      </c>
      <c r="S41" s="80"/>
      <c r="T41" s="81">
        <f t="shared" si="5"/>
        <v>10839.506172839245</v>
      </c>
      <c r="U41" s="82"/>
      <c r="V41" s="78">
        <f t="shared" si="6"/>
        <v>43.89999999999894</v>
      </c>
      <c r="W41" s="78"/>
      <c r="X41">
        <v>90</v>
      </c>
    </row>
    <row r="42" spans="2:25" x14ac:dyDescent="0.15">
      <c r="B42" s="7">
        <v>33</v>
      </c>
      <c r="C42" s="79">
        <f t="shared" si="2"/>
        <v>494030.86419753009</v>
      </c>
      <c r="D42" s="79"/>
      <c r="E42" s="13">
        <f t="shared" si="7"/>
        <v>2013</v>
      </c>
      <c r="F42" s="2">
        <v>42028.333333333336</v>
      </c>
      <c r="G42" s="7" t="s">
        <v>10</v>
      </c>
      <c r="H42" s="80">
        <v>1.33447</v>
      </c>
      <c r="I42" s="80"/>
      <c r="J42" s="80">
        <v>1.3262499999999999</v>
      </c>
      <c r="K42" s="80"/>
      <c r="L42" s="12">
        <f t="shared" si="3"/>
        <v>88</v>
      </c>
      <c r="M42" s="79">
        <f t="shared" si="0"/>
        <v>9880.6172839506016</v>
      </c>
      <c r="N42" s="79"/>
      <c r="O42" s="14">
        <f t="shared" si="4"/>
        <v>0.1</v>
      </c>
      <c r="P42" s="13">
        <f t="shared" si="1"/>
        <v>2013</v>
      </c>
      <c r="Q42" s="2">
        <v>42029.666666666664</v>
      </c>
      <c r="R42" s="80">
        <v>1.34731</v>
      </c>
      <c r="S42" s="80"/>
      <c r="T42" s="81">
        <f t="shared" si="5"/>
        <v>15851.851851851809</v>
      </c>
      <c r="U42" s="82"/>
      <c r="V42" s="78">
        <f t="shared" si="6"/>
        <v>128.39999999999964</v>
      </c>
      <c r="W42" s="78"/>
      <c r="X42">
        <v>90</v>
      </c>
    </row>
    <row r="43" spans="2:25" x14ac:dyDescent="0.15">
      <c r="B43" s="7">
        <v>34</v>
      </c>
      <c r="C43" s="79">
        <f t="shared" si="2"/>
        <v>509882.71604938188</v>
      </c>
      <c r="D43" s="79"/>
      <c r="E43" s="13">
        <f t="shared" si="7"/>
        <v>2013</v>
      </c>
      <c r="F43" s="2">
        <v>42057.5</v>
      </c>
      <c r="G43" s="7" t="s">
        <v>9</v>
      </c>
      <c r="H43" s="80">
        <v>1.3199799999999999</v>
      </c>
      <c r="I43" s="80"/>
      <c r="J43" s="80">
        <v>1.3245800000000001</v>
      </c>
      <c r="K43" s="80"/>
      <c r="L43" s="12">
        <f t="shared" si="3"/>
        <v>52</v>
      </c>
      <c r="M43" s="79">
        <f t="shared" si="0"/>
        <v>10197.654320987638</v>
      </c>
      <c r="N43" s="79"/>
      <c r="O43" s="14">
        <f t="shared" si="4"/>
        <v>0.17</v>
      </c>
      <c r="P43" s="13">
        <f t="shared" si="1"/>
        <v>2013</v>
      </c>
      <c r="Q43" s="2">
        <v>42060.5</v>
      </c>
      <c r="R43" s="80">
        <v>1.3245800000000001</v>
      </c>
      <c r="S43" s="80"/>
      <c r="T43" s="81">
        <f t="shared" si="5"/>
        <v>-9654.3209876546553</v>
      </c>
      <c r="U43" s="82"/>
      <c r="V43" s="78">
        <f t="shared" si="6"/>
        <v>-46.000000000001592</v>
      </c>
      <c r="W43" s="78"/>
      <c r="X43">
        <v>90</v>
      </c>
    </row>
    <row r="44" spans="2:25" x14ac:dyDescent="0.15">
      <c r="B44" s="7">
        <v>35</v>
      </c>
      <c r="C44" s="79">
        <f t="shared" si="2"/>
        <v>500228.39506172721</v>
      </c>
      <c r="D44" s="79"/>
      <c r="E44" s="13">
        <f t="shared" si="7"/>
        <v>2013</v>
      </c>
      <c r="F44" s="2">
        <v>42109</v>
      </c>
      <c r="G44" s="7" t="s">
        <v>10</v>
      </c>
      <c r="H44" s="80">
        <v>1.31088</v>
      </c>
      <c r="I44" s="80"/>
      <c r="J44" s="80">
        <v>1.30759</v>
      </c>
      <c r="K44" s="80"/>
      <c r="L44" s="12">
        <f t="shared" si="3"/>
        <v>38</v>
      </c>
      <c r="M44" s="79">
        <f t="shared" si="0"/>
        <v>10004.567901234544</v>
      </c>
      <c r="N44" s="79"/>
      <c r="O44" s="14">
        <f t="shared" si="4"/>
        <v>0.25</v>
      </c>
      <c r="P44" s="13">
        <f t="shared" si="1"/>
        <v>2013</v>
      </c>
      <c r="Q44" s="2">
        <v>42109.166666666664</v>
      </c>
      <c r="R44" s="80">
        <v>1.30759</v>
      </c>
      <c r="S44" s="80"/>
      <c r="T44" s="81">
        <f t="shared" si="5"/>
        <v>-10154.320987654368</v>
      </c>
      <c r="U44" s="82"/>
      <c r="V44" s="78">
        <f t="shared" si="6"/>
        <v>-32.900000000000148</v>
      </c>
      <c r="W44" s="78"/>
      <c r="X44">
        <v>95</v>
      </c>
    </row>
    <row r="45" spans="2:25" x14ac:dyDescent="0.15">
      <c r="B45" s="7">
        <v>36</v>
      </c>
      <c r="C45" s="79">
        <f t="shared" si="2"/>
        <v>490074.07407407282</v>
      </c>
      <c r="D45" s="79"/>
      <c r="E45" s="13">
        <f t="shared" si="7"/>
        <v>2013</v>
      </c>
      <c r="F45" s="2">
        <v>42120.833333333336</v>
      </c>
      <c r="G45" s="17" t="s">
        <v>10</v>
      </c>
      <c r="H45" s="80">
        <v>1.30355</v>
      </c>
      <c r="I45" s="80"/>
      <c r="J45" s="80">
        <v>1.29894</v>
      </c>
      <c r="K45" s="80"/>
      <c r="L45" s="12">
        <f t="shared" si="3"/>
        <v>52</v>
      </c>
      <c r="M45" s="79">
        <f t="shared" si="0"/>
        <v>9801.4814814814563</v>
      </c>
      <c r="N45" s="79"/>
      <c r="O45" s="14">
        <f t="shared" si="4"/>
        <v>0.17</v>
      </c>
      <c r="P45" s="13">
        <f t="shared" si="1"/>
        <v>2013</v>
      </c>
      <c r="Q45" s="2">
        <v>42126.5</v>
      </c>
      <c r="R45" s="80">
        <v>1.3146500000000001</v>
      </c>
      <c r="S45" s="80"/>
      <c r="T45" s="81">
        <f t="shared" si="5"/>
        <v>23296.296296296525</v>
      </c>
      <c r="U45" s="82"/>
      <c r="V45" s="78">
        <f t="shared" si="6"/>
        <v>111.00000000000109</v>
      </c>
      <c r="W45" s="78"/>
      <c r="X45">
        <v>95</v>
      </c>
    </row>
    <row r="46" spans="2:25" x14ac:dyDescent="0.15">
      <c r="B46" s="7">
        <v>37</v>
      </c>
      <c r="C46" s="79">
        <f t="shared" si="2"/>
        <v>513370.37037036935</v>
      </c>
      <c r="D46" s="79"/>
      <c r="E46" s="13">
        <f t="shared" si="7"/>
        <v>2013</v>
      </c>
      <c r="F46" s="2">
        <v>42138.833333333336</v>
      </c>
      <c r="G46" s="7" t="s">
        <v>9</v>
      </c>
      <c r="H46" s="80">
        <v>1.29474</v>
      </c>
      <c r="I46" s="80"/>
      <c r="J46" s="80">
        <v>1.2995000000000001</v>
      </c>
      <c r="K46" s="80"/>
      <c r="L46" s="12">
        <f t="shared" si="3"/>
        <v>53</v>
      </c>
      <c r="M46" s="79">
        <f t="shared" si="0"/>
        <v>10267.407407407387</v>
      </c>
      <c r="N46" s="79"/>
      <c r="O46" s="14">
        <f t="shared" si="4"/>
        <v>0.18</v>
      </c>
      <c r="P46" s="13">
        <f t="shared" si="1"/>
        <v>2013</v>
      </c>
      <c r="Q46" s="2">
        <v>42145</v>
      </c>
      <c r="R46" s="80">
        <v>1.28999</v>
      </c>
      <c r="S46" s="80"/>
      <c r="T46" s="81">
        <f t="shared" si="5"/>
        <v>10555.555555555626</v>
      </c>
      <c r="U46" s="82"/>
      <c r="V46" s="78">
        <f t="shared" si="6"/>
        <v>47.50000000000032</v>
      </c>
      <c r="W46" s="78"/>
      <c r="X46">
        <v>95</v>
      </c>
    </row>
    <row r="47" spans="2:25" x14ac:dyDescent="0.15">
      <c r="B47" s="7">
        <v>38</v>
      </c>
      <c r="C47" s="79">
        <f t="shared" si="2"/>
        <v>523925.92592592497</v>
      </c>
      <c r="D47" s="79"/>
      <c r="E47" s="13">
        <f t="shared" si="7"/>
        <v>2013</v>
      </c>
      <c r="F47" s="2">
        <v>42145.666666666664</v>
      </c>
      <c r="G47" s="7" t="s">
        <v>10</v>
      </c>
      <c r="H47" s="80">
        <v>1.2887500000000001</v>
      </c>
      <c r="I47" s="80"/>
      <c r="J47" s="80">
        <v>1.2839100000000001</v>
      </c>
      <c r="K47" s="80"/>
      <c r="L47" s="12">
        <f t="shared" si="3"/>
        <v>54</v>
      </c>
      <c r="M47" s="79">
        <f t="shared" si="0"/>
        <v>10478.5185185185</v>
      </c>
      <c r="N47" s="79"/>
      <c r="O47" s="14">
        <f t="shared" si="4"/>
        <v>0.18</v>
      </c>
      <c r="P47" s="13">
        <f t="shared" si="1"/>
        <v>2013</v>
      </c>
      <c r="Q47" s="2">
        <v>42146.666666666664</v>
      </c>
      <c r="R47" s="80">
        <v>1.2953699999999999</v>
      </c>
      <c r="S47" s="80"/>
      <c r="T47" s="81">
        <f t="shared" si="5"/>
        <v>14711.111111110775</v>
      </c>
      <c r="U47" s="82"/>
      <c r="V47" s="78">
        <f t="shared" si="6"/>
        <v>66.199999999998482</v>
      </c>
      <c r="W47" s="78"/>
      <c r="X47">
        <v>95</v>
      </c>
    </row>
    <row r="48" spans="2:25" x14ac:dyDescent="0.15">
      <c r="B48" s="7">
        <v>39</v>
      </c>
      <c r="C48" s="79">
        <f t="shared" si="2"/>
        <v>538637.03703703568</v>
      </c>
      <c r="D48" s="79"/>
      <c r="E48" s="13">
        <f t="shared" si="7"/>
        <v>2013</v>
      </c>
      <c r="F48" s="2">
        <v>42160.166666666664</v>
      </c>
      <c r="G48" s="17" t="s">
        <v>10</v>
      </c>
      <c r="H48" s="80">
        <v>1.3088900000000001</v>
      </c>
      <c r="I48" s="80"/>
      <c r="J48" s="80">
        <v>1.30399</v>
      </c>
      <c r="K48" s="80"/>
      <c r="L48" s="12">
        <f t="shared" si="3"/>
        <v>55</v>
      </c>
      <c r="M48" s="79">
        <f t="shared" si="0"/>
        <v>10772.740740740714</v>
      </c>
      <c r="N48" s="79"/>
      <c r="O48" s="14">
        <f t="shared" si="4"/>
        <v>0.18</v>
      </c>
      <c r="P48" s="13">
        <f t="shared" si="1"/>
        <v>2013</v>
      </c>
      <c r="Q48" s="2">
        <v>42161.666666666664</v>
      </c>
      <c r="R48" s="80">
        <v>1.3282700000000001</v>
      </c>
      <c r="S48" s="80"/>
      <c r="T48" s="81">
        <f t="shared" si="5"/>
        <v>43066.666666666562</v>
      </c>
      <c r="U48" s="82"/>
      <c r="V48" s="78">
        <f t="shared" si="6"/>
        <v>193.79999999999953</v>
      </c>
      <c r="W48" s="78"/>
      <c r="X48">
        <v>95</v>
      </c>
    </row>
    <row r="49" spans="2:25" x14ac:dyDescent="0.15">
      <c r="B49" s="7">
        <v>40</v>
      </c>
      <c r="C49" s="79">
        <f t="shared" si="2"/>
        <v>581703.70370370219</v>
      </c>
      <c r="D49" s="79"/>
      <c r="E49" s="13">
        <f t="shared" si="7"/>
        <v>2013</v>
      </c>
      <c r="F49" s="2">
        <v>42167.666666666664</v>
      </c>
      <c r="G49" s="17" t="s">
        <v>10</v>
      </c>
      <c r="H49" s="80">
        <v>1.32982</v>
      </c>
      <c r="I49" s="80"/>
      <c r="J49" s="80">
        <v>1.32646</v>
      </c>
      <c r="K49" s="80"/>
      <c r="L49" s="12">
        <f t="shared" si="3"/>
        <v>39</v>
      </c>
      <c r="M49" s="79">
        <f t="shared" si="0"/>
        <v>11634.074074074044</v>
      </c>
      <c r="N49" s="79"/>
      <c r="O49" s="14">
        <f t="shared" si="4"/>
        <v>0.28000000000000003</v>
      </c>
      <c r="P49" s="13">
        <f t="shared" si="1"/>
        <v>2013</v>
      </c>
      <c r="Q49" s="2">
        <v>42174.833333333336</v>
      </c>
      <c r="R49" s="80">
        <v>1.3325100000000001</v>
      </c>
      <c r="S49" s="80"/>
      <c r="T49" s="81">
        <f t="shared" si="5"/>
        <v>9298.7654320990478</v>
      </c>
      <c r="U49" s="82"/>
      <c r="V49" s="78">
        <f t="shared" si="6"/>
        <v>26.900000000000812</v>
      </c>
      <c r="W49" s="78"/>
      <c r="X49">
        <v>95</v>
      </c>
    </row>
    <row r="50" spans="2:25" x14ac:dyDescent="0.15">
      <c r="B50" s="7">
        <v>41</v>
      </c>
      <c r="C50" s="79">
        <f t="shared" si="2"/>
        <v>591002.46913580119</v>
      </c>
      <c r="D50" s="79"/>
      <c r="E50" s="13">
        <f t="shared" si="7"/>
        <v>2013</v>
      </c>
      <c r="F50" s="2">
        <v>42176.5</v>
      </c>
      <c r="G50" s="7" t="s">
        <v>9</v>
      </c>
      <c r="H50" s="80">
        <v>1.32084</v>
      </c>
      <c r="I50" s="80"/>
      <c r="J50" s="80">
        <v>1.32501</v>
      </c>
      <c r="K50" s="80"/>
      <c r="L50" s="12">
        <f t="shared" si="3"/>
        <v>47</v>
      </c>
      <c r="M50" s="79">
        <f t="shared" si="0"/>
        <v>11820.049382716024</v>
      </c>
      <c r="N50" s="79"/>
      <c r="O50" s="14">
        <f t="shared" si="4"/>
        <v>0.23</v>
      </c>
      <c r="P50" s="13">
        <f t="shared" si="1"/>
        <v>2013</v>
      </c>
      <c r="Q50" s="2">
        <v>42187.833333333336</v>
      </c>
      <c r="R50" s="80">
        <v>1.2980700000000001</v>
      </c>
      <c r="S50" s="80"/>
      <c r="T50" s="81">
        <f t="shared" si="5"/>
        <v>64655.555555555438</v>
      </c>
      <c r="U50" s="82"/>
      <c r="V50" s="78">
        <f t="shared" si="6"/>
        <v>227.69999999999956</v>
      </c>
      <c r="W50" s="78"/>
      <c r="X50">
        <v>95</v>
      </c>
    </row>
    <row r="51" spans="2:25" x14ac:dyDescent="0.15">
      <c r="B51" s="7">
        <v>42</v>
      </c>
      <c r="C51" s="79">
        <f t="shared" si="2"/>
        <v>655658.02469135658</v>
      </c>
      <c r="D51" s="79"/>
      <c r="E51" s="13">
        <f t="shared" si="7"/>
        <v>2013</v>
      </c>
      <c r="F51" s="2">
        <v>42208.666666666664</v>
      </c>
      <c r="G51" s="7" t="s">
        <v>10</v>
      </c>
      <c r="H51" s="80">
        <v>1.3196399999999999</v>
      </c>
      <c r="I51" s="80"/>
      <c r="J51" s="80">
        <v>1.31613</v>
      </c>
      <c r="K51" s="80"/>
      <c r="L51" s="12">
        <f t="shared" si="3"/>
        <v>41</v>
      </c>
      <c r="M51" s="79">
        <f t="shared" si="0"/>
        <v>13113.160493827132</v>
      </c>
      <c r="N51" s="79"/>
      <c r="O51" s="14">
        <f t="shared" si="4"/>
        <v>0.3</v>
      </c>
      <c r="P51" s="13">
        <f t="shared" si="1"/>
        <v>2013</v>
      </c>
      <c r="Q51" s="2">
        <v>42210.833333333336</v>
      </c>
      <c r="R51" s="80">
        <v>1.3282499999999999</v>
      </c>
      <c r="S51" s="80"/>
      <c r="T51" s="81">
        <f t="shared" si="5"/>
        <v>31888.888888888912</v>
      </c>
      <c r="U51" s="82"/>
      <c r="V51" s="78">
        <f t="shared" si="6"/>
        <v>86.100000000000065</v>
      </c>
      <c r="W51" s="78"/>
      <c r="X51">
        <v>95</v>
      </c>
    </row>
    <row r="52" spans="2:25" x14ac:dyDescent="0.15">
      <c r="B52" s="7">
        <v>43</v>
      </c>
      <c r="C52" s="79">
        <f t="shared" si="2"/>
        <v>687546.91358024545</v>
      </c>
      <c r="D52" s="79"/>
      <c r="E52" s="13">
        <f t="shared" si="7"/>
        <v>2013</v>
      </c>
      <c r="F52" s="2">
        <v>42221.333333333336</v>
      </c>
      <c r="G52" s="17" t="s">
        <v>10</v>
      </c>
      <c r="H52" s="80">
        <v>1.32944</v>
      </c>
      <c r="I52" s="80"/>
      <c r="J52" s="80">
        <v>1.3230900000000001</v>
      </c>
      <c r="K52" s="80"/>
      <c r="L52" s="12">
        <f t="shared" si="3"/>
        <v>69</v>
      </c>
      <c r="M52" s="79">
        <f t="shared" si="0"/>
        <v>13750.938271604909</v>
      </c>
      <c r="N52" s="79"/>
      <c r="O52" s="14">
        <f t="shared" si="4"/>
        <v>0.18</v>
      </c>
      <c r="P52" s="13">
        <f t="shared" si="1"/>
        <v>2013</v>
      </c>
      <c r="Q52" s="2">
        <v>42224.666666666664</v>
      </c>
      <c r="R52" s="80">
        <v>1.3374600000000001</v>
      </c>
      <c r="S52" s="80"/>
      <c r="T52" s="81">
        <f t="shared" si="5"/>
        <v>17822.222222222528</v>
      </c>
      <c r="U52" s="82"/>
      <c r="V52" s="78">
        <f t="shared" si="6"/>
        <v>80.200000000001381</v>
      </c>
      <c r="W52" s="78"/>
      <c r="X52">
        <v>95</v>
      </c>
      <c r="Y52" t="s">
        <v>94</v>
      </c>
    </row>
    <row r="53" spans="2:25" x14ac:dyDescent="0.15">
      <c r="B53" s="7">
        <v>44</v>
      </c>
      <c r="C53" s="79">
        <f t="shared" si="2"/>
        <v>705369.13580246794</v>
      </c>
      <c r="D53" s="79"/>
      <c r="E53" s="13">
        <f t="shared" si="7"/>
        <v>2013</v>
      </c>
      <c r="F53" s="2">
        <v>42244.5</v>
      </c>
      <c r="G53" s="7" t="s">
        <v>9</v>
      </c>
      <c r="H53" s="80">
        <v>1.33605</v>
      </c>
      <c r="I53" s="80"/>
      <c r="J53" s="80">
        <v>1.3386899999999999</v>
      </c>
      <c r="K53" s="80"/>
      <c r="L53" s="12">
        <f t="shared" si="3"/>
        <v>32</v>
      </c>
      <c r="M53" s="79">
        <f t="shared" si="0"/>
        <v>14107.382716049358</v>
      </c>
      <c r="N53" s="79"/>
      <c r="O53" s="14">
        <f t="shared" si="4"/>
        <v>0.41</v>
      </c>
      <c r="P53" s="13">
        <f t="shared" si="1"/>
        <v>2013</v>
      </c>
      <c r="Q53" s="2">
        <v>42245.666666666664</v>
      </c>
      <c r="R53" s="80">
        <v>1.3228800000000001</v>
      </c>
      <c r="S53" s="80"/>
      <c r="T53" s="81">
        <f t="shared" si="5"/>
        <v>66662.962962962483</v>
      </c>
      <c r="U53" s="82"/>
      <c r="V53" s="78">
        <f t="shared" si="6"/>
        <v>131.69999999999905</v>
      </c>
      <c r="W53" s="78"/>
      <c r="X53">
        <v>95</v>
      </c>
    </row>
    <row r="54" spans="2:25" x14ac:dyDescent="0.15">
      <c r="B54" s="7">
        <v>45</v>
      </c>
      <c r="C54" s="79">
        <f t="shared" si="2"/>
        <v>772032.09876543039</v>
      </c>
      <c r="D54" s="79"/>
      <c r="E54" s="13">
        <f t="shared" si="7"/>
        <v>2013</v>
      </c>
      <c r="F54" s="2">
        <v>42257.666666666664</v>
      </c>
      <c r="G54" s="7" t="s">
        <v>10</v>
      </c>
      <c r="H54" s="80">
        <v>1.3253699999999999</v>
      </c>
      <c r="I54" s="80"/>
      <c r="J54" s="80">
        <v>1.3228500000000001</v>
      </c>
      <c r="K54" s="80"/>
      <c r="L54" s="12">
        <f t="shared" si="3"/>
        <v>31</v>
      </c>
      <c r="M54" s="79">
        <f t="shared" si="0"/>
        <v>15440.641975308608</v>
      </c>
      <c r="N54" s="79"/>
      <c r="O54" s="14">
        <f t="shared" si="4"/>
        <v>0.47</v>
      </c>
      <c r="P54" s="13">
        <f t="shared" si="1"/>
        <v>2013</v>
      </c>
      <c r="Q54" s="2">
        <v>42260.666666666664</v>
      </c>
      <c r="R54" s="80">
        <v>1.32565</v>
      </c>
      <c r="S54" s="80"/>
      <c r="T54" s="81">
        <f t="shared" si="5"/>
        <v>1624.6913580250277</v>
      </c>
      <c r="U54" s="82"/>
      <c r="V54" s="78">
        <f t="shared" si="6"/>
        <v>2.8000000000005798</v>
      </c>
      <c r="W54" s="78"/>
      <c r="X54">
        <v>95</v>
      </c>
    </row>
    <row r="55" spans="2:25" x14ac:dyDescent="0.15">
      <c r="B55" s="7">
        <v>46</v>
      </c>
      <c r="C55" s="79">
        <f t="shared" si="2"/>
        <v>773656.79012345546</v>
      </c>
      <c r="D55" s="79"/>
      <c r="E55" s="13">
        <f t="shared" si="7"/>
        <v>2013</v>
      </c>
      <c r="F55" s="2">
        <v>42271.5</v>
      </c>
      <c r="G55" s="7" t="s">
        <v>9</v>
      </c>
      <c r="H55" s="80">
        <v>1.3489199999999999</v>
      </c>
      <c r="I55" s="80"/>
      <c r="J55" s="80">
        <v>1.35192</v>
      </c>
      <c r="K55" s="80"/>
      <c r="L55" s="12">
        <f t="shared" si="3"/>
        <v>36</v>
      </c>
      <c r="M55" s="79">
        <f t="shared" si="0"/>
        <v>15473.135802469109</v>
      </c>
      <c r="N55" s="79"/>
      <c r="O55" s="14">
        <f t="shared" si="4"/>
        <v>0.4</v>
      </c>
      <c r="P55" s="13">
        <f t="shared" si="1"/>
        <v>2013</v>
      </c>
      <c r="Q55" s="2">
        <v>42272.666666666664</v>
      </c>
      <c r="R55" s="80">
        <v>1.35192</v>
      </c>
      <c r="S55" s="80"/>
      <c r="T55" s="81">
        <f t="shared" si="5"/>
        <v>-14814.814814815376</v>
      </c>
      <c r="U55" s="82"/>
      <c r="V55" s="78">
        <f t="shared" si="6"/>
        <v>-30.000000000001137</v>
      </c>
      <c r="W55" s="78"/>
      <c r="X55">
        <v>95</v>
      </c>
    </row>
    <row r="56" spans="2:25" x14ac:dyDescent="0.15">
      <c r="B56" s="7">
        <v>47</v>
      </c>
      <c r="C56" s="79">
        <f t="shared" si="2"/>
        <v>758841.97530864005</v>
      </c>
      <c r="D56" s="79"/>
      <c r="E56" s="13">
        <f t="shared" si="7"/>
        <v>2013</v>
      </c>
      <c r="F56" s="2">
        <v>42285.833333333336</v>
      </c>
      <c r="G56" s="17" t="s">
        <v>9</v>
      </c>
      <c r="H56" s="80">
        <v>1.35704</v>
      </c>
      <c r="I56" s="80"/>
      <c r="J56" s="80">
        <v>1.3607400000000001</v>
      </c>
      <c r="K56" s="80"/>
      <c r="L56" s="12">
        <f t="shared" si="3"/>
        <v>43</v>
      </c>
      <c r="M56" s="79">
        <f t="shared" si="0"/>
        <v>15176.839506172801</v>
      </c>
      <c r="N56" s="79"/>
      <c r="O56" s="14">
        <f t="shared" si="4"/>
        <v>0.33</v>
      </c>
      <c r="P56" s="13">
        <f t="shared" si="1"/>
        <v>2013</v>
      </c>
      <c r="Q56" s="2">
        <v>42288.333333333336</v>
      </c>
      <c r="R56" s="80">
        <v>1.35107</v>
      </c>
      <c r="S56" s="80"/>
      <c r="T56" s="81">
        <f t="shared" si="5"/>
        <v>24322.22222222235</v>
      </c>
      <c r="U56" s="82"/>
      <c r="V56" s="78">
        <f t="shared" si="6"/>
        <v>59.700000000000308</v>
      </c>
      <c r="W56" s="78"/>
      <c r="X56">
        <v>95</v>
      </c>
    </row>
    <row r="57" spans="2:25" x14ac:dyDescent="0.15">
      <c r="B57" s="7">
        <v>48</v>
      </c>
      <c r="C57" s="79">
        <f t="shared" si="2"/>
        <v>783164.19753086241</v>
      </c>
      <c r="D57" s="79"/>
      <c r="E57" s="13">
        <f t="shared" si="7"/>
        <v>2013</v>
      </c>
      <c r="F57" s="2">
        <v>42306</v>
      </c>
      <c r="G57" s="17" t="s">
        <v>9</v>
      </c>
      <c r="H57" s="80">
        <v>1.37808</v>
      </c>
      <c r="I57" s="80"/>
      <c r="J57" s="80">
        <v>1.381</v>
      </c>
      <c r="K57" s="80"/>
      <c r="L57" s="12">
        <f t="shared" si="3"/>
        <v>35</v>
      </c>
      <c r="M57" s="79">
        <f t="shared" si="0"/>
        <v>15663.283950617248</v>
      </c>
      <c r="N57" s="79"/>
      <c r="O57" s="14">
        <f t="shared" si="4"/>
        <v>0.42</v>
      </c>
      <c r="P57" s="13">
        <f t="shared" si="1"/>
        <v>2013</v>
      </c>
      <c r="Q57" s="2">
        <v>42306.666666666664</v>
      </c>
      <c r="R57" s="80">
        <v>1.381</v>
      </c>
      <c r="S57" s="80"/>
      <c r="T57" s="81">
        <f t="shared" si="5"/>
        <v>-15140.740740740915</v>
      </c>
      <c r="U57" s="82"/>
      <c r="V57" s="78">
        <f t="shared" si="6"/>
        <v>-29.200000000000337</v>
      </c>
      <c r="W57" s="78"/>
      <c r="X57">
        <v>95</v>
      </c>
    </row>
    <row r="58" spans="2:25" x14ac:dyDescent="0.15">
      <c r="B58" s="7">
        <v>49</v>
      </c>
      <c r="C58" s="79">
        <f t="shared" si="2"/>
        <v>768023.45679012151</v>
      </c>
      <c r="D58" s="79"/>
      <c r="E58" s="13">
        <f t="shared" si="7"/>
        <v>2013</v>
      </c>
      <c r="F58" s="2">
        <v>42306.833333333336</v>
      </c>
      <c r="G58" s="17" t="s">
        <v>9</v>
      </c>
      <c r="H58" s="80">
        <v>1.3737600000000001</v>
      </c>
      <c r="I58" s="80"/>
      <c r="J58" s="80">
        <v>1.3813500000000001</v>
      </c>
      <c r="K58" s="80"/>
      <c r="L58" s="12">
        <f t="shared" si="3"/>
        <v>81</v>
      </c>
      <c r="M58" s="79">
        <f t="shared" si="0"/>
        <v>15360.46913580243</v>
      </c>
      <c r="N58" s="79"/>
      <c r="O58" s="14">
        <f t="shared" si="4"/>
        <v>0.18</v>
      </c>
      <c r="P58" s="13">
        <f t="shared" si="1"/>
        <v>2013</v>
      </c>
      <c r="Q58" s="2">
        <v>42309</v>
      </c>
      <c r="R58" s="80">
        <v>1.35633</v>
      </c>
      <c r="S58" s="80"/>
      <c r="T58" s="81">
        <f t="shared" si="5"/>
        <v>38733.333333333459</v>
      </c>
      <c r="U58" s="82"/>
      <c r="V58" s="78">
        <f t="shared" si="6"/>
        <v>174.30000000000058</v>
      </c>
      <c r="W58" s="78"/>
      <c r="X58">
        <v>95</v>
      </c>
    </row>
    <row r="59" spans="2:25" x14ac:dyDescent="0.15">
      <c r="B59" s="7">
        <v>50</v>
      </c>
      <c r="C59" s="79">
        <f t="shared" si="2"/>
        <v>806756.79012345499</v>
      </c>
      <c r="D59" s="79"/>
      <c r="E59" s="13">
        <f t="shared" si="7"/>
        <v>2013</v>
      </c>
      <c r="F59" s="2">
        <v>42314.5</v>
      </c>
      <c r="G59" s="7" t="s">
        <v>10</v>
      </c>
      <c r="H59" s="80">
        <v>1.35114</v>
      </c>
      <c r="I59" s="80"/>
      <c r="J59" s="80">
        <v>1.3486</v>
      </c>
      <c r="K59" s="80"/>
      <c r="L59" s="12">
        <f t="shared" si="3"/>
        <v>31</v>
      </c>
      <c r="M59" s="79">
        <f t="shared" si="0"/>
        <v>16135.1358024691</v>
      </c>
      <c r="N59" s="79"/>
      <c r="O59" s="14">
        <f t="shared" si="4"/>
        <v>0.52</v>
      </c>
      <c r="P59" s="13">
        <f t="shared" si="1"/>
        <v>2013</v>
      </c>
      <c r="Q59" s="2">
        <v>42315.5</v>
      </c>
      <c r="R59" s="80">
        <v>1.3486</v>
      </c>
      <c r="S59" s="80"/>
      <c r="T59" s="81">
        <f t="shared" si="5"/>
        <v>-16306.172839506087</v>
      </c>
      <c r="U59" s="82"/>
      <c r="V59" s="78">
        <f t="shared" si="6"/>
        <v>-25.399999999999867</v>
      </c>
      <c r="W59" s="78"/>
      <c r="X59">
        <v>100</v>
      </c>
    </row>
    <row r="60" spans="2:25" x14ac:dyDescent="0.15">
      <c r="B60" s="7">
        <v>51</v>
      </c>
      <c r="C60" s="79">
        <f t="shared" si="2"/>
        <v>790450.61728394893</v>
      </c>
      <c r="D60" s="79"/>
      <c r="E60" s="13">
        <f t="shared" si="7"/>
        <v>2013</v>
      </c>
      <c r="F60" s="2">
        <v>42334.833333333336</v>
      </c>
      <c r="G60" s="17" t="s">
        <v>10</v>
      </c>
      <c r="H60" s="80">
        <v>1.3563400000000001</v>
      </c>
      <c r="I60" s="80"/>
      <c r="J60" s="80">
        <v>1.35188</v>
      </c>
      <c r="K60" s="80"/>
      <c r="L60" s="12">
        <f t="shared" si="3"/>
        <v>50</v>
      </c>
      <c r="M60" s="79">
        <f t="shared" si="0"/>
        <v>15809.012345678979</v>
      </c>
      <c r="N60" s="79"/>
      <c r="O60" s="14">
        <f t="shared" si="4"/>
        <v>0.31</v>
      </c>
      <c r="P60" s="13">
        <f t="shared" si="1"/>
        <v>2013</v>
      </c>
      <c r="Q60" s="2">
        <v>42337.833333333336</v>
      </c>
      <c r="R60" s="80">
        <v>1.3594299999999999</v>
      </c>
      <c r="S60" s="80"/>
      <c r="T60" s="81">
        <f t="shared" si="5"/>
        <v>11825.925925925219</v>
      </c>
      <c r="U60" s="82"/>
      <c r="V60" s="78">
        <f t="shared" si="6"/>
        <v>30.899999999998151</v>
      </c>
      <c r="W60" s="78"/>
      <c r="X60">
        <v>100</v>
      </c>
    </row>
    <row r="61" spans="2:25" x14ac:dyDescent="0.15">
      <c r="B61" s="7">
        <v>52</v>
      </c>
      <c r="C61" s="79">
        <f t="shared" si="2"/>
        <v>802276.54320987419</v>
      </c>
      <c r="D61" s="79"/>
      <c r="E61" s="13">
        <f t="shared" si="7"/>
        <v>2013</v>
      </c>
      <c r="F61" s="2">
        <v>42344.833333333336</v>
      </c>
      <c r="G61" s="17" t="s">
        <v>10</v>
      </c>
      <c r="H61" s="80">
        <v>1.3700600000000001</v>
      </c>
      <c r="I61" s="80"/>
      <c r="J61" s="80">
        <v>1.3618399999999999</v>
      </c>
      <c r="K61" s="80"/>
      <c r="L61" s="12">
        <f t="shared" si="3"/>
        <v>88</v>
      </c>
      <c r="M61" s="79">
        <f t="shared" si="0"/>
        <v>16045.530864197484</v>
      </c>
      <c r="N61" s="79"/>
      <c r="O61" s="14">
        <f t="shared" si="4"/>
        <v>0.18</v>
      </c>
      <c r="P61" s="13">
        <f t="shared" si="1"/>
        <v>2013</v>
      </c>
      <c r="Q61" s="2">
        <v>42350.666666666664</v>
      </c>
      <c r="R61" s="80">
        <v>1.3763099999999999</v>
      </c>
      <c r="S61" s="80"/>
      <c r="T61" s="81">
        <f t="shared" si="5"/>
        <v>13888.88888888859</v>
      </c>
      <c r="U61" s="82"/>
      <c r="V61" s="78">
        <f t="shared" si="6"/>
        <v>62.499999999998664</v>
      </c>
      <c r="W61" s="78"/>
      <c r="X61">
        <v>100</v>
      </c>
    </row>
    <row r="62" spans="2:25" x14ac:dyDescent="0.15">
      <c r="B62" s="7">
        <v>53</v>
      </c>
      <c r="C62" s="79">
        <f t="shared" si="2"/>
        <v>816165.43209876283</v>
      </c>
      <c r="D62" s="79"/>
      <c r="E62" s="13">
        <f t="shared" si="7"/>
        <v>2013</v>
      </c>
      <c r="F62" s="2">
        <v>42355.166666666664</v>
      </c>
      <c r="G62" s="17" t="s">
        <v>10</v>
      </c>
      <c r="H62" s="80">
        <v>1.3768100000000001</v>
      </c>
      <c r="I62" s="80"/>
      <c r="J62" s="80">
        <v>1.37409</v>
      </c>
      <c r="K62" s="80"/>
      <c r="L62" s="12">
        <f t="shared" si="3"/>
        <v>33</v>
      </c>
      <c r="M62" s="79">
        <f t="shared" si="0"/>
        <v>16323.308641975256</v>
      </c>
      <c r="N62" s="79"/>
      <c r="O62" s="14">
        <f t="shared" si="4"/>
        <v>0.49</v>
      </c>
      <c r="P62" s="13">
        <f t="shared" si="1"/>
        <v>2013</v>
      </c>
      <c r="Q62" s="2">
        <v>42355.666666666664</v>
      </c>
      <c r="R62" s="80">
        <v>1.37409</v>
      </c>
      <c r="S62" s="80"/>
      <c r="T62" s="81">
        <f t="shared" si="5"/>
        <v>-16454.320987654657</v>
      </c>
      <c r="U62" s="82"/>
      <c r="V62" s="78">
        <f t="shared" si="6"/>
        <v>-27.200000000000557</v>
      </c>
      <c r="W62" s="78"/>
      <c r="X62">
        <v>100</v>
      </c>
      <c r="Y62" t="s">
        <v>95</v>
      </c>
    </row>
    <row r="63" spans="2:25" x14ac:dyDescent="0.15">
      <c r="B63" s="7">
        <v>54</v>
      </c>
      <c r="C63" s="79">
        <f t="shared" si="2"/>
        <v>799711.11111110821</v>
      </c>
      <c r="D63" s="79"/>
      <c r="E63" s="13">
        <v>2014</v>
      </c>
      <c r="F63" s="2">
        <v>42012</v>
      </c>
      <c r="G63" s="7" t="s">
        <v>9</v>
      </c>
      <c r="H63" s="80">
        <v>1.3609800000000001</v>
      </c>
      <c r="I63" s="80"/>
      <c r="J63" s="80">
        <v>1.36402</v>
      </c>
      <c r="K63" s="80"/>
      <c r="L63" s="12">
        <f t="shared" si="3"/>
        <v>36</v>
      </c>
      <c r="M63" s="79">
        <f t="shared" si="0"/>
        <v>15994.222222222164</v>
      </c>
      <c r="N63" s="79"/>
      <c r="O63" s="14">
        <f t="shared" si="4"/>
        <v>0.44</v>
      </c>
      <c r="P63" s="13">
        <f t="shared" si="1"/>
        <v>2014</v>
      </c>
      <c r="Q63" s="2">
        <v>42013.333333333336</v>
      </c>
      <c r="R63" s="80">
        <v>1.3609800000000001</v>
      </c>
      <c r="S63" s="80"/>
      <c r="T63" s="81">
        <f t="shared" si="5"/>
        <v>0</v>
      </c>
      <c r="U63" s="82"/>
      <c r="V63" s="78">
        <f t="shared" si="6"/>
        <v>0</v>
      </c>
      <c r="W63" s="78"/>
      <c r="X63">
        <v>100</v>
      </c>
      <c r="Y63" t="s">
        <v>96</v>
      </c>
    </row>
    <row r="64" spans="2:25" x14ac:dyDescent="0.15">
      <c r="B64" s="7">
        <v>55</v>
      </c>
      <c r="C64" s="79">
        <f t="shared" si="2"/>
        <v>799711.11111110821</v>
      </c>
      <c r="D64" s="79"/>
      <c r="E64" s="13">
        <f t="shared" si="7"/>
        <v>2014</v>
      </c>
      <c r="F64" s="2">
        <v>42020.666666666664</v>
      </c>
      <c r="G64" s="17" t="s">
        <v>9</v>
      </c>
      <c r="H64" s="80">
        <v>1.3597900000000001</v>
      </c>
      <c r="I64" s="80"/>
      <c r="J64" s="80">
        <v>1.3628</v>
      </c>
      <c r="K64" s="80"/>
      <c r="L64" s="12">
        <f t="shared" si="3"/>
        <v>36</v>
      </c>
      <c r="M64" s="79">
        <f t="shared" si="0"/>
        <v>15994.222222222164</v>
      </c>
      <c r="N64" s="79"/>
      <c r="O64" s="14">
        <f t="shared" si="4"/>
        <v>0.44</v>
      </c>
      <c r="P64" s="13">
        <f t="shared" si="1"/>
        <v>2014</v>
      </c>
      <c r="Q64" s="2">
        <v>42020.666666666664</v>
      </c>
      <c r="R64" s="80">
        <v>1.3628</v>
      </c>
      <c r="S64" s="80"/>
      <c r="T64" s="81">
        <f t="shared" si="5"/>
        <v>-16350.617283950385</v>
      </c>
      <c r="U64" s="82"/>
      <c r="V64" s="78">
        <f t="shared" si="6"/>
        <v>-30.099999999999572</v>
      </c>
      <c r="W64" s="78"/>
      <c r="X64">
        <v>100</v>
      </c>
    </row>
    <row r="65" spans="2:24" x14ac:dyDescent="0.15">
      <c r="B65" s="7">
        <v>56</v>
      </c>
      <c r="C65" s="79">
        <f t="shared" si="2"/>
        <v>783360.49382715789</v>
      </c>
      <c r="D65" s="79"/>
      <c r="E65" s="13">
        <f t="shared" si="7"/>
        <v>2014</v>
      </c>
      <c r="F65" s="2">
        <v>42020.833333333336</v>
      </c>
      <c r="G65" s="17" t="s">
        <v>9</v>
      </c>
      <c r="H65" s="80">
        <v>1.35914</v>
      </c>
      <c r="I65" s="80"/>
      <c r="J65" s="80">
        <v>1.36496</v>
      </c>
      <c r="K65" s="80"/>
      <c r="L65" s="12">
        <f t="shared" si="3"/>
        <v>64</v>
      </c>
      <c r="M65" s="79">
        <f t="shared" si="0"/>
        <v>15667.209876543158</v>
      </c>
      <c r="N65" s="79"/>
      <c r="O65" s="14">
        <f t="shared" si="4"/>
        <v>0.24</v>
      </c>
      <c r="P65" s="13">
        <f t="shared" si="1"/>
        <v>2014</v>
      </c>
      <c r="Q65" s="2">
        <v>42026</v>
      </c>
      <c r="R65" s="80">
        <v>1.3566199999999999</v>
      </c>
      <c r="S65" s="80"/>
      <c r="T65" s="81">
        <f t="shared" si="5"/>
        <v>7466.6666666668971</v>
      </c>
      <c r="U65" s="82"/>
      <c r="V65" s="78">
        <f t="shared" si="6"/>
        <v>25.200000000000777</v>
      </c>
      <c r="W65" s="78"/>
      <c r="X65">
        <v>100</v>
      </c>
    </row>
    <row r="66" spans="2:24" x14ac:dyDescent="0.15">
      <c r="B66" s="7">
        <v>57</v>
      </c>
      <c r="C66" s="79">
        <f t="shared" si="2"/>
        <v>790827.16049382475</v>
      </c>
      <c r="D66" s="79"/>
      <c r="E66" s="13">
        <f t="shared" si="7"/>
        <v>2014</v>
      </c>
      <c r="F66" s="2">
        <v>42033.5</v>
      </c>
      <c r="G66" s="17" t="s">
        <v>9</v>
      </c>
      <c r="H66" s="80">
        <v>1.36385</v>
      </c>
      <c r="I66" s="80"/>
      <c r="J66" s="80">
        <v>1.36859</v>
      </c>
      <c r="K66" s="80"/>
      <c r="L66" s="12">
        <f t="shared" si="3"/>
        <v>53</v>
      </c>
      <c r="M66" s="79">
        <f t="shared" si="0"/>
        <v>15816.543209876496</v>
      </c>
      <c r="N66" s="79"/>
      <c r="O66" s="14">
        <f t="shared" si="4"/>
        <v>0.28999999999999998</v>
      </c>
      <c r="P66" s="13">
        <f t="shared" si="1"/>
        <v>2014</v>
      </c>
      <c r="Q66" s="2">
        <v>42038.666666666664</v>
      </c>
      <c r="R66" s="80">
        <v>1.3517999999999999</v>
      </c>
      <c r="S66" s="80"/>
      <c r="T66" s="81">
        <f t="shared" si="5"/>
        <v>43141.975308642388</v>
      </c>
      <c r="U66" s="82"/>
      <c r="V66" s="78">
        <f t="shared" si="6"/>
        <v>120.50000000000117</v>
      </c>
      <c r="W66" s="78"/>
      <c r="X66">
        <v>100</v>
      </c>
    </row>
    <row r="67" spans="2:24" x14ac:dyDescent="0.15">
      <c r="B67" s="7">
        <v>58</v>
      </c>
      <c r="C67" s="79">
        <f t="shared" si="2"/>
        <v>833969.13580246712</v>
      </c>
      <c r="D67" s="79"/>
      <c r="E67" s="13">
        <f t="shared" si="7"/>
        <v>2014</v>
      </c>
      <c r="F67" s="2">
        <v>42060.333333333336</v>
      </c>
      <c r="G67" s="7" t="s">
        <v>10</v>
      </c>
      <c r="H67" s="80">
        <v>1.37477</v>
      </c>
      <c r="I67" s="80"/>
      <c r="J67" s="80">
        <v>1.3706499999999999</v>
      </c>
      <c r="K67" s="80"/>
      <c r="L67" s="12">
        <f t="shared" si="3"/>
        <v>47</v>
      </c>
      <c r="M67" s="79">
        <f t="shared" si="0"/>
        <v>16679.382716049342</v>
      </c>
      <c r="N67" s="79"/>
      <c r="O67" s="14">
        <f t="shared" si="4"/>
        <v>0.35</v>
      </c>
      <c r="P67" s="13">
        <f t="shared" si="1"/>
        <v>2014</v>
      </c>
      <c r="Q67" s="2">
        <v>42061.666666666664</v>
      </c>
      <c r="R67" s="80">
        <v>1.3706499999999999</v>
      </c>
      <c r="S67" s="80"/>
      <c r="T67" s="81">
        <f t="shared" si="5"/>
        <v>-17802.469135803003</v>
      </c>
      <c r="U67" s="82"/>
      <c r="V67" s="78">
        <f t="shared" si="6"/>
        <v>-41.200000000001239</v>
      </c>
      <c r="W67" s="78"/>
      <c r="X67">
        <v>100</v>
      </c>
    </row>
    <row r="68" spans="2:24" x14ac:dyDescent="0.15">
      <c r="B68" s="7">
        <v>59</v>
      </c>
      <c r="C68" s="79">
        <f t="shared" si="2"/>
        <v>816166.66666666407</v>
      </c>
      <c r="D68" s="79"/>
      <c r="E68" s="13">
        <f t="shared" si="7"/>
        <v>2014</v>
      </c>
      <c r="F68" s="2">
        <v>42075</v>
      </c>
      <c r="G68" s="7" t="s">
        <v>9</v>
      </c>
      <c r="H68" s="80">
        <v>1.3855299999999999</v>
      </c>
      <c r="I68" s="80"/>
      <c r="J68" s="80">
        <v>1.3876900000000001</v>
      </c>
      <c r="K68" s="80"/>
      <c r="L68" s="12">
        <f t="shared" si="3"/>
        <v>27</v>
      </c>
      <c r="M68" s="79">
        <f t="shared" si="0"/>
        <v>16323.333333333281</v>
      </c>
      <c r="N68" s="79"/>
      <c r="O68" s="14">
        <f t="shared" si="4"/>
        <v>0.6</v>
      </c>
      <c r="P68" s="13">
        <f t="shared" si="1"/>
        <v>2014</v>
      </c>
      <c r="Q68" s="2">
        <v>42075.5</v>
      </c>
      <c r="R68" s="80">
        <v>1.3876900000000001</v>
      </c>
      <c r="S68" s="80"/>
      <c r="T68" s="81">
        <f t="shared" si="5"/>
        <v>-16000.000000001199</v>
      </c>
      <c r="U68" s="82"/>
      <c r="V68" s="78">
        <f t="shared" si="6"/>
        <v>-21.600000000001618</v>
      </c>
      <c r="W68" s="78"/>
      <c r="X68">
        <v>100</v>
      </c>
    </row>
    <row r="69" spans="2:24" x14ac:dyDescent="0.15">
      <c r="B69" s="7">
        <v>60</v>
      </c>
      <c r="C69" s="79">
        <f t="shared" si="2"/>
        <v>800166.6666666629</v>
      </c>
      <c r="D69" s="79"/>
      <c r="E69" s="13">
        <f t="shared" si="7"/>
        <v>2014</v>
      </c>
      <c r="F69" s="2">
        <v>42080.666666666664</v>
      </c>
      <c r="G69" s="7" t="s">
        <v>10</v>
      </c>
      <c r="H69" s="80">
        <v>1.3912</v>
      </c>
      <c r="I69" s="80"/>
      <c r="J69" s="80">
        <v>1.3882699999999999</v>
      </c>
      <c r="K69" s="80"/>
      <c r="L69" s="12">
        <f t="shared" si="3"/>
        <v>35</v>
      </c>
      <c r="M69" s="79">
        <f t="shared" si="0"/>
        <v>16003.333333333258</v>
      </c>
      <c r="N69" s="79"/>
      <c r="O69" s="14">
        <f t="shared" si="4"/>
        <v>0.45</v>
      </c>
      <c r="P69" s="13">
        <f t="shared" si="1"/>
        <v>2014</v>
      </c>
      <c r="Q69" s="2">
        <v>42081.666666666664</v>
      </c>
      <c r="R69" s="80">
        <v>1.3882699999999999</v>
      </c>
      <c r="S69" s="80"/>
      <c r="T69" s="81">
        <f t="shared" si="5"/>
        <v>-16277.77777777833</v>
      </c>
      <c r="U69" s="82"/>
      <c r="V69" s="78">
        <f t="shared" si="6"/>
        <v>-29.300000000000992</v>
      </c>
      <c r="W69" s="78"/>
      <c r="X69">
        <v>100</v>
      </c>
    </row>
    <row r="70" spans="2:24" x14ac:dyDescent="0.15">
      <c r="B70" s="7">
        <v>61</v>
      </c>
      <c r="C70" s="79">
        <f t="shared" si="2"/>
        <v>783888.88888888457</v>
      </c>
      <c r="D70" s="79"/>
      <c r="E70" s="13">
        <f t="shared" si="7"/>
        <v>2014</v>
      </c>
      <c r="F70" s="2">
        <v>42090.333333333336</v>
      </c>
      <c r="G70" s="7" t="s">
        <v>9</v>
      </c>
      <c r="H70" s="80">
        <v>1.3774500000000001</v>
      </c>
      <c r="I70" s="80"/>
      <c r="J70" s="80">
        <v>1.3809100000000001</v>
      </c>
      <c r="K70" s="80"/>
      <c r="L70" s="12">
        <f t="shared" si="3"/>
        <v>40</v>
      </c>
      <c r="M70" s="79">
        <f t="shared" si="0"/>
        <v>15677.777777777692</v>
      </c>
      <c r="N70" s="79"/>
      <c r="O70" s="14">
        <f t="shared" si="4"/>
        <v>0.39</v>
      </c>
      <c r="P70" s="13">
        <f t="shared" si="1"/>
        <v>2014</v>
      </c>
      <c r="Q70" s="2">
        <v>42091.333333333336</v>
      </c>
      <c r="R70" s="80">
        <v>1.37107</v>
      </c>
      <c r="S70" s="80"/>
      <c r="T70" s="81">
        <f t="shared" si="5"/>
        <v>30718.518518518773</v>
      </c>
      <c r="U70" s="82"/>
      <c r="V70" s="78">
        <f t="shared" si="6"/>
        <v>63.800000000000523</v>
      </c>
      <c r="W70" s="78"/>
      <c r="X70">
        <v>100</v>
      </c>
    </row>
    <row r="71" spans="2:24" x14ac:dyDescent="0.15">
      <c r="B71" s="7">
        <v>62</v>
      </c>
      <c r="C71" s="79">
        <f t="shared" si="2"/>
        <v>814607.40740740334</v>
      </c>
      <c r="D71" s="79"/>
      <c r="E71" s="13">
        <f t="shared" si="7"/>
        <v>2014</v>
      </c>
      <c r="F71" s="2">
        <v>42097.666666666664</v>
      </c>
      <c r="G71" s="17" t="s">
        <v>9</v>
      </c>
      <c r="H71" s="80">
        <v>1.37388</v>
      </c>
      <c r="I71" s="80"/>
      <c r="J71" s="80">
        <v>1.38066</v>
      </c>
      <c r="K71" s="80"/>
      <c r="L71" s="12">
        <f t="shared" si="3"/>
        <v>73</v>
      </c>
      <c r="M71" s="79">
        <f t="shared" si="0"/>
        <v>16292.148148148068</v>
      </c>
      <c r="N71" s="79"/>
      <c r="O71" s="14">
        <f t="shared" si="4"/>
        <v>0.22</v>
      </c>
      <c r="P71" s="13">
        <f t="shared" si="1"/>
        <v>2014</v>
      </c>
      <c r="Q71" s="2">
        <v>42101.666666666664</v>
      </c>
      <c r="R71" s="80">
        <v>1.37388</v>
      </c>
      <c r="S71" s="80"/>
      <c r="T71" s="81">
        <f t="shared" si="5"/>
        <v>0</v>
      </c>
      <c r="U71" s="82"/>
      <c r="V71" s="78">
        <f t="shared" si="6"/>
        <v>0</v>
      </c>
      <c r="W71" s="78"/>
      <c r="X71">
        <v>100</v>
      </c>
    </row>
    <row r="72" spans="2:24" x14ac:dyDescent="0.15">
      <c r="B72" s="7">
        <v>63</v>
      </c>
      <c r="C72" s="79">
        <f t="shared" si="2"/>
        <v>814607.40740740334</v>
      </c>
      <c r="D72" s="79"/>
      <c r="E72" s="13">
        <f t="shared" si="7"/>
        <v>2014</v>
      </c>
      <c r="F72" s="2">
        <v>42111</v>
      </c>
      <c r="G72" s="7" t="s">
        <v>10</v>
      </c>
      <c r="H72" s="80">
        <v>1.38364</v>
      </c>
      <c r="I72" s="80"/>
      <c r="J72" s="80">
        <v>1.38018</v>
      </c>
      <c r="K72" s="80"/>
      <c r="L72" s="12">
        <f t="shared" si="3"/>
        <v>40</v>
      </c>
      <c r="M72" s="79">
        <f t="shared" si="0"/>
        <v>16292.148148148068</v>
      </c>
      <c r="N72" s="79"/>
      <c r="O72" s="14">
        <f t="shared" si="4"/>
        <v>0.4</v>
      </c>
      <c r="P72" s="13">
        <f t="shared" si="1"/>
        <v>2014</v>
      </c>
      <c r="Q72" s="2">
        <v>42115.666666666664</v>
      </c>
      <c r="R72" s="80">
        <v>1.38018</v>
      </c>
      <c r="S72" s="80"/>
      <c r="T72" s="81">
        <f t="shared" si="5"/>
        <v>-17086.419753086513</v>
      </c>
      <c r="U72" s="82"/>
      <c r="V72" s="78">
        <f t="shared" si="6"/>
        <v>-34.600000000000186</v>
      </c>
      <c r="W72" s="78"/>
      <c r="X72">
        <v>100</v>
      </c>
    </row>
    <row r="73" spans="2:24" x14ac:dyDescent="0.15">
      <c r="B73" s="7">
        <v>64</v>
      </c>
      <c r="C73" s="79">
        <f t="shared" si="2"/>
        <v>797520.98765431682</v>
      </c>
      <c r="D73" s="79"/>
      <c r="E73" s="13">
        <f t="shared" si="7"/>
        <v>2014</v>
      </c>
      <c r="F73" s="2">
        <v>42132.666666666664</v>
      </c>
      <c r="G73" s="7" t="s">
        <v>9</v>
      </c>
      <c r="H73" s="80">
        <v>1.3893599999999999</v>
      </c>
      <c r="I73" s="80"/>
      <c r="J73" s="80">
        <v>1.3993500000000001</v>
      </c>
      <c r="K73" s="80"/>
      <c r="L73" s="12">
        <f t="shared" si="3"/>
        <v>105</v>
      </c>
      <c r="M73" s="79">
        <f t="shared" si="0"/>
        <v>15950.419753086337</v>
      </c>
      <c r="N73" s="79"/>
      <c r="O73" s="14">
        <f t="shared" si="4"/>
        <v>0.15</v>
      </c>
      <c r="P73" s="13">
        <f t="shared" si="1"/>
        <v>2014</v>
      </c>
      <c r="Q73" s="2">
        <v>42137.5</v>
      </c>
      <c r="R73" s="80">
        <v>1.37107</v>
      </c>
      <c r="S73" s="80"/>
      <c r="T73" s="81">
        <f t="shared" si="5"/>
        <v>33870.370370370219</v>
      </c>
      <c r="U73" s="82"/>
      <c r="V73" s="78">
        <f t="shared" si="6"/>
        <v>182.89999999999918</v>
      </c>
      <c r="W73" s="78"/>
      <c r="X73">
        <v>100</v>
      </c>
    </row>
    <row r="74" spans="2:24" x14ac:dyDescent="0.15">
      <c r="B74" s="7">
        <v>65</v>
      </c>
      <c r="C74" s="79">
        <f t="shared" si="2"/>
        <v>831391.35802468704</v>
      </c>
      <c r="D74" s="79"/>
      <c r="E74" s="13">
        <f t="shared" si="7"/>
        <v>2014</v>
      </c>
      <c r="F74" s="2">
        <v>42182.666666666664</v>
      </c>
      <c r="G74" s="7" t="s">
        <v>10</v>
      </c>
      <c r="H74" s="80">
        <v>1.3630500000000001</v>
      </c>
      <c r="I74" s="80"/>
      <c r="J74" s="80">
        <v>1.3607899999999999</v>
      </c>
      <c r="K74" s="80"/>
      <c r="L74" s="12">
        <f t="shared" si="3"/>
        <v>28</v>
      </c>
      <c r="M74" s="79">
        <f t="shared" ref="M74:M97" si="8">IF(F74="","",C74*$P$2)</f>
        <v>16627.82716049374</v>
      </c>
      <c r="N74" s="79"/>
      <c r="O74" s="14">
        <f t="shared" si="4"/>
        <v>0.59</v>
      </c>
      <c r="P74" s="13">
        <f t="shared" ref="P74:P97" si="9">E74</f>
        <v>2014</v>
      </c>
      <c r="Q74" s="2">
        <v>42187.166666666664</v>
      </c>
      <c r="R74" s="80">
        <v>1.3674599999999999</v>
      </c>
      <c r="S74" s="80"/>
      <c r="T74" s="81">
        <f t="shared" si="5"/>
        <v>32122.222222220786</v>
      </c>
      <c r="U74" s="82"/>
      <c r="V74" s="78">
        <f t="shared" si="6"/>
        <v>44.099999999998033</v>
      </c>
      <c r="W74" s="78"/>
      <c r="X74">
        <v>100</v>
      </c>
    </row>
    <row r="75" spans="2:24" x14ac:dyDescent="0.15">
      <c r="B75" s="7">
        <v>66</v>
      </c>
      <c r="C75" s="79">
        <f t="shared" ref="C75:C97" si="10">IF(T74="","",C74+T74)</f>
        <v>863513.58024690778</v>
      </c>
      <c r="D75" s="79"/>
      <c r="E75" s="13">
        <f t="shared" si="7"/>
        <v>2014</v>
      </c>
      <c r="F75" s="2">
        <v>42188.5</v>
      </c>
      <c r="G75" s="7" t="s">
        <v>9</v>
      </c>
      <c r="H75" s="80">
        <v>1.36398</v>
      </c>
      <c r="I75" s="80"/>
      <c r="J75" s="80">
        <v>1.36696</v>
      </c>
      <c r="K75" s="80"/>
      <c r="L75" s="12">
        <f t="shared" ref="L75:L97" si="11">IF(J75="","",ROUNDUP(IF(G75="買",H75-J75,J75-H75)*10000,0)+5)</f>
        <v>35</v>
      </c>
      <c r="M75" s="79">
        <f t="shared" si="8"/>
        <v>17270.271604938156</v>
      </c>
      <c r="N75" s="79"/>
      <c r="O75" s="14">
        <f t="shared" ref="O75:O97" si="12">IF(L75="","",ROUNDDOWN(M75/(L75/X75)/100000,2))</f>
        <v>0.49</v>
      </c>
      <c r="P75" s="13">
        <f t="shared" si="9"/>
        <v>2014</v>
      </c>
      <c r="Q75" s="2">
        <v>42193.666666666664</v>
      </c>
      <c r="R75" s="80">
        <v>1.3608499999999999</v>
      </c>
      <c r="S75" s="80"/>
      <c r="T75" s="81">
        <f t="shared" ref="T75:T97" si="13">IF(Q75="","",V75*O75*100000/81)</f>
        <v>18934.567901235034</v>
      </c>
      <c r="U75" s="82"/>
      <c r="V75" s="78">
        <f t="shared" ref="V75:V97" si="14">IF(Q75="","",IF(G75="買",R75-H75,H75-R75)*10000)</f>
        <v>31.300000000000772</v>
      </c>
      <c r="W75" s="78"/>
      <c r="X75">
        <v>100</v>
      </c>
    </row>
    <row r="76" spans="2:24" x14ac:dyDescent="0.15">
      <c r="B76" s="7">
        <v>67</v>
      </c>
      <c r="C76" s="79">
        <f t="shared" si="10"/>
        <v>882448.14814814285</v>
      </c>
      <c r="D76" s="79"/>
      <c r="E76" s="13">
        <f t="shared" ref="E76:E97" si="15">E75</f>
        <v>2014</v>
      </c>
      <c r="F76" s="2">
        <v>42193.666666666664</v>
      </c>
      <c r="G76" s="7" t="s">
        <v>10</v>
      </c>
      <c r="H76" s="80">
        <v>1.36052</v>
      </c>
      <c r="I76" s="80"/>
      <c r="J76" s="80">
        <v>1.3586100000000001</v>
      </c>
      <c r="K76" s="80"/>
      <c r="L76" s="12">
        <f t="shared" si="11"/>
        <v>25</v>
      </c>
      <c r="M76" s="79">
        <f t="shared" si="8"/>
        <v>17648.962962962858</v>
      </c>
      <c r="N76" s="79"/>
      <c r="O76" s="14">
        <f t="shared" si="12"/>
        <v>0.7</v>
      </c>
      <c r="P76" s="13">
        <f t="shared" si="9"/>
        <v>2014</v>
      </c>
      <c r="Q76" s="2">
        <v>42194.666666666664</v>
      </c>
      <c r="R76" s="80">
        <v>1.3641099999999999</v>
      </c>
      <c r="S76" s="80"/>
      <c r="T76" s="81">
        <f t="shared" si="13"/>
        <v>31024.691358024535</v>
      </c>
      <c r="U76" s="82"/>
      <c r="V76" s="78">
        <f t="shared" si="14"/>
        <v>35.899999999999821</v>
      </c>
      <c r="W76" s="78"/>
      <c r="X76">
        <v>100</v>
      </c>
    </row>
    <row r="77" spans="2:24" x14ac:dyDescent="0.15">
      <c r="B77" s="7">
        <v>68</v>
      </c>
      <c r="C77" s="79">
        <f t="shared" si="10"/>
        <v>913472.83950616734</v>
      </c>
      <c r="D77" s="79"/>
      <c r="E77" s="13">
        <f t="shared" si="15"/>
        <v>2014</v>
      </c>
      <c r="F77" s="2">
        <v>42262</v>
      </c>
      <c r="G77" s="17" t="s">
        <v>10</v>
      </c>
      <c r="H77" s="80">
        <v>1.2962499999999999</v>
      </c>
      <c r="I77" s="80"/>
      <c r="J77" s="80">
        <v>1.2907200000000001</v>
      </c>
      <c r="K77" s="80"/>
      <c r="L77" s="12">
        <f t="shared" si="11"/>
        <v>61</v>
      </c>
      <c r="M77" s="79">
        <f t="shared" si="8"/>
        <v>18269.456790123346</v>
      </c>
      <c r="N77" s="79"/>
      <c r="O77" s="14">
        <f t="shared" si="12"/>
        <v>0.31</v>
      </c>
      <c r="P77" s="13">
        <f t="shared" si="9"/>
        <v>2014</v>
      </c>
      <c r="Q77" s="2">
        <v>42264.833333333336</v>
      </c>
      <c r="R77" s="80">
        <v>1.2907200000000001</v>
      </c>
      <c r="S77" s="80"/>
      <c r="T77" s="81">
        <f t="shared" si="13"/>
        <v>-21164.197530863479</v>
      </c>
      <c r="U77" s="82"/>
      <c r="V77" s="78">
        <f t="shared" si="14"/>
        <v>-55.299999999998128</v>
      </c>
      <c r="W77" s="78"/>
      <c r="X77">
        <v>105</v>
      </c>
    </row>
    <row r="78" spans="2:24" x14ac:dyDescent="0.15">
      <c r="B78" s="7">
        <v>69</v>
      </c>
      <c r="C78" s="79">
        <f t="shared" si="10"/>
        <v>892308.64197530388</v>
      </c>
      <c r="D78" s="79"/>
      <c r="E78" s="13">
        <f t="shared" si="15"/>
        <v>2014</v>
      </c>
      <c r="F78" s="2">
        <v>42271</v>
      </c>
      <c r="G78" s="7" t="s">
        <v>9</v>
      </c>
      <c r="H78" s="80">
        <v>1.2844500000000001</v>
      </c>
      <c r="I78" s="80"/>
      <c r="J78" s="80">
        <v>1.2860199999999999</v>
      </c>
      <c r="K78" s="80"/>
      <c r="L78" s="12">
        <f t="shared" si="11"/>
        <v>21</v>
      </c>
      <c r="M78" s="79">
        <f t="shared" si="8"/>
        <v>17846.172839506078</v>
      </c>
      <c r="N78" s="79"/>
      <c r="O78" s="14">
        <f t="shared" si="12"/>
        <v>0.89</v>
      </c>
      <c r="P78" s="13">
        <f t="shared" si="9"/>
        <v>2014</v>
      </c>
      <c r="Q78" s="2">
        <v>42271.333333333336</v>
      </c>
      <c r="R78" s="80">
        <v>1.2860199999999999</v>
      </c>
      <c r="S78" s="80"/>
      <c r="T78" s="81">
        <f t="shared" si="13"/>
        <v>-17250.617283948963</v>
      </c>
      <c r="U78" s="82"/>
      <c r="V78" s="78">
        <f t="shared" si="14"/>
        <v>-15.699999999998493</v>
      </c>
      <c r="W78" s="78"/>
      <c r="X78">
        <v>105</v>
      </c>
    </row>
    <row r="79" spans="2:24" x14ac:dyDescent="0.15">
      <c r="B79" s="7">
        <v>70</v>
      </c>
      <c r="C79" s="79">
        <f t="shared" si="10"/>
        <v>875058.02469135495</v>
      </c>
      <c r="D79" s="79"/>
      <c r="E79" s="13">
        <f t="shared" si="15"/>
        <v>2014</v>
      </c>
      <c r="F79" s="2">
        <v>42279.666666666664</v>
      </c>
      <c r="G79" s="7" t="s">
        <v>10</v>
      </c>
      <c r="H79" s="80">
        <v>1.2665</v>
      </c>
      <c r="I79" s="80"/>
      <c r="J79" s="80">
        <v>1.26135</v>
      </c>
      <c r="K79" s="80"/>
      <c r="L79" s="12">
        <f t="shared" si="11"/>
        <v>57</v>
      </c>
      <c r="M79" s="79">
        <f t="shared" si="8"/>
        <v>17501.160493827098</v>
      </c>
      <c r="N79" s="79"/>
      <c r="O79" s="14">
        <f t="shared" si="12"/>
        <v>0.32</v>
      </c>
      <c r="P79" s="13">
        <f t="shared" si="9"/>
        <v>2014</v>
      </c>
      <c r="Q79" s="2">
        <v>42280.5</v>
      </c>
      <c r="R79" s="80">
        <v>1.26135</v>
      </c>
      <c r="S79" s="80"/>
      <c r="T79" s="81">
        <f t="shared" si="13"/>
        <v>-20345.67901234563</v>
      </c>
      <c r="U79" s="82"/>
      <c r="V79" s="78">
        <f t="shared" si="14"/>
        <v>-51.499999999999879</v>
      </c>
      <c r="W79" s="78"/>
      <c r="X79">
        <v>105</v>
      </c>
    </row>
    <row r="80" spans="2:24" x14ac:dyDescent="0.15">
      <c r="B80" s="7">
        <v>71</v>
      </c>
      <c r="C80" s="79">
        <f t="shared" si="10"/>
        <v>854712.34567900933</v>
      </c>
      <c r="D80" s="79"/>
      <c r="E80" s="13">
        <f t="shared" si="15"/>
        <v>2014</v>
      </c>
      <c r="F80" s="2">
        <v>42284.666666666664</v>
      </c>
      <c r="G80" s="17" t="s">
        <v>10</v>
      </c>
      <c r="H80" s="80">
        <v>1.2635000000000001</v>
      </c>
      <c r="I80" s="80"/>
      <c r="J80" s="80">
        <v>1.2582199999999999</v>
      </c>
      <c r="K80" s="80"/>
      <c r="L80" s="12">
        <f t="shared" si="11"/>
        <v>58</v>
      </c>
      <c r="M80" s="79">
        <f t="shared" si="8"/>
        <v>17094.246913580188</v>
      </c>
      <c r="N80" s="79"/>
      <c r="O80" s="14">
        <f t="shared" si="12"/>
        <v>0.3</v>
      </c>
      <c r="P80" s="13">
        <f t="shared" si="9"/>
        <v>2014</v>
      </c>
      <c r="Q80" s="2">
        <v>42286.166666666664</v>
      </c>
      <c r="R80" s="80">
        <v>1.2755099999999999</v>
      </c>
      <c r="S80" s="80"/>
      <c r="T80" s="81">
        <f t="shared" si="13"/>
        <v>44481.481481480943</v>
      </c>
      <c r="U80" s="82"/>
      <c r="V80" s="78">
        <f t="shared" si="14"/>
        <v>120.09999999999854</v>
      </c>
      <c r="W80" s="78"/>
      <c r="X80">
        <v>105</v>
      </c>
    </row>
    <row r="81" spans="2:24" x14ac:dyDescent="0.15">
      <c r="B81" s="7">
        <v>72</v>
      </c>
      <c r="C81" s="79">
        <f t="shared" si="10"/>
        <v>899193.82716049033</v>
      </c>
      <c r="D81" s="79"/>
      <c r="E81" s="13">
        <f t="shared" si="15"/>
        <v>2014</v>
      </c>
      <c r="F81" s="2">
        <v>42348.666666666664</v>
      </c>
      <c r="G81" s="17" t="s">
        <v>10</v>
      </c>
      <c r="H81" s="80">
        <v>1.2398400000000001</v>
      </c>
      <c r="I81" s="80"/>
      <c r="J81" s="80">
        <v>1.2363900000000001</v>
      </c>
      <c r="K81" s="80"/>
      <c r="L81" s="12">
        <f t="shared" si="11"/>
        <v>40</v>
      </c>
      <c r="M81" s="79">
        <f t="shared" si="8"/>
        <v>17983.876543209808</v>
      </c>
      <c r="N81" s="79"/>
      <c r="O81" s="14">
        <f t="shared" si="12"/>
        <v>0.49</v>
      </c>
      <c r="P81" s="13">
        <f t="shared" si="9"/>
        <v>2014</v>
      </c>
      <c r="Q81" s="2">
        <v>42349</v>
      </c>
      <c r="R81" s="80">
        <v>1.24838</v>
      </c>
      <c r="S81" s="80"/>
      <c r="T81" s="81">
        <f t="shared" si="13"/>
        <v>51661.728395061684</v>
      </c>
      <c r="U81" s="82"/>
      <c r="V81" s="78">
        <f t="shared" si="14"/>
        <v>85.39999999999992</v>
      </c>
      <c r="W81" s="78"/>
      <c r="X81">
        <v>110</v>
      </c>
    </row>
    <row r="82" spans="2:24" x14ac:dyDescent="0.15">
      <c r="B82" s="7">
        <v>73</v>
      </c>
      <c r="C82" s="79">
        <f t="shared" si="10"/>
        <v>950855.55555555201</v>
      </c>
      <c r="D82" s="79"/>
      <c r="E82" s="13">
        <v>2015</v>
      </c>
      <c r="F82" s="2">
        <v>42011</v>
      </c>
      <c r="G82" s="7" t="s">
        <v>9</v>
      </c>
      <c r="H82" s="80">
        <v>1.18855</v>
      </c>
      <c r="I82" s="80"/>
      <c r="J82" s="80">
        <v>1.1958500000000001</v>
      </c>
      <c r="K82" s="80"/>
      <c r="L82" s="12">
        <f t="shared" si="11"/>
        <v>79</v>
      </c>
      <c r="M82" s="79">
        <f t="shared" si="8"/>
        <v>19017.11111111104</v>
      </c>
      <c r="N82" s="79"/>
      <c r="O82" s="14">
        <f t="shared" si="12"/>
        <v>0.27</v>
      </c>
      <c r="P82" s="13">
        <f t="shared" si="9"/>
        <v>2015</v>
      </c>
      <c r="Q82" s="2">
        <v>42019.333333333336</v>
      </c>
      <c r="R82" s="80">
        <v>1.16364</v>
      </c>
      <c r="S82" s="80"/>
      <c r="T82" s="81">
        <f t="shared" si="13"/>
        <v>83033.333333333299</v>
      </c>
      <c r="U82" s="82"/>
      <c r="V82" s="78">
        <f t="shared" si="14"/>
        <v>249.09999999999988</v>
      </c>
      <c r="W82" s="78"/>
      <c r="X82">
        <v>115</v>
      </c>
    </row>
    <row r="83" spans="2:24" x14ac:dyDescent="0.15">
      <c r="B83" s="7">
        <v>74</v>
      </c>
      <c r="C83" s="79">
        <f t="shared" si="10"/>
        <v>1033888.8888888853</v>
      </c>
      <c r="D83" s="79"/>
      <c r="E83" s="13">
        <f t="shared" si="15"/>
        <v>2015</v>
      </c>
      <c r="F83" s="2">
        <v>42031.666666666664</v>
      </c>
      <c r="G83" s="7" t="s">
        <v>10</v>
      </c>
      <c r="H83" s="80">
        <v>1.1339300000000001</v>
      </c>
      <c r="I83" s="80"/>
      <c r="J83" s="80">
        <v>1.1259399999999999</v>
      </c>
      <c r="K83" s="80"/>
      <c r="L83" s="12">
        <f t="shared" si="11"/>
        <v>85</v>
      </c>
      <c r="M83" s="79">
        <f t="shared" si="8"/>
        <v>20677.777777777705</v>
      </c>
      <c r="N83" s="79"/>
      <c r="O83" s="14">
        <f t="shared" si="12"/>
        <v>0.27</v>
      </c>
      <c r="P83" s="13">
        <f t="shared" si="9"/>
        <v>2015</v>
      </c>
      <c r="Q83" s="2">
        <v>42039.833333333336</v>
      </c>
      <c r="R83" s="80">
        <v>1.1339300000000001</v>
      </c>
      <c r="S83" s="80"/>
      <c r="T83" s="81">
        <f t="shared" si="13"/>
        <v>0</v>
      </c>
      <c r="U83" s="82"/>
      <c r="V83" s="78">
        <f t="shared" si="14"/>
        <v>0</v>
      </c>
      <c r="W83" s="78"/>
      <c r="X83">
        <v>115</v>
      </c>
    </row>
    <row r="84" spans="2:24" x14ac:dyDescent="0.15">
      <c r="B84" s="7">
        <v>75</v>
      </c>
      <c r="C84" s="79">
        <f t="shared" si="10"/>
        <v>1033888.8888888853</v>
      </c>
      <c r="D84" s="79"/>
      <c r="E84" s="13">
        <f t="shared" si="15"/>
        <v>2015</v>
      </c>
      <c r="F84" s="2">
        <v>42045.333333333336</v>
      </c>
      <c r="G84" s="7" t="s">
        <v>9</v>
      </c>
      <c r="H84" s="80">
        <v>1.1315999999999999</v>
      </c>
      <c r="I84" s="80"/>
      <c r="J84" s="80">
        <v>1.13551</v>
      </c>
      <c r="K84" s="80"/>
      <c r="L84" s="12">
        <f t="shared" si="11"/>
        <v>45</v>
      </c>
      <c r="M84" s="79">
        <f t="shared" si="8"/>
        <v>20677.777777777705</v>
      </c>
      <c r="N84" s="79"/>
      <c r="O84" s="14">
        <f t="shared" si="12"/>
        <v>0.52</v>
      </c>
      <c r="P84" s="13">
        <f t="shared" si="9"/>
        <v>2015</v>
      </c>
      <c r="Q84" s="2">
        <v>42047.5</v>
      </c>
      <c r="R84" s="80">
        <v>1.13551</v>
      </c>
      <c r="S84" s="80"/>
      <c r="T84" s="81">
        <f t="shared" si="13"/>
        <v>-25101.234567901753</v>
      </c>
      <c r="U84" s="82"/>
      <c r="V84" s="78">
        <f t="shared" si="14"/>
        <v>-39.100000000000804</v>
      </c>
      <c r="W84" s="78"/>
      <c r="X84">
        <v>115</v>
      </c>
    </row>
    <row r="85" spans="2:24" x14ac:dyDescent="0.15">
      <c r="B85" s="7">
        <v>76</v>
      </c>
      <c r="C85" s="79">
        <f t="shared" si="10"/>
        <v>1008787.6543209836</v>
      </c>
      <c r="D85" s="79"/>
      <c r="E85" s="13">
        <f t="shared" si="15"/>
        <v>2015</v>
      </c>
      <c r="F85" s="2">
        <v>42054.833333333336</v>
      </c>
      <c r="G85" s="17" t="s">
        <v>9</v>
      </c>
      <c r="H85" s="80">
        <v>1.13635</v>
      </c>
      <c r="I85" s="80"/>
      <c r="J85" s="80">
        <v>1.13967</v>
      </c>
      <c r="K85" s="80"/>
      <c r="L85" s="12">
        <f t="shared" si="11"/>
        <v>39</v>
      </c>
      <c r="M85" s="79">
        <f t="shared" si="8"/>
        <v>20175.753086419671</v>
      </c>
      <c r="N85" s="79"/>
      <c r="O85" s="14">
        <f t="shared" si="12"/>
        <v>0.59</v>
      </c>
      <c r="P85" s="13">
        <f t="shared" si="9"/>
        <v>2015</v>
      </c>
      <c r="Q85" s="2">
        <v>42055.5</v>
      </c>
      <c r="R85" s="80">
        <v>1.1280300000000001</v>
      </c>
      <c r="S85" s="80"/>
      <c r="T85" s="81">
        <f t="shared" si="13"/>
        <v>60602.469135801606</v>
      </c>
      <c r="U85" s="82"/>
      <c r="V85" s="78">
        <f t="shared" si="14"/>
        <v>83.199999999998823</v>
      </c>
      <c r="W85" s="78"/>
      <c r="X85">
        <v>115</v>
      </c>
    </row>
    <row r="86" spans="2:24" x14ac:dyDescent="0.15">
      <c r="B86" s="7">
        <v>77</v>
      </c>
      <c r="C86" s="79">
        <f t="shared" si="10"/>
        <v>1069390.1234567852</v>
      </c>
      <c r="D86" s="79"/>
      <c r="E86" s="13">
        <f t="shared" si="15"/>
        <v>2015</v>
      </c>
      <c r="F86" s="2">
        <v>42059.333333333336</v>
      </c>
      <c r="G86" s="17" t="s">
        <v>9</v>
      </c>
      <c r="H86" s="80">
        <v>1.1315500000000001</v>
      </c>
      <c r="I86" s="80"/>
      <c r="J86" s="80">
        <v>1.13605</v>
      </c>
      <c r="K86" s="80"/>
      <c r="L86" s="12">
        <f t="shared" si="11"/>
        <v>50</v>
      </c>
      <c r="M86" s="79">
        <f t="shared" si="8"/>
        <v>21387.802469135706</v>
      </c>
      <c r="N86" s="79"/>
      <c r="O86" s="14">
        <f t="shared" si="12"/>
        <v>0.49</v>
      </c>
      <c r="P86" s="13">
        <f t="shared" si="9"/>
        <v>2015</v>
      </c>
      <c r="Q86" s="2">
        <v>42060.333333333336</v>
      </c>
      <c r="R86" s="80">
        <v>1.13605</v>
      </c>
      <c r="S86" s="80"/>
      <c r="T86" s="81">
        <f t="shared" si="13"/>
        <v>-27222.222222221913</v>
      </c>
      <c r="U86" s="82"/>
      <c r="V86" s="78">
        <f t="shared" si="14"/>
        <v>-44.999999999999488</v>
      </c>
      <c r="W86" s="78"/>
      <c r="X86">
        <v>115</v>
      </c>
    </row>
    <row r="87" spans="2:24" x14ac:dyDescent="0.15">
      <c r="B87" s="7">
        <v>78</v>
      </c>
      <c r="C87" s="79">
        <f t="shared" si="10"/>
        <v>1042167.9012345633</v>
      </c>
      <c r="D87" s="79"/>
      <c r="E87" s="13">
        <f t="shared" si="15"/>
        <v>2015</v>
      </c>
      <c r="F87" s="2">
        <v>42068.666666666664</v>
      </c>
      <c r="G87" s="17" t="s">
        <v>9</v>
      </c>
      <c r="H87" s="80">
        <v>1.1025400000000001</v>
      </c>
      <c r="I87" s="80"/>
      <c r="J87" s="80">
        <v>1.1114599999999999</v>
      </c>
      <c r="K87" s="80"/>
      <c r="L87" s="12">
        <f t="shared" si="11"/>
        <v>95</v>
      </c>
      <c r="M87" s="79">
        <f t="shared" si="8"/>
        <v>20843.358024691268</v>
      </c>
      <c r="N87" s="79"/>
      <c r="O87" s="14">
        <f t="shared" si="12"/>
        <v>0.25</v>
      </c>
      <c r="P87" s="13">
        <f t="shared" si="9"/>
        <v>2015</v>
      </c>
      <c r="Q87" s="2">
        <v>42072</v>
      </c>
      <c r="R87" s="80">
        <v>1.0839000000000001</v>
      </c>
      <c r="S87" s="80"/>
      <c r="T87" s="81">
        <f t="shared" si="13"/>
        <v>57530.864197530827</v>
      </c>
      <c r="U87" s="82"/>
      <c r="V87" s="78">
        <f t="shared" si="14"/>
        <v>186.39999999999989</v>
      </c>
      <c r="W87" s="78"/>
      <c r="X87">
        <v>115</v>
      </c>
    </row>
    <row r="88" spans="2:24" x14ac:dyDescent="0.15">
      <c r="B88" s="7">
        <v>79</v>
      </c>
      <c r="C88" s="79">
        <f t="shared" si="10"/>
        <v>1099698.7654320942</v>
      </c>
      <c r="D88" s="79"/>
      <c r="E88" s="13">
        <f t="shared" si="15"/>
        <v>2015</v>
      </c>
      <c r="F88" s="2">
        <v>42073</v>
      </c>
      <c r="G88" s="17" t="s">
        <v>9</v>
      </c>
      <c r="H88" s="80">
        <v>1.08456</v>
      </c>
      <c r="I88" s="80"/>
      <c r="J88" s="80">
        <v>1.08629</v>
      </c>
      <c r="K88" s="80"/>
      <c r="L88" s="12">
        <f t="shared" si="11"/>
        <v>23</v>
      </c>
      <c r="M88" s="79">
        <f t="shared" si="8"/>
        <v>21993.975308641886</v>
      </c>
      <c r="N88" s="79"/>
      <c r="O88" s="14">
        <f t="shared" si="12"/>
        <v>1.0900000000000001</v>
      </c>
      <c r="P88" s="13">
        <f t="shared" si="9"/>
        <v>2015</v>
      </c>
      <c r="Q88" s="2">
        <v>42074.5</v>
      </c>
      <c r="R88" s="80">
        <v>1.05762</v>
      </c>
      <c r="S88" s="80"/>
      <c r="T88" s="81">
        <f t="shared" si="13"/>
        <v>362525.92592592549</v>
      </c>
      <c r="U88" s="82"/>
      <c r="V88" s="78">
        <f t="shared" si="14"/>
        <v>269.39999999999964</v>
      </c>
      <c r="W88" s="78"/>
      <c r="X88">
        <v>115</v>
      </c>
    </row>
    <row r="89" spans="2:24" x14ac:dyDescent="0.15">
      <c r="B89" s="7">
        <v>80</v>
      </c>
      <c r="C89" s="79">
        <f t="shared" si="10"/>
        <v>1462224.6913580196</v>
      </c>
      <c r="D89" s="79"/>
      <c r="E89" s="13">
        <f t="shared" si="15"/>
        <v>2015</v>
      </c>
      <c r="F89" s="2">
        <v>42081.5</v>
      </c>
      <c r="G89" s="7" t="s">
        <v>10</v>
      </c>
      <c r="H89" s="80">
        <v>1.0619499999999999</v>
      </c>
      <c r="I89" s="80"/>
      <c r="J89" s="80">
        <v>1.05782</v>
      </c>
      <c r="K89" s="80"/>
      <c r="L89" s="12">
        <f t="shared" si="11"/>
        <v>47</v>
      </c>
      <c r="M89" s="79">
        <f t="shared" si="8"/>
        <v>29244.493827160393</v>
      </c>
      <c r="N89" s="79"/>
      <c r="O89" s="14">
        <f t="shared" si="12"/>
        <v>0.74</v>
      </c>
      <c r="P89" s="13">
        <f t="shared" si="9"/>
        <v>2015</v>
      </c>
      <c r="Q89" s="2">
        <v>42081.833333333336</v>
      </c>
      <c r="R89" s="80">
        <v>1.0839000000000001</v>
      </c>
      <c r="S89" s="80"/>
      <c r="T89" s="81">
        <f t="shared" si="13"/>
        <v>200530.86419753209</v>
      </c>
      <c r="U89" s="82"/>
      <c r="V89" s="78">
        <f t="shared" si="14"/>
        <v>219.50000000000136</v>
      </c>
      <c r="W89" s="78"/>
      <c r="X89">
        <v>120</v>
      </c>
    </row>
    <row r="90" spans="2:24" x14ac:dyDescent="0.15">
      <c r="B90" s="7">
        <v>81</v>
      </c>
      <c r="C90" s="79">
        <f t="shared" si="10"/>
        <v>1662755.5555555518</v>
      </c>
      <c r="D90" s="79"/>
      <c r="E90" s="13">
        <f t="shared" si="15"/>
        <v>2015</v>
      </c>
      <c r="F90" s="2">
        <v>42117</v>
      </c>
      <c r="G90" s="7" t="s">
        <v>9</v>
      </c>
      <c r="H90" s="80">
        <v>1.07202</v>
      </c>
      <c r="I90" s="80"/>
      <c r="J90" s="80">
        <v>1.0743199999999999</v>
      </c>
      <c r="K90" s="80"/>
      <c r="L90" s="12">
        <f t="shared" si="11"/>
        <v>28</v>
      </c>
      <c r="M90" s="79">
        <f t="shared" si="8"/>
        <v>33255.111111111037</v>
      </c>
      <c r="N90" s="79"/>
      <c r="O90" s="14">
        <f t="shared" si="12"/>
        <v>1.42</v>
      </c>
      <c r="P90" s="13">
        <f t="shared" si="9"/>
        <v>2015</v>
      </c>
      <c r="Q90" s="2">
        <v>42117.5</v>
      </c>
      <c r="R90" s="80">
        <v>1.0743199999999999</v>
      </c>
      <c r="S90" s="80"/>
      <c r="T90" s="81">
        <f t="shared" si="13"/>
        <v>-40320.987654320445</v>
      </c>
      <c r="U90" s="82"/>
      <c r="V90" s="78">
        <f t="shared" si="14"/>
        <v>-22.999999999999687</v>
      </c>
      <c r="W90" s="78"/>
      <c r="X90">
        <v>120</v>
      </c>
    </row>
    <row r="91" spans="2:24" x14ac:dyDescent="0.15">
      <c r="B91" s="7">
        <v>82</v>
      </c>
      <c r="C91" s="79">
        <f t="shared" si="10"/>
        <v>1622434.5679012313</v>
      </c>
      <c r="D91" s="79"/>
      <c r="E91" s="13">
        <f t="shared" si="15"/>
        <v>2015</v>
      </c>
      <c r="F91" s="2">
        <v>42153.5</v>
      </c>
      <c r="G91" s="7" t="s">
        <v>10</v>
      </c>
      <c r="H91" s="80">
        <v>1.09737</v>
      </c>
      <c r="I91" s="80"/>
      <c r="J91" s="80">
        <v>1.09239</v>
      </c>
      <c r="K91" s="80"/>
      <c r="L91" s="12">
        <f t="shared" si="11"/>
        <v>55</v>
      </c>
      <c r="M91" s="79">
        <f t="shared" si="8"/>
        <v>32448.691358024629</v>
      </c>
      <c r="N91" s="79"/>
      <c r="O91" s="14">
        <f t="shared" si="12"/>
        <v>0.7</v>
      </c>
      <c r="P91" s="13">
        <f t="shared" si="9"/>
        <v>2015</v>
      </c>
      <c r="Q91" s="2">
        <v>42156.333333333336</v>
      </c>
      <c r="R91" s="80">
        <v>1.09239</v>
      </c>
      <c r="S91" s="80"/>
      <c r="T91" s="81">
        <f t="shared" si="13"/>
        <v>-43037.037037036891</v>
      </c>
      <c r="U91" s="82"/>
      <c r="V91" s="78">
        <f t="shared" si="14"/>
        <v>-49.799999999999841</v>
      </c>
      <c r="W91" s="78"/>
      <c r="X91">
        <v>120</v>
      </c>
    </row>
    <row r="92" spans="2:24" x14ac:dyDescent="0.15">
      <c r="B92" s="7">
        <v>83</v>
      </c>
      <c r="C92" s="79">
        <f t="shared" si="10"/>
        <v>1579397.5308641945</v>
      </c>
      <c r="D92" s="79"/>
      <c r="E92" s="13">
        <f t="shared" si="15"/>
        <v>2015</v>
      </c>
      <c r="F92" s="2">
        <v>42158.666666666664</v>
      </c>
      <c r="G92" s="17" t="s">
        <v>10</v>
      </c>
      <c r="H92" s="80">
        <v>1.1141700000000001</v>
      </c>
      <c r="I92" s="80"/>
      <c r="J92" s="80">
        <v>1.1077399999999999</v>
      </c>
      <c r="K92" s="80"/>
      <c r="L92" s="12">
        <f t="shared" si="11"/>
        <v>70</v>
      </c>
      <c r="M92" s="79">
        <f t="shared" si="8"/>
        <v>31587.950617283892</v>
      </c>
      <c r="N92" s="79"/>
      <c r="O92" s="14">
        <f t="shared" si="12"/>
        <v>0.54</v>
      </c>
      <c r="P92" s="13">
        <f t="shared" si="9"/>
        <v>2015</v>
      </c>
      <c r="Q92" s="2">
        <v>42158.666666666664</v>
      </c>
      <c r="R92" s="80">
        <v>1.12822</v>
      </c>
      <c r="S92" s="80"/>
      <c r="T92" s="81">
        <f t="shared" si="13"/>
        <v>93666.666666665958</v>
      </c>
      <c r="U92" s="82"/>
      <c r="V92" s="78">
        <f t="shared" si="14"/>
        <v>140.49999999999895</v>
      </c>
      <c r="W92" s="78"/>
      <c r="X92">
        <v>120</v>
      </c>
    </row>
    <row r="93" spans="2:24" x14ac:dyDescent="0.15">
      <c r="B93" s="7">
        <v>84</v>
      </c>
      <c r="C93" s="79">
        <f t="shared" si="10"/>
        <v>1673064.1975308605</v>
      </c>
      <c r="D93" s="79"/>
      <c r="E93" s="13">
        <f t="shared" si="15"/>
        <v>2015</v>
      </c>
      <c r="F93" s="2">
        <v>42165.666666666664</v>
      </c>
      <c r="G93" s="17" t="s">
        <v>10</v>
      </c>
      <c r="H93" s="80">
        <v>1.13357</v>
      </c>
      <c r="I93" s="80"/>
      <c r="J93" s="80">
        <v>1.1258600000000001</v>
      </c>
      <c r="K93" s="80"/>
      <c r="L93" s="12">
        <f t="shared" si="11"/>
        <v>83</v>
      </c>
      <c r="M93" s="79">
        <f t="shared" si="8"/>
        <v>33461.283950617209</v>
      </c>
      <c r="N93" s="79"/>
      <c r="O93" s="14">
        <f t="shared" si="12"/>
        <v>0.48</v>
      </c>
      <c r="P93" s="13">
        <f t="shared" si="9"/>
        <v>2015</v>
      </c>
      <c r="Q93" s="2">
        <v>42166.333333333336</v>
      </c>
      <c r="R93" s="80">
        <v>1.1258600000000001</v>
      </c>
      <c r="S93" s="80"/>
      <c r="T93" s="81">
        <f t="shared" si="13"/>
        <v>-45688.888888888192</v>
      </c>
      <c r="U93" s="82"/>
      <c r="V93" s="78">
        <f t="shared" si="14"/>
        <v>-77.099999999998829</v>
      </c>
      <c r="W93" s="78"/>
      <c r="X93">
        <v>120</v>
      </c>
    </row>
    <row r="94" spans="2:24" x14ac:dyDescent="0.15">
      <c r="B94" s="7">
        <v>85</v>
      </c>
      <c r="C94" s="79">
        <f t="shared" si="10"/>
        <v>1627375.3086419723</v>
      </c>
      <c r="D94" s="79"/>
      <c r="E94" s="13">
        <f t="shared" si="15"/>
        <v>2015</v>
      </c>
      <c r="F94" s="2">
        <v>42171.333333333336</v>
      </c>
      <c r="G94" s="17" t="s">
        <v>10</v>
      </c>
      <c r="H94" s="80">
        <v>1.12944</v>
      </c>
      <c r="I94" s="80"/>
      <c r="J94" s="80">
        <v>1.12466</v>
      </c>
      <c r="K94" s="80"/>
      <c r="L94" s="12">
        <f t="shared" si="11"/>
        <v>53</v>
      </c>
      <c r="M94" s="79">
        <f t="shared" si="8"/>
        <v>32547.506172839447</v>
      </c>
      <c r="N94" s="79"/>
      <c r="O94" s="14">
        <f t="shared" si="12"/>
        <v>0.73</v>
      </c>
      <c r="P94" s="13">
        <f t="shared" si="9"/>
        <v>2015</v>
      </c>
      <c r="Q94" s="2">
        <v>42171.5</v>
      </c>
      <c r="R94" s="80">
        <v>1.12466</v>
      </c>
      <c r="S94" s="80"/>
      <c r="T94" s="81">
        <f t="shared" si="13"/>
        <v>-43079.012345679068</v>
      </c>
      <c r="U94" s="82"/>
      <c r="V94" s="78">
        <f t="shared" si="14"/>
        <v>-47.800000000000068</v>
      </c>
      <c r="W94" s="78"/>
      <c r="X94">
        <v>120</v>
      </c>
    </row>
    <row r="95" spans="2:24" x14ac:dyDescent="0.15">
      <c r="B95" s="7">
        <v>86</v>
      </c>
      <c r="C95" s="79">
        <f t="shared" si="10"/>
        <v>1584296.2962962931</v>
      </c>
      <c r="D95" s="79"/>
      <c r="E95" s="13">
        <f t="shared" si="15"/>
        <v>2015</v>
      </c>
      <c r="F95" s="2">
        <v>42172.833333333336</v>
      </c>
      <c r="G95" s="17" t="s">
        <v>10</v>
      </c>
      <c r="H95" s="80">
        <v>1.12778</v>
      </c>
      <c r="I95" s="80"/>
      <c r="J95" s="80">
        <v>1.1223000000000001</v>
      </c>
      <c r="K95" s="80"/>
      <c r="L95" s="12">
        <f t="shared" si="11"/>
        <v>60</v>
      </c>
      <c r="M95" s="79">
        <f t="shared" si="8"/>
        <v>31685.925925925865</v>
      </c>
      <c r="N95" s="79"/>
      <c r="O95" s="14">
        <f t="shared" si="12"/>
        <v>0.63</v>
      </c>
      <c r="P95" s="13">
        <f t="shared" si="9"/>
        <v>2015</v>
      </c>
      <c r="Q95" s="2">
        <v>42172.833333333336</v>
      </c>
      <c r="R95" s="80">
        <v>1.1223000000000001</v>
      </c>
      <c r="S95" s="80"/>
      <c r="T95" s="81">
        <f t="shared" si="13"/>
        <v>-42622.222222221673</v>
      </c>
      <c r="U95" s="82"/>
      <c r="V95" s="78">
        <f t="shared" si="14"/>
        <v>-54.799999999999294</v>
      </c>
      <c r="W95" s="78"/>
      <c r="X95">
        <v>120</v>
      </c>
    </row>
    <row r="96" spans="2:24" x14ac:dyDescent="0.15">
      <c r="B96" s="7">
        <v>87</v>
      </c>
      <c r="C96" s="79">
        <f t="shared" si="10"/>
        <v>1541674.0740740714</v>
      </c>
      <c r="D96" s="79"/>
      <c r="E96" s="13">
        <f t="shared" si="15"/>
        <v>2015</v>
      </c>
      <c r="F96" s="2">
        <v>42193.666666666664</v>
      </c>
      <c r="G96" s="17" t="s">
        <v>10</v>
      </c>
      <c r="H96" s="80">
        <v>1.1060000000000001</v>
      </c>
      <c r="I96" s="80"/>
      <c r="J96" s="80">
        <v>1.10042</v>
      </c>
      <c r="K96" s="80"/>
      <c r="L96" s="12">
        <f t="shared" si="11"/>
        <v>61</v>
      </c>
      <c r="M96" s="79">
        <f t="shared" si="8"/>
        <v>30833.481481481427</v>
      </c>
      <c r="N96" s="79"/>
      <c r="O96" s="14">
        <f t="shared" si="12"/>
        <v>0.6</v>
      </c>
      <c r="P96" s="13">
        <f t="shared" si="9"/>
        <v>2015</v>
      </c>
      <c r="Q96" s="2">
        <v>42194.666666666664</v>
      </c>
      <c r="R96" s="80">
        <v>1.10042</v>
      </c>
      <c r="S96" s="80"/>
      <c r="T96" s="81">
        <f t="shared" si="13"/>
        <v>-41333.333333334376</v>
      </c>
      <c r="U96" s="82"/>
      <c r="V96" s="78">
        <f t="shared" si="14"/>
        <v>-55.800000000001404</v>
      </c>
      <c r="W96" s="78"/>
      <c r="X96">
        <v>120</v>
      </c>
    </row>
    <row r="97" spans="2:24" x14ac:dyDescent="0.15">
      <c r="B97" s="7">
        <v>88</v>
      </c>
      <c r="C97" s="79">
        <f t="shared" si="10"/>
        <v>1500340.7407407369</v>
      </c>
      <c r="D97" s="79"/>
      <c r="E97" s="13">
        <f t="shared" si="15"/>
        <v>2015</v>
      </c>
      <c r="F97" s="2">
        <v>42207.833333333336</v>
      </c>
      <c r="G97" s="17" t="s">
        <v>10</v>
      </c>
      <c r="H97" s="80">
        <v>1.0916699999999999</v>
      </c>
      <c r="I97" s="80"/>
      <c r="J97" s="80">
        <v>1.0868100000000001</v>
      </c>
      <c r="K97" s="80"/>
      <c r="L97" s="12">
        <f t="shared" si="11"/>
        <v>54</v>
      </c>
      <c r="M97" s="79">
        <f t="shared" si="8"/>
        <v>30006.814814814741</v>
      </c>
      <c r="N97" s="79"/>
      <c r="O97" s="14">
        <f t="shared" si="12"/>
        <v>0.66</v>
      </c>
      <c r="P97" s="13">
        <f t="shared" si="9"/>
        <v>2015</v>
      </c>
      <c r="Q97" s="2">
        <v>42212.333333333336</v>
      </c>
      <c r="R97" s="80">
        <v>1.1068</v>
      </c>
      <c r="S97" s="80"/>
      <c r="T97" s="81">
        <f t="shared" si="13"/>
        <v>123281.48148148219</v>
      </c>
      <c r="U97" s="82"/>
      <c r="V97" s="78">
        <f t="shared" si="14"/>
        <v>151.30000000000086</v>
      </c>
      <c r="W97" s="78"/>
      <c r="X97">
        <v>120</v>
      </c>
    </row>
  </sheetData>
  <mergeCells count="655"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</mergeCells>
  <phoneticPr fontId="1"/>
  <conditionalFormatting sqref="G10:G12 G15:G69">
    <cfRule type="cellIs" dxfId="9" priority="11" operator="equal">
      <formula>"買"</formula>
    </cfRule>
    <cfRule type="cellIs" dxfId="8" priority="12" operator="equal">
      <formula>"売"</formula>
    </cfRule>
  </conditionalFormatting>
  <conditionalFormatting sqref="G13">
    <cfRule type="cellIs" dxfId="7" priority="15" operator="equal">
      <formula>"買"</formula>
    </cfRule>
    <cfRule type="cellIs" dxfId="6" priority="16" operator="equal">
      <formula>"売"</formula>
    </cfRule>
  </conditionalFormatting>
  <conditionalFormatting sqref="G14">
    <cfRule type="cellIs" dxfId="5" priority="13" operator="equal">
      <formula>"買"</formula>
    </cfRule>
    <cfRule type="cellIs" dxfId="4" priority="14" operator="equal">
      <formula>"売"</formula>
    </cfRule>
  </conditionalFormatting>
  <conditionalFormatting sqref="G70:G78">
    <cfRule type="cellIs" dxfId="3" priority="7" operator="equal">
      <formula>"買"</formula>
    </cfRule>
    <cfRule type="cellIs" dxfId="2" priority="8" operator="equal">
      <formula>"売"</formula>
    </cfRule>
  </conditionalFormatting>
  <conditionalFormatting sqref="G79:G97">
    <cfRule type="cellIs" dxfId="1" priority="5" operator="equal">
      <formula>"買"</formula>
    </cfRule>
    <cfRule type="cellIs" dxfId="0" priority="6" operator="equal">
      <formula>"売"</formula>
    </cfRule>
  </conditionalFormatting>
  <dataValidations count="1">
    <dataValidation type="list" allowBlank="1" showInputMessage="1" showErrorMessage="1" sqref="G10:G97">
      <formula1>"買,売"</formula1>
    </dataValidation>
  </dataValidations>
  <pageMargins left="0.7" right="0.7" top="0.75" bottom="0.75" header="0.3" footer="0.3"/>
  <pageSetup paperSize="9" orientation="portrait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8" workbookViewId="0">
      <selection activeCell="A197" sqref="A197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opLeftCell="A13" workbookViewId="0">
      <selection activeCell="E14" sqref="E14"/>
    </sheetView>
  </sheetViews>
  <sheetFormatPr defaultRowHeight="13.5" x14ac:dyDescent="0.15"/>
  <sheetData>
    <row r="1" spans="1:1" x14ac:dyDescent="0.15">
      <c r="A1" t="s">
        <v>98</v>
      </c>
    </row>
    <row r="2" spans="1:1" x14ac:dyDescent="0.15">
      <c r="A2" t="s">
        <v>99</v>
      </c>
    </row>
    <row r="4" spans="1:1" x14ac:dyDescent="0.15">
      <c r="A4" t="s">
        <v>100</v>
      </c>
    </row>
    <row r="6" spans="1:1" x14ac:dyDescent="0.15">
      <c r="A6" t="s">
        <v>97</v>
      </c>
    </row>
    <row r="7" spans="1:1" x14ac:dyDescent="0.15">
      <c r="A7" t="s">
        <v>101</v>
      </c>
    </row>
    <row r="8" spans="1:1" x14ac:dyDescent="0.15">
      <c r="A8" t="s">
        <v>102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>
      <selection activeCell="C8" sqref="C8"/>
    </sheetView>
  </sheetViews>
  <sheetFormatPr defaultRowHeight="13.5" x14ac:dyDescent="0.15"/>
  <cols>
    <col min="1" max="1" width="2.75" customWidth="1"/>
    <col min="2" max="3" width="17" customWidth="1"/>
    <col min="4" max="4" width="5" customWidth="1"/>
    <col min="5" max="6" width="17" customWidth="1"/>
    <col min="7" max="7" width="11.625" customWidth="1"/>
  </cols>
  <sheetData>
    <row r="2" spans="2:8" ht="17.25" x14ac:dyDescent="0.15">
      <c r="C2" s="18" t="s">
        <v>38</v>
      </c>
      <c r="E2" s="85" t="s">
        <v>39</v>
      </c>
      <c r="F2" s="86"/>
    </row>
    <row r="3" spans="2:8" ht="17.25" x14ac:dyDescent="0.15">
      <c r="B3" s="19" t="s">
        <v>6</v>
      </c>
      <c r="C3" s="20">
        <v>200000</v>
      </c>
      <c r="E3" s="21" t="s">
        <v>50</v>
      </c>
      <c r="F3" s="22">
        <v>90</v>
      </c>
    </row>
    <row r="4" spans="2:8" ht="17.25" x14ac:dyDescent="0.15">
      <c r="B4" s="23" t="s">
        <v>51</v>
      </c>
      <c r="C4" s="24">
        <v>0.02</v>
      </c>
      <c r="E4" s="21" t="s">
        <v>52</v>
      </c>
      <c r="F4" s="22">
        <v>135.88900000000001</v>
      </c>
      <c r="H4">
        <v>136.69</v>
      </c>
    </row>
    <row r="5" spans="2:8" ht="17.25" x14ac:dyDescent="0.15">
      <c r="B5" s="23" t="s">
        <v>21</v>
      </c>
      <c r="C5" s="25" t="s">
        <v>40</v>
      </c>
      <c r="E5" s="21" t="s">
        <v>53</v>
      </c>
      <c r="F5" s="22">
        <v>191.977</v>
      </c>
      <c r="H5">
        <v>136.51499999999999</v>
      </c>
    </row>
    <row r="6" spans="2:8" ht="17.25" x14ac:dyDescent="0.15">
      <c r="B6" s="19" t="s">
        <v>41</v>
      </c>
      <c r="C6" s="26">
        <v>43</v>
      </c>
      <c r="E6" s="21" t="s">
        <v>54</v>
      </c>
      <c r="F6" s="22">
        <v>90.191000000000003</v>
      </c>
      <c r="H6">
        <f>H4-H5</f>
        <v>0.17500000000001137</v>
      </c>
    </row>
    <row r="7" spans="2:8" ht="17.25" x14ac:dyDescent="0.15">
      <c r="B7" s="87" t="s">
        <v>55</v>
      </c>
      <c r="C7" s="87"/>
      <c r="E7" s="21" t="s">
        <v>56</v>
      </c>
      <c r="F7" s="22">
        <v>81.414000000000001</v>
      </c>
    </row>
    <row r="8" spans="2:8" ht="17.25" x14ac:dyDescent="0.15">
      <c r="B8" s="19" t="s">
        <v>42</v>
      </c>
      <c r="C8" s="27">
        <f>SUMIF(B12:B39,C5,D12:D39)/100000</f>
        <v>0.1</v>
      </c>
      <c r="E8" s="21" t="s">
        <v>57</v>
      </c>
      <c r="F8" s="22">
        <v>94.93</v>
      </c>
    </row>
    <row r="9" spans="2:8" ht="17.25" x14ac:dyDescent="0.15">
      <c r="B9" s="28" t="s">
        <v>43</v>
      </c>
      <c r="C9" s="29">
        <f>C3*C4</f>
        <v>4000</v>
      </c>
      <c r="E9" s="21" t="s">
        <v>58</v>
      </c>
      <c r="F9" s="22">
        <v>128.59100000000001</v>
      </c>
    </row>
    <row r="10" spans="2:8" ht="17.25" x14ac:dyDescent="0.15">
      <c r="B10" s="19" t="s">
        <v>44</v>
      </c>
      <c r="C10" s="30">
        <f>SUMIF(B12:B39,C5,E12:E39)</f>
        <v>3870</v>
      </c>
      <c r="F10" s="31" t="s">
        <v>45</v>
      </c>
    </row>
    <row r="12" spans="2:8" x14ac:dyDescent="0.15">
      <c r="B12" s="9" t="s">
        <v>50</v>
      </c>
      <c r="C12" s="32">
        <v>90</v>
      </c>
      <c r="D12" s="33">
        <f>ROUNDDOWN($C$9/C12/$C$6*10000,-3)</f>
        <v>10000</v>
      </c>
      <c r="E12" s="34">
        <f t="shared" ref="E12:E39" si="0">D12*$C$6*C12/10000</f>
        <v>3870</v>
      </c>
    </row>
    <row r="13" spans="2:8" x14ac:dyDescent="0.15">
      <c r="B13" s="9" t="s">
        <v>59</v>
      </c>
      <c r="C13" s="32">
        <f>$F$8</f>
        <v>94.93</v>
      </c>
      <c r="D13" s="33">
        <f t="shared" ref="D13:D39" si="1">ROUNDDOWN($C$9/C13/$C$6*10000,-3)</f>
        <v>9000</v>
      </c>
      <c r="E13" s="34">
        <f t="shared" si="0"/>
        <v>3673.7910000000002</v>
      </c>
    </row>
    <row r="14" spans="2:8" x14ac:dyDescent="0.15">
      <c r="B14" s="9" t="s">
        <v>60</v>
      </c>
      <c r="C14" s="32">
        <f>$F$9</f>
        <v>128.59100000000001</v>
      </c>
      <c r="D14" s="33">
        <f t="shared" si="1"/>
        <v>7000</v>
      </c>
      <c r="E14" s="34">
        <f t="shared" si="0"/>
        <v>3870.5891000000001</v>
      </c>
    </row>
    <row r="15" spans="2:8" x14ac:dyDescent="0.15">
      <c r="B15" s="9" t="s">
        <v>61</v>
      </c>
      <c r="C15" s="32">
        <v>100</v>
      </c>
      <c r="D15" s="33">
        <f t="shared" si="1"/>
        <v>9000</v>
      </c>
      <c r="E15" s="34">
        <f t="shared" si="0"/>
        <v>3870</v>
      </c>
    </row>
    <row r="16" spans="2:8" x14ac:dyDescent="0.15">
      <c r="B16" s="9" t="s">
        <v>62</v>
      </c>
      <c r="C16" s="32">
        <f>$F$3</f>
        <v>90</v>
      </c>
      <c r="D16" s="33">
        <f t="shared" si="1"/>
        <v>10000</v>
      </c>
      <c r="E16" s="34">
        <f t="shared" si="0"/>
        <v>3870</v>
      </c>
    </row>
    <row r="17" spans="2:5" x14ac:dyDescent="0.15">
      <c r="B17" s="9" t="s">
        <v>63</v>
      </c>
      <c r="C17" s="32">
        <f>$F$5</f>
        <v>191.977</v>
      </c>
      <c r="D17" s="33">
        <f t="shared" si="1"/>
        <v>4000</v>
      </c>
      <c r="E17" s="34">
        <f t="shared" si="0"/>
        <v>3302.0043999999998</v>
      </c>
    </row>
    <row r="18" spans="2:5" x14ac:dyDescent="0.15">
      <c r="B18" s="9" t="s">
        <v>64</v>
      </c>
      <c r="C18" s="32">
        <f>$F$6</f>
        <v>90.191000000000003</v>
      </c>
      <c r="D18" s="33">
        <f t="shared" si="1"/>
        <v>10000</v>
      </c>
      <c r="E18" s="34">
        <f t="shared" si="0"/>
        <v>3878.2130000000002</v>
      </c>
    </row>
    <row r="19" spans="2:5" x14ac:dyDescent="0.15">
      <c r="B19" s="9" t="s">
        <v>65</v>
      </c>
      <c r="C19" s="32">
        <f>$F$7</f>
        <v>81.414000000000001</v>
      </c>
      <c r="D19" s="33">
        <f t="shared" si="1"/>
        <v>11000</v>
      </c>
      <c r="E19" s="34">
        <f t="shared" si="0"/>
        <v>3850.8822</v>
      </c>
    </row>
    <row r="20" spans="2:5" x14ac:dyDescent="0.15">
      <c r="B20" s="9" t="s">
        <v>66</v>
      </c>
      <c r="C20" s="32">
        <f>$F$8</f>
        <v>94.93</v>
      </c>
      <c r="D20" s="33">
        <f t="shared" si="1"/>
        <v>9000</v>
      </c>
      <c r="E20" s="34">
        <f t="shared" si="0"/>
        <v>3673.7910000000002</v>
      </c>
    </row>
    <row r="21" spans="2:5" x14ac:dyDescent="0.15">
      <c r="B21" s="9" t="s">
        <v>67</v>
      </c>
      <c r="C21" s="32">
        <f>$F$9</f>
        <v>128.59100000000001</v>
      </c>
      <c r="D21" s="33">
        <f t="shared" si="1"/>
        <v>7000</v>
      </c>
      <c r="E21" s="34">
        <f t="shared" si="0"/>
        <v>3870.5891000000001</v>
      </c>
    </row>
    <row r="22" spans="2:5" x14ac:dyDescent="0.15">
      <c r="B22" s="9" t="s">
        <v>68</v>
      </c>
      <c r="C22" s="32">
        <v>100</v>
      </c>
      <c r="D22" s="33">
        <f t="shared" si="1"/>
        <v>9000</v>
      </c>
      <c r="E22" s="34">
        <f t="shared" si="0"/>
        <v>3870</v>
      </c>
    </row>
    <row r="23" spans="2:5" x14ac:dyDescent="0.15">
      <c r="B23" s="9" t="s">
        <v>69</v>
      </c>
      <c r="C23" s="32">
        <f>$F$3</f>
        <v>90</v>
      </c>
      <c r="D23" s="33">
        <f t="shared" si="1"/>
        <v>10000</v>
      </c>
      <c r="E23" s="34">
        <f t="shared" si="0"/>
        <v>3870</v>
      </c>
    </row>
    <row r="24" spans="2:5" x14ac:dyDescent="0.15">
      <c r="B24" s="9" t="s">
        <v>70</v>
      </c>
      <c r="C24" s="32">
        <f>$F$6</f>
        <v>90.191000000000003</v>
      </c>
      <c r="D24" s="33">
        <f t="shared" si="1"/>
        <v>10000</v>
      </c>
      <c r="E24" s="34">
        <f t="shared" si="0"/>
        <v>3878.2130000000002</v>
      </c>
    </row>
    <row r="25" spans="2:5" x14ac:dyDescent="0.15">
      <c r="B25" s="9" t="s">
        <v>71</v>
      </c>
      <c r="C25" s="32">
        <f>$F$7</f>
        <v>81.414000000000001</v>
      </c>
      <c r="D25" s="33">
        <f t="shared" si="1"/>
        <v>11000</v>
      </c>
      <c r="E25" s="34">
        <f t="shared" si="0"/>
        <v>3850.8822</v>
      </c>
    </row>
    <row r="26" spans="2:5" x14ac:dyDescent="0.15">
      <c r="B26" s="9" t="s">
        <v>72</v>
      </c>
      <c r="C26" s="32">
        <f>$F$8</f>
        <v>94.93</v>
      </c>
      <c r="D26" s="33">
        <f t="shared" si="1"/>
        <v>9000</v>
      </c>
      <c r="E26" s="34">
        <f t="shared" si="0"/>
        <v>3673.7910000000002</v>
      </c>
    </row>
    <row r="27" spans="2:5" x14ac:dyDescent="0.15">
      <c r="B27" s="9" t="s">
        <v>73</v>
      </c>
      <c r="C27" s="32">
        <f>$F$9</f>
        <v>128.59100000000001</v>
      </c>
      <c r="D27" s="33">
        <f t="shared" si="1"/>
        <v>7000</v>
      </c>
      <c r="E27" s="34">
        <f t="shared" si="0"/>
        <v>3870.5891000000001</v>
      </c>
    </row>
    <row r="28" spans="2:5" x14ac:dyDescent="0.15">
      <c r="B28" s="9" t="s">
        <v>74</v>
      </c>
      <c r="C28" s="32">
        <v>100</v>
      </c>
      <c r="D28" s="33">
        <f t="shared" si="1"/>
        <v>9000</v>
      </c>
      <c r="E28" s="34">
        <f t="shared" si="0"/>
        <v>3870</v>
      </c>
    </row>
    <row r="29" spans="2:5" x14ac:dyDescent="0.15">
      <c r="B29" s="9" t="s">
        <v>75</v>
      </c>
      <c r="C29" s="32">
        <f>$F$3</f>
        <v>90</v>
      </c>
      <c r="D29" s="33">
        <f t="shared" si="1"/>
        <v>10000</v>
      </c>
      <c r="E29" s="34">
        <f t="shared" si="0"/>
        <v>3870</v>
      </c>
    </row>
    <row r="30" spans="2:5" x14ac:dyDescent="0.15">
      <c r="B30" s="9" t="s">
        <v>76</v>
      </c>
      <c r="C30" s="32">
        <f>$F$7</f>
        <v>81.414000000000001</v>
      </c>
      <c r="D30" s="33">
        <f t="shared" si="1"/>
        <v>11000</v>
      </c>
      <c r="E30" s="34">
        <f t="shared" si="0"/>
        <v>3850.8822</v>
      </c>
    </row>
    <row r="31" spans="2:5" x14ac:dyDescent="0.15">
      <c r="B31" s="9" t="s">
        <v>77</v>
      </c>
      <c r="C31" s="32">
        <f>$F$8</f>
        <v>94.93</v>
      </c>
      <c r="D31" s="33">
        <f t="shared" si="1"/>
        <v>9000</v>
      </c>
      <c r="E31" s="34">
        <f t="shared" si="0"/>
        <v>3673.7910000000002</v>
      </c>
    </row>
    <row r="32" spans="2:5" x14ac:dyDescent="0.15">
      <c r="B32" s="9" t="s">
        <v>78</v>
      </c>
      <c r="C32" s="32">
        <f>$F$9</f>
        <v>128.59100000000001</v>
      </c>
      <c r="D32" s="33">
        <f t="shared" si="1"/>
        <v>7000</v>
      </c>
      <c r="E32" s="34">
        <f t="shared" si="0"/>
        <v>3870.5891000000001</v>
      </c>
    </row>
    <row r="33" spans="2:5" x14ac:dyDescent="0.15">
      <c r="B33" s="9" t="s">
        <v>79</v>
      </c>
      <c r="C33" s="32">
        <v>100</v>
      </c>
      <c r="D33" s="33">
        <f t="shared" si="1"/>
        <v>9000</v>
      </c>
      <c r="E33" s="34">
        <f t="shared" si="0"/>
        <v>3870</v>
      </c>
    </row>
    <row r="34" spans="2:5" x14ac:dyDescent="0.15">
      <c r="B34" s="9" t="s">
        <v>80</v>
      </c>
      <c r="C34" s="32">
        <f>$F$3</f>
        <v>90</v>
      </c>
      <c r="D34" s="33">
        <f t="shared" si="1"/>
        <v>10000</v>
      </c>
      <c r="E34" s="34">
        <f t="shared" si="0"/>
        <v>3870</v>
      </c>
    </row>
    <row r="35" spans="2:5" x14ac:dyDescent="0.15">
      <c r="B35" s="9" t="s">
        <v>81</v>
      </c>
      <c r="C35" s="32">
        <f>$F$8</f>
        <v>94.93</v>
      </c>
      <c r="D35" s="33">
        <f t="shared" si="1"/>
        <v>9000</v>
      </c>
      <c r="E35" s="34">
        <f t="shared" si="0"/>
        <v>3673.7910000000002</v>
      </c>
    </row>
    <row r="36" spans="2:5" x14ac:dyDescent="0.15">
      <c r="B36" s="9" t="s">
        <v>46</v>
      </c>
      <c r="C36" s="32">
        <f>$F$9</f>
        <v>128.59100000000001</v>
      </c>
      <c r="D36" s="33">
        <f t="shared" si="1"/>
        <v>7000</v>
      </c>
      <c r="E36" s="34">
        <f t="shared" si="0"/>
        <v>3870.5891000000001</v>
      </c>
    </row>
    <row r="37" spans="2:5" x14ac:dyDescent="0.15">
      <c r="B37" s="9" t="s">
        <v>47</v>
      </c>
      <c r="C37" s="32">
        <v>100</v>
      </c>
      <c r="D37" s="33">
        <f t="shared" si="1"/>
        <v>9000</v>
      </c>
      <c r="E37" s="34">
        <f t="shared" si="0"/>
        <v>3870</v>
      </c>
    </row>
    <row r="38" spans="2:5" x14ac:dyDescent="0.15">
      <c r="B38" s="9" t="s">
        <v>48</v>
      </c>
      <c r="C38" s="32">
        <f>$F$9</f>
        <v>128.59100000000001</v>
      </c>
      <c r="D38" s="33">
        <f t="shared" si="1"/>
        <v>7000</v>
      </c>
      <c r="E38" s="34">
        <f t="shared" si="0"/>
        <v>3870.5891000000001</v>
      </c>
    </row>
    <row r="39" spans="2:5" x14ac:dyDescent="0.15">
      <c r="B39" s="9" t="s">
        <v>49</v>
      </c>
      <c r="C39" s="32">
        <v>100</v>
      </c>
      <c r="D39" s="33">
        <f t="shared" si="1"/>
        <v>9000</v>
      </c>
      <c r="E39" s="34">
        <f t="shared" si="0"/>
        <v>3870</v>
      </c>
    </row>
  </sheetData>
  <mergeCells count="2">
    <mergeCell ref="E2:F2"/>
    <mergeCell ref="B7:C7"/>
  </mergeCells>
  <phoneticPr fontId="1"/>
  <dataValidations count="1">
    <dataValidation type="list" allowBlank="1" showInputMessage="1" showErrorMessage="1" sqref="C5">
      <formula1>$B$12:$B$39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EURUSD</vt:lpstr>
      <vt:lpstr>画像</vt:lpstr>
      <vt:lpstr>気づき</vt:lpstr>
      <vt:lpstr>ロット計算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ASUS</cp:lastModifiedBy>
  <dcterms:created xsi:type="dcterms:W3CDTF">2015-07-02T17:28:41Z</dcterms:created>
  <dcterms:modified xsi:type="dcterms:W3CDTF">2015-08-06T12:07:09Z</dcterms:modified>
</cp:coreProperties>
</file>