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3720" windowWidth="20520" windowHeight="4365"/>
  </bookViews>
  <sheets>
    <sheet name="EURUSD" sheetId="28" r:id="rId1"/>
    <sheet name="画像" sheetId="29" r:id="rId2"/>
    <sheet name="気づき" sheetId="30" r:id="rId3"/>
    <sheet name="ロット計算" sheetId="31" r:id="rId4"/>
  </sheets>
  <calcPr calcId="145621"/>
</workbook>
</file>

<file path=xl/calcChain.xml><?xml version="1.0" encoding="utf-8"?>
<calcChain xmlns="http://schemas.openxmlformats.org/spreadsheetml/2006/main">
  <c r="P16" i="28" l="1"/>
  <c r="C8" i="31" l="1"/>
  <c r="D12" i="31"/>
  <c r="L10" i="28"/>
  <c r="D38" i="31"/>
  <c r="E38" i="31" s="1"/>
  <c r="C38" i="31"/>
  <c r="C36" i="31"/>
  <c r="D35" i="31"/>
  <c r="E35" i="31" s="1"/>
  <c r="C35" i="31"/>
  <c r="C34" i="31"/>
  <c r="D32" i="31"/>
  <c r="E32" i="31" s="1"/>
  <c r="C32" i="31"/>
  <c r="C31" i="31"/>
  <c r="C30" i="31"/>
  <c r="C29" i="31"/>
  <c r="D28" i="31"/>
  <c r="E28" i="31" s="1"/>
  <c r="C27" i="31"/>
  <c r="C26" i="31"/>
  <c r="D25" i="31"/>
  <c r="E25" i="31" s="1"/>
  <c r="C25" i="31"/>
  <c r="C24" i="31"/>
  <c r="C23" i="31"/>
  <c r="C21" i="31"/>
  <c r="C20" i="31"/>
  <c r="C19" i="31"/>
  <c r="D18" i="31"/>
  <c r="E18" i="31" s="1"/>
  <c r="C18" i="31"/>
  <c r="C17" i="31"/>
  <c r="C16" i="31"/>
  <c r="C14" i="31"/>
  <c r="C13" i="31"/>
  <c r="C9" i="31"/>
  <c r="D36" i="31" s="1"/>
  <c r="E36" i="31" s="1"/>
  <c r="H6" i="31"/>
  <c r="D13" i="31" l="1"/>
  <c r="E13" i="31" s="1"/>
  <c r="D16" i="31"/>
  <c r="D20" i="31"/>
  <c r="E20" i="31" s="1"/>
  <c r="D23" i="31"/>
  <c r="E23" i="31" s="1"/>
  <c r="D27" i="31"/>
  <c r="E27" i="31" s="1"/>
  <c r="D30" i="31"/>
  <c r="E30" i="31" s="1"/>
  <c r="D33" i="31"/>
  <c r="E33" i="31" s="1"/>
  <c r="D39" i="31"/>
  <c r="E39" i="31" s="1"/>
  <c r="D14" i="31"/>
  <c r="E14" i="31" s="1"/>
  <c r="D17" i="31"/>
  <c r="E17" i="31" s="1"/>
  <c r="D21" i="31"/>
  <c r="E21" i="31" s="1"/>
  <c r="D24" i="31"/>
  <c r="E24" i="31" s="1"/>
  <c r="D31" i="31"/>
  <c r="E31" i="31" s="1"/>
  <c r="D34" i="31"/>
  <c r="E34" i="31" s="1"/>
  <c r="D37" i="31"/>
  <c r="E37" i="31" s="1"/>
  <c r="E12" i="31"/>
  <c r="D15" i="31"/>
  <c r="E15" i="31" s="1"/>
  <c r="D19" i="31"/>
  <c r="E19" i="31" s="1"/>
  <c r="D22" i="31"/>
  <c r="E22" i="31" s="1"/>
  <c r="D26" i="31"/>
  <c r="E26" i="31" s="1"/>
  <c r="D29" i="31"/>
  <c r="E29" i="31" s="1"/>
  <c r="E16" i="31" l="1"/>
  <c r="C10" i="31" s="1"/>
  <c r="V78" i="28" l="1"/>
  <c r="L78" i="28"/>
  <c r="V77" i="28"/>
  <c r="L77" i="28"/>
  <c r="V76" i="28"/>
  <c r="L76" i="28"/>
  <c r="V75" i="28"/>
  <c r="L75" i="28"/>
  <c r="V74" i="28"/>
  <c r="L74" i="28"/>
  <c r="V73" i="28"/>
  <c r="L73" i="28"/>
  <c r="V72" i="28"/>
  <c r="L72" i="28"/>
  <c r="V71" i="28"/>
  <c r="L71" i="28"/>
  <c r="V70" i="28"/>
  <c r="L70" i="28"/>
  <c r="V69" i="28"/>
  <c r="L69" i="28"/>
  <c r="V68" i="28"/>
  <c r="L68" i="28"/>
  <c r="V67" i="28"/>
  <c r="L67" i="28"/>
  <c r="V66" i="28"/>
  <c r="L66" i="28"/>
  <c r="V65" i="28"/>
  <c r="L65" i="28"/>
  <c r="V64" i="28"/>
  <c r="L64" i="28"/>
  <c r="V63" i="28"/>
  <c r="L63" i="28"/>
  <c r="V62" i="28"/>
  <c r="L62" i="28"/>
  <c r="V61" i="28"/>
  <c r="L61" i="28"/>
  <c r="V60" i="28"/>
  <c r="L60" i="28"/>
  <c r="V59" i="28"/>
  <c r="L59" i="28"/>
  <c r="V58" i="28"/>
  <c r="L58" i="28"/>
  <c r="V57" i="28"/>
  <c r="L57" i="28"/>
  <c r="V56" i="28"/>
  <c r="L56" i="28"/>
  <c r="V55" i="28"/>
  <c r="L55" i="28"/>
  <c r="V54" i="28"/>
  <c r="L54" i="28"/>
  <c r="V53" i="28"/>
  <c r="L53" i="28"/>
  <c r="V52" i="28"/>
  <c r="L52" i="28"/>
  <c r="V51" i="28"/>
  <c r="L51" i="28"/>
  <c r="V50" i="28"/>
  <c r="L50" i="28"/>
  <c r="V49" i="28"/>
  <c r="L49" i="28"/>
  <c r="V48" i="28"/>
  <c r="L48" i="28"/>
  <c r="V47" i="28"/>
  <c r="L47" i="28"/>
  <c r="V46" i="28"/>
  <c r="L46" i="28"/>
  <c r="V45" i="28"/>
  <c r="L45" i="28"/>
  <c r="V44" i="28"/>
  <c r="L44" i="28"/>
  <c r="V43" i="28"/>
  <c r="L43" i="28"/>
  <c r="V42" i="28"/>
  <c r="L42" i="28"/>
  <c r="V41" i="28"/>
  <c r="L41" i="28"/>
  <c r="V40" i="28"/>
  <c r="L40" i="28"/>
  <c r="V39" i="28"/>
  <c r="L39" i="28"/>
  <c r="V38" i="28"/>
  <c r="L38" i="28"/>
  <c r="V37" i="28"/>
  <c r="L37" i="28"/>
  <c r="V36" i="28"/>
  <c r="L36" i="28"/>
  <c r="V35" i="28"/>
  <c r="L35" i="28"/>
  <c r="V34" i="28"/>
  <c r="L34" i="28"/>
  <c r="V33" i="28"/>
  <c r="L33" i="28"/>
  <c r="V32" i="28"/>
  <c r="L32" i="28"/>
  <c r="V31" i="28"/>
  <c r="L31" i="28"/>
  <c r="V30" i="28"/>
  <c r="L30" i="28"/>
  <c r="V29" i="28"/>
  <c r="L29" i="28"/>
  <c r="V28" i="28"/>
  <c r="L28" i="28"/>
  <c r="V27" i="28"/>
  <c r="L27" i="28"/>
  <c r="V26" i="28"/>
  <c r="L26" i="28"/>
  <c r="V25" i="28"/>
  <c r="L25" i="28"/>
  <c r="V24" i="28"/>
  <c r="L24" i="28"/>
  <c r="V23" i="28"/>
  <c r="L23" i="28"/>
  <c r="V22" i="28"/>
  <c r="L22" i="28"/>
  <c r="V21" i="28"/>
  <c r="L21" i="28"/>
  <c r="V20" i="28"/>
  <c r="L20" i="28"/>
  <c r="V19" i="28"/>
  <c r="L19" i="28"/>
  <c r="V18" i="28"/>
  <c r="L18" i="28"/>
  <c r="V17" i="28"/>
  <c r="L17" i="28"/>
  <c r="V16" i="28"/>
  <c r="L16" i="28"/>
  <c r="V15" i="28"/>
  <c r="L15" i="28"/>
  <c r="V14" i="28"/>
  <c r="L14" i="28"/>
  <c r="V13" i="28"/>
  <c r="L13" i="28"/>
  <c r="V12" i="28"/>
  <c r="L12" i="28"/>
  <c r="V11" i="28"/>
  <c r="L11" i="28"/>
  <c r="E11" i="28"/>
  <c r="P11" i="28" s="1"/>
  <c r="P10" i="28"/>
  <c r="C10" i="28"/>
  <c r="E12" i="28" l="1"/>
  <c r="V10" i="28"/>
  <c r="H4" i="28" s="1"/>
  <c r="M10" i="28"/>
  <c r="O10" i="28" s="1"/>
  <c r="E13" i="28" l="1"/>
  <c r="P12" i="28"/>
  <c r="T10" i="28"/>
  <c r="C11" i="28" l="1"/>
  <c r="M11" i="28" s="1"/>
  <c r="O11" i="28" s="1"/>
  <c r="T11" i="28" s="1"/>
  <c r="P13" i="28"/>
  <c r="E14" i="28"/>
  <c r="C12" i="28" l="1"/>
  <c r="E15" i="28"/>
  <c r="P14" i="28"/>
  <c r="M12" i="28" l="1"/>
  <c r="O12" i="28" s="1"/>
  <c r="T12" i="28" s="1"/>
  <c r="E17" i="28" l="1"/>
  <c r="P17" i="28" s="1"/>
  <c r="C13" i="28"/>
  <c r="M13" i="28" l="1"/>
  <c r="O13" i="28" s="1"/>
  <c r="T13" i="28" s="1"/>
  <c r="E18" i="28"/>
  <c r="P18" i="28" s="1"/>
  <c r="C14" i="28" l="1"/>
  <c r="E19" i="28"/>
  <c r="P24" i="28"/>
  <c r="P19" i="28" l="1"/>
  <c r="E20" i="28"/>
  <c r="M14" i="28"/>
  <c r="O14" i="28" s="1"/>
  <c r="T14" i="28" s="1"/>
  <c r="E21" i="28" l="1"/>
  <c r="P20" i="28"/>
  <c r="C15" i="28"/>
  <c r="P21" i="28" l="1"/>
  <c r="E22" i="28"/>
  <c r="M15" i="28"/>
  <c r="O15" i="28" s="1"/>
  <c r="T15" i="28" s="1"/>
  <c r="E23" i="28" l="1"/>
  <c r="P22" i="28"/>
  <c r="C16" i="28"/>
  <c r="E25" i="28" l="1"/>
  <c r="P23" i="28"/>
  <c r="M16" i="28"/>
  <c r="O16" i="28" s="1"/>
  <c r="T16" i="28" s="1"/>
  <c r="C17" i="28" s="1"/>
  <c r="M17" i="28" s="1"/>
  <c r="O17" i="28" s="1"/>
  <c r="T17" i="28" s="1"/>
  <c r="C18" i="28" s="1"/>
  <c r="M18" i="28" s="1"/>
  <c r="O18" i="28" s="1"/>
  <c r="T18" i="28" s="1"/>
  <c r="C19" i="28" s="1"/>
  <c r="M19" i="28" s="1"/>
  <c r="O19" i="28" s="1"/>
  <c r="T19" i="28" s="1"/>
  <c r="C20" i="28" s="1"/>
  <c r="M20" i="28" s="1"/>
  <c r="O20" i="28" s="1"/>
  <c r="T20" i="28" s="1"/>
  <c r="C21" i="28" s="1"/>
  <c r="M21" i="28" s="1"/>
  <c r="O21" i="28" s="1"/>
  <c r="T21" i="28" s="1"/>
  <c r="C22" i="28" s="1"/>
  <c r="M22" i="28" s="1"/>
  <c r="O22" i="28" s="1"/>
  <c r="T22" i="28" s="1"/>
  <c r="C23" i="28" s="1"/>
  <c r="M23" i="28" s="1"/>
  <c r="O23" i="28" s="1"/>
  <c r="T23" i="28" s="1"/>
  <c r="C24" i="28" s="1"/>
  <c r="M24" i="28" s="1"/>
  <c r="O24" i="28" s="1"/>
  <c r="T24" i="28" s="1"/>
  <c r="C25" i="28" s="1"/>
  <c r="M25" i="28" s="1"/>
  <c r="O25" i="28" s="1"/>
  <c r="T25" i="28" s="1"/>
  <c r="C26" i="28" s="1"/>
  <c r="M26" i="28" s="1"/>
  <c r="O26" i="28" s="1"/>
  <c r="T26" i="28" s="1"/>
  <c r="C27" i="28" s="1"/>
  <c r="M27" i="28" s="1"/>
  <c r="O27" i="28" s="1"/>
  <c r="T27" i="28" s="1"/>
  <c r="C28" i="28" s="1"/>
  <c r="M28" i="28" s="1"/>
  <c r="O28" i="28" s="1"/>
  <c r="T28" i="28" s="1"/>
  <c r="C29" i="28" s="1"/>
  <c r="M29" i="28" s="1"/>
  <c r="O29" i="28" s="1"/>
  <c r="T29" i="28" s="1"/>
  <c r="C30" i="28" s="1"/>
  <c r="M30" i="28" s="1"/>
  <c r="O30" i="28" s="1"/>
  <c r="T30" i="28" s="1"/>
  <c r="C31" i="28" s="1"/>
  <c r="M31" i="28" s="1"/>
  <c r="O31" i="28" s="1"/>
  <c r="T31" i="28" s="1"/>
  <c r="C32" i="28" s="1"/>
  <c r="M32" i="28" s="1"/>
  <c r="O32" i="28" s="1"/>
  <c r="T32" i="28" s="1"/>
  <c r="C33" i="28" s="1"/>
  <c r="M33" i="28" s="1"/>
  <c r="O33" i="28" s="1"/>
  <c r="T33" i="28" s="1"/>
  <c r="C34" i="28" s="1"/>
  <c r="M34" i="28" s="1"/>
  <c r="O34" i="28" s="1"/>
  <c r="T34" i="28" s="1"/>
  <c r="C35" i="28" s="1"/>
  <c r="M35" i="28" s="1"/>
  <c r="O35" i="28" s="1"/>
  <c r="T35" i="28" s="1"/>
  <c r="C36" i="28" s="1"/>
  <c r="M36" i="28" s="1"/>
  <c r="O36" i="28" s="1"/>
  <c r="T36" i="28" s="1"/>
  <c r="C37" i="28" s="1"/>
  <c r="M37" i="28" s="1"/>
  <c r="O37" i="28" s="1"/>
  <c r="T37" i="28" s="1"/>
  <c r="C38" i="28" s="1"/>
  <c r="M38" i="28" s="1"/>
  <c r="O38" i="28" s="1"/>
  <c r="T38" i="28" s="1"/>
  <c r="C39" i="28" s="1"/>
  <c r="M39" i="28" s="1"/>
  <c r="O39" i="28" s="1"/>
  <c r="T39" i="28" s="1"/>
  <c r="C40" i="28" s="1"/>
  <c r="M40" i="28" s="1"/>
  <c r="O40" i="28" s="1"/>
  <c r="T40" i="28" s="1"/>
  <c r="C41" i="28" s="1"/>
  <c r="M41" i="28" s="1"/>
  <c r="O41" i="28" s="1"/>
  <c r="T41" i="28" s="1"/>
  <c r="C42" i="28" s="1"/>
  <c r="M42" i="28" s="1"/>
  <c r="O42" i="28" s="1"/>
  <c r="T42" i="28" s="1"/>
  <c r="C43" i="28" s="1"/>
  <c r="M43" i="28" s="1"/>
  <c r="O43" i="28" s="1"/>
  <c r="T43" i="28" s="1"/>
  <c r="C44" i="28" s="1"/>
  <c r="M44" i="28" s="1"/>
  <c r="O44" i="28" s="1"/>
  <c r="T44" i="28" s="1"/>
  <c r="C45" i="28" s="1"/>
  <c r="M45" i="28" s="1"/>
  <c r="O45" i="28" s="1"/>
  <c r="T45" i="28" s="1"/>
  <c r="C46" i="28" s="1"/>
  <c r="M46" i="28" s="1"/>
  <c r="O46" i="28" s="1"/>
  <c r="T46" i="28" s="1"/>
  <c r="C47" i="28" s="1"/>
  <c r="M47" i="28" s="1"/>
  <c r="O47" i="28" s="1"/>
  <c r="T47" i="28" s="1"/>
  <c r="C48" i="28" s="1"/>
  <c r="M48" i="28" s="1"/>
  <c r="O48" i="28" s="1"/>
  <c r="T48" i="28" s="1"/>
  <c r="C49" i="28" s="1"/>
  <c r="M49" i="28" s="1"/>
  <c r="O49" i="28" s="1"/>
  <c r="T49" i="28" s="1"/>
  <c r="C50" i="28" s="1"/>
  <c r="M50" i="28" s="1"/>
  <c r="O50" i="28" s="1"/>
  <c r="T50" i="28" s="1"/>
  <c r="C51" i="28" s="1"/>
  <c r="M51" i="28" s="1"/>
  <c r="O51" i="28" s="1"/>
  <c r="T51" i="28" s="1"/>
  <c r="C52" i="28" s="1"/>
  <c r="M52" i="28" s="1"/>
  <c r="O52" i="28" s="1"/>
  <c r="T52" i="28" s="1"/>
  <c r="C53" i="28" s="1"/>
  <c r="M53" i="28" s="1"/>
  <c r="O53" i="28" s="1"/>
  <c r="T53" i="28" s="1"/>
  <c r="C54" i="28" s="1"/>
  <c r="M54" i="28" s="1"/>
  <c r="O54" i="28" s="1"/>
  <c r="T54" i="28" s="1"/>
  <c r="C55" i="28" s="1"/>
  <c r="M55" i="28" s="1"/>
  <c r="O55" i="28" s="1"/>
  <c r="T55" i="28" s="1"/>
  <c r="C56" i="28" s="1"/>
  <c r="M56" i="28" s="1"/>
  <c r="O56" i="28" s="1"/>
  <c r="T56" i="28" s="1"/>
  <c r="C57" i="28" s="1"/>
  <c r="M57" i="28" s="1"/>
  <c r="O57" i="28" s="1"/>
  <c r="T57" i="28" s="1"/>
  <c r="C58" i="28" s="1"/>
  <c r="M58" i="28" s="1"/>
  <c r="O58" i="28" s="1"/>
  <c r="T58" i="28" s="1"/>
  <c r="C59" i="28" s="1"/>
  <c r="M59" i="28" s="1"/>
  <c r="O59" i="28" s="1"/>
  <c r="T59" i="28" s="1"/>
  <c r="C60" i="28" s="1"/>
  <c r="M60" i="28" s="1"/>
  <c r="O60" i="28" s="1"/>
  <c r="T60" i="28" s="1"/>
  <c r="C61" i="28" s="1"/>
  <c r="M61" i="28" s="1"/>
  <c r="O61" i="28" s="1"/>
  <c r="T61" i="28" s="1"/>
  <c r="C62" i="28" s="1"/>
  <c r="M62" i="28" s="1"/>
  <c r="O62" i="28" s="1"/>
  <c r="T62" i="28" s="1"/>
  <c r="C63" i="28" s="1"/>
  <c r="M63" i="28" s="1"/>
  <c r="O63" i="28" s="1"/>
  <c r="T63" i="28" s="1"/>
  <c r="C64" i="28" s="1"/>
  <c r="M64" i="28" s="1"/>
  <c r="O64" i="28" s="1"/>
  <c r="T64" i="28" s="1"/>
  <c r="C65" i="28" s="1"/>
  <c r="M65" i="28" s="1"/>
  <c r="O65" i="28" s="1"/>
  <c r="T65" i="28" s="1"/>
  <c r="C66" i="28" s="1"/>
  <c r="M66" i="28" s="1"/>
  <c r="O66" i="28" s="1"/>
  <c r="T66" i="28" s="1"/>
  <c r="C67" i="28" s="1"/>
  <c r="M67" i="28" s="1"/>
  <c r="O67" i="28" s="1"/>
  <c r="T67" i="28" s="1"/>
  <c r="C68" i="28" s="1"/>
  <c r="M68" i="28" s="1"/>
  <c r="O68" i="28" s="1"/>
  <c r="T68" i="28" s="1"/>
  <c r="C69" i="28" s="1"/>
  <c r="M69" i="28" s="1"/>
  <c r="O69" i="28" s="1"/>
  <c r="T69" i="28" s="1"/>
  <c r="C70" i="28" s="1"/>
  <c r="M70" i="28" s="1"/>
  <c r="O70" i="28" s="1"/>
  <c r="T70" i="28" s="1"/>
  <c r="C71" i="28" s="1"/>
  <c r="M71" i="28" s="1"/>
  <c r="O71" i="28" s="1"/>
  <c r="T71" i="28" s="1"/>
  <c r="C72" i="28" s="1"/>
  <c r="M72" i="28" s="1"/>
  <c r="O72" i="28" s="1"/>
  <c r="T72" i="28" s="1"/>
  <c r="C73" i="28" s="1"/>
  <c r="M73" i="28" s="1"/>
  <c r="O73" i="28" s="1"/>
  <c r="T73" i="28" s="1"/>
  <c r="C74" i="28" s="1"/>
  <c r="M74" i="28" s="1"/>
  <c r="O74" i="28" s="1"/>
  <c r="T74" i="28" s="1"/>
  <c r="C75" i="28" s="1"/>
  <c r="M75" i="28" s="1"/>
  <c r="O75" i="28" s="1"/>
  <c r="T75" i="28" s="1"/>
  <c r="C76" i="28" s="1"/>
  <c r="M76" i="28" s="1"/>
  <c r="O76" i="28" s="1"/>
  <c r="T76" i="28" s="1"/>
  <c r="C77" i="28" s="1"/>
  <c r="M77" i="28" s="1"/>
  <c r="O77" i="28" s="1"/>
  <c r="T77" i="28" s="1"/>
  <c r="C78" i="28" s="1"/>
  <c r="M78" i="28" s="1"/>
  <c r="O78" i="28" s="1"/>
  <c r="T78" i="28" s="1"/>
  <c r="E26" i="28" l="1"/>
  <c r="P25" i="28"/>
  <c r="E27" i="28" l="1"/>
  <c r="P26" i="28"/>
  <c r="G5" i="28"/>
  <c r="E5" i="28"/>
  <c r="L4" i="28"/>
  <c r="C5" i="28"/>
  <c r="P4" i="28"/>
  <c r="D4" i="28"/>
  <c r="N6" i="28" s="1"/>
  <c r="P31" i="28"/>
  <c r="E28" i="28" l="1"/>
  <c r="P27" i="28"/>
  <c r="I5" i="28"/>
  <c r="E29" i="28" l="1"/>
  <c r="P28" i="28"/>
  <c r="E30" i="28" l="1"/>
  <c r="P29" i="28"/>
  <c r="E32" i="28" l="1"/>
  <c r="P30" i="28"/>
  <c r="E33" i="28" l="1"/>
  <c r="P32" i="28"/>
  <c r="E34" i="28" l="1"/>
  <c r="P33" i="28"/>
  <c r="E35" i="28" l="1"/>
  <c r="P34" i="28"/>
  <c r="P38" i="28"/>
  <c r="E36" i="28" l="1"/>
  <c r="P35" i="28"/>
  <c r="E37" i="28" l="1"/>
  <c r="P36" i="28"/>
  <c r="E39" i="28" l="1"/>
  <c r="P37" i="28"/>
  <c r="E40" i="28" l="1"/>
  <c r="P39" i="28"/>
  <c r="E41" i="28" l="1"/>
  <c r="P40" i="28"/>
  <c r="E42" i="28" l="1"/>
  <c r="P41" i="28"/>
  <c r="E43" i="28" l="1"/>
  <c r="P42" i="28"/>
  <c r="E44" i="28" l="1"/>
  <c r="P43" i="28"/>
  <c r="P47" i="28"/>
  <c r="E45" i="28" l="1"/>
  <c r="P44" i="28"/>
  <c r="E46" i="28" l="1"/>
  <c r="E48" i="28" s="1"/>
  <c r="P45" i="28"/>
  <c r="E49" i="28" l="1"/>
  <c r="P48" i="28"/>
  <c r="E50" i="28" l="1"/>
  <c r="P49" i="28"/>
  <c r="E51" i="28" l="1"/>
  <c r="P50" i="28"/>
  <c r="E52" i="28" l="1"/>
  <c r="P51" i="28"/>
  <c r="E53" i="28" l="1"/>
  <c r="P52" i="28"/>
  <c r="E54" i="28" l="1"/>
  <c r="P53" i="28"/>
  <c r="P55" i="28"/>
  <c r="E56" i="28" l="1"/>
  <c r="E57" i="28" s="1"/>
  <c r="E58" i="28" s="1"/>
  <c r="E59" i="28" s="1"/>
  <c r="E60" i="28" s="1"/>
  <c r="E61" i="28" s="1"/>
  <c r="E62" i="28" s="1"/>
  <c r="E64" i="28" s="1"/>
  <c r="E65" i="28" s="1"/>
  <c r="E66" i="28" s="1"/>
  <c r="E68" i="28" s="1"/>
  <c r="E69" i="28" s="1"/>
  <c r="E70" i="28" s="1"/>
  <c r="E71" i="28" s="1"/>
  <c r="E73" i="28" s="1"/>
  <c r="E74" i="28" s="1"/>
  <c r="E76" i="28" s="1"/>
  <c r="E77" i="28" s="1"/>
  <c r="E78" i="28" s="1"/>
  <c r="P54" i="28"/>
  <c r="P56" i="28" l="1"/>
  <c r="P57" i="28"/>
  <c r="P58" i="28" l="1"/>
  <c r="P59" i="28" l="1"/>
  <c r="P60" i="28" l="1"/>
  <c r="P61" i="28" l="1"/>
  <c r="P63" i="28" l="1"/>
  <c r="P64" i="28" l="1"/>
  <c r="P65" i="28" l="1"/>
  <c r="P66" i="28" l="1"/>
  <c r="P67" i="28" l="1"/>
  <c r="P68" i="28" l="1"/>
  <c r="P69" i="28" l="1"/>
  <c r="P70" i="28" l="1"/>
  <c r="P71" i="28" l="1"/>
  <c r="P72" i="28" l="1"/>
  <c r="P73" i="28" l="1"/>
  <c r="P74" i="28" l="1"/>
  <c r="P75" i="28" l="1"/>
  <c r="P76" i="28" l="1"/>
  <c r="P77" i="28" l="1"/>
  <c r="P78" i="28" l="1"/>
</calcChain>
</file>

<file path=xl/sharedStrings.xml><?xml version="1.0" encoding="utf-8"?>
<sst xmlns="http://schemas.openxmlformats.org/spreadsheetml/2006/main" count="267" uniqueCount="171">
  <si>
    <t>日付</t>
    <rPh sb="0" eb="2">
      <t>ヒヅケ</t>
    </rPh>
    <phoneticPr fontId="1"/>
  </si>
  <si>
    <t>西暦</t>
    <rPh sb="0" eb="2">
      <t>セイレキ</t>
    </rPh>
    <phoneticPr fontId="1"/>
  </si>
  <si>
    <t>エントリー</t>
    <phoneticPr fontId="1"/>
  </si>
  <si>
    <t>売買</t>
    <rPh sb="0" eb="2">
      <t>バイバイ</t>
    </rPh>
    <phoneticPr fontId="1"/>
  </si>
  <si>
    <t>レート</t>
    <phoneticPr fontId="1"/>
  </si>
  <si>
    <t>決済</t>
    <rPh sb="0" eb="2">
      <t>ケッサイ</t>
    </rPh>
    <phoneticPr fontId="1"/>
  </si>
  <si>
    <t>資金</t>
    <rPh sb="0" eb="2">
      <t>シキン</t>
    </rPh>
    <phoneticPr fontId="1"/>
  </si>
  <si>
    <t>pips</t>
    <phoneticPr fontId="1"/>
  </si>
  <si>
    <t>ロット</t>
    <phoneticPr fontId="1"/>
  </si>
  <si>
    <t>売</t>
  </si>
  <si>
    <t>買</t>
  </si>
  <si>
    <t>損失上限</t>
    <rPh sb="0" eb="2">
      <t>ソンシツ</t>
    </rPh>
    <rPh sb="2" eb="4">
      <t>ジョウゲン</t>
    </rPh>
    <phoneticPr fontId="1"/>
  </si>
  <si>
    <t>勝率</t>
    <rPh sb="0" eb="2">
      <t>ショウリツ</t>
    </rPh>
    <phoneticPr fontId="1"/>
  </si>
  <si>
    <t>最終資金</t>
    <rPh sb="0" eb="2">
      <t>サイシュウ</t>
    </rPh>
    <rPh sb="2" eb="4">
      <t>シキン</t>
    </rPh>
    <phoneticPr fontId="1"/>
  </si>
  <si>
    <t>損益pips</t>
    <rPh sb="0" eb="2">
      <t>ソンエキ</t>
    </rPh>
    <phoneticPr fontId="1"/>
  </si>
  <si>
    <t>損益金額</t>
    <rPh sb="0" eb="2">
      <t>ソンエキ</t>
    </rPh>
    <rPh sb="2" eb="4">
      <t>キンガク</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</si>
  <si>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</si>
  <si>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</si>
  <si>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</si>
  <si>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最大ドローダウン</t>
    <rPh sb="0" eb="2">
      <t>サイダイ</t>
    </rPh>
    <phoneticPr fontId="1"/>
  </si>
  <si>
    <t>No.</t>
    <phoneticPr fontId="1"/>
  </si>
  <si>
    <t>通貨ペア</t>
    <rPh sb="0" eb="2">
      <t>ツウカ</t>
    </rPh>
    <phoneticPr fontId="1"/>
  </si>
  <si>
    <t>時間足</t>
    <rPh sb="0" eb="2">
      <t>ジカン</t>
    </rPh>
    <rPh sb="2" eb="3">
      <t>アシ</t>
    </rPh>
    <phoneticPr fontId="1"/>
  </si>
  <si>
    <t>勝数</t>
    <rPh sb="0" eb="1">
      <t>カ</t>
    </rPh>
    <rPh sb="1" eb="2">
      <t>カズ</t>
    </rPh>
    <phoneticPr fontId="1"/>
  </si>
  <si>
    <t>負数</t>
    <rPh sb="0" eb="1">
      <t>マ</t>
    </rPh>
    <rPh sb="1" eb="2">
      <t>カズ</t>
    </rPh>
    <phoneticPr fontId="1"/>
  </si>
  <si>
    <t>最大ドローアップ</t>
    <rPh sb="0" eb="2">
      <t>サイダイ</t>
    </rPh>
    <phoneticPr fontId="1"/>
  </si>
  <si>
    <t>引分</t>
    <rPh sb="0" eb="1">
      <t>ヒ</t>
    </rPh>
    <rPh sb="1" eb="2">
      <t>ワ</t>
    </rPh>
    <phoneticPr fontId="1"/>
  </si>
  <si>
    <t>最大連勝</t>
    <rPh sb="0" eb="2">
      <t>サイダイ</t>
    </rPh>
    <rPh sb="2" eb="4">
      <t>レンショウ</t>
    </rPh>
    <phoneticPr fontId="1"/>
  </si>
  <si>
    <t>最大連敗</t>
    <rPh sb="0" eb="2">
      <t>サイダイ</t>
    </rPh>
    <rPh sb="2" eb="4">
      <t>レンパイ</t>
    </rPh>
    <phoneticPr fontId="1"/>
  </si>
  <si>
    <t>リスク</t>
    <phoneticPr fontId="1"/>
  </si>
  <si>
    <t>⇒⇒⇒</t>
    <phoneticPr fontId="1"/>
  </si>
  <si>
    <t>EUR/USD</t>
    <phoneticPr fontId="1"/>
  </si>
  <si>
    <t>損切レート</t>
    <rPh sb="0" eb="2">
      <t>ソンギリ</t>
    </rPh>
    <phoneticPr fontId="1"/>
  </si>
  <si>
    <t>エントリーレート</t>
    <phoneticPr fontId="1"/>
  </si>
  <si>
    <t>は自動計算の為いじらない</t>
    <rPh sb="1" eb="3">
      <t>ジドウ</t>
    </rPh>
    <rPh sb="3" eb="5">
      <t>ケイサン</t>
    </rPh>
    <rPh sb="6" eb="7">
      <t>タメ</t>
    </rPh>
    <phoneticPr fontId="1"/>
  </si>
  <si>
    <t>は場合によって手入力が必要</t>
    <rPh sb="1" eb="3">
      <t>バアイ</t>
    </rPh>
    <rPh sb="7" eb="8">
      <t>テ</t>
    </rPh>
    <rPh sb="8" eb="10">
      <t>ニュウリョク</t>
    </rPh>
    <rPh sb="11" eb="13">
      <t>ヒツヨウ</t>
    </rPh>
    <phoneticPr fontId="1"/>
  </si>
  <si>
    <t>リスク（2%）</t>
    <phoneticPr fontId="1"/>
  </si>
  <si>
    <t>◆黄色セルに入力◆</t>
    <rPh sb="1" eb="3">
      <t>キイロ</t>
    </rPh>
    <rPh sb="6" eb="8">
      <t>ニュウリョク</t>
    </rPh>
    <phoneticPr fontId="1"/>
  </si>
  <si>
    <t>ドル円・クロス円レート</t>
    <rPh sb="2" eb="3">
      <t>エン</t>
    </rPh>
    <rPh sb="7" eb="8">
      <t>エン</t>
    </rPh>
    <phoneticPr fontId="1"/>
  </si>
  <si>
    <t>EUR/USD</t>
  </si>
  <si>
    <t>損切幅</t>
    <rPh sb="0" eb="2">
      <t>ソンギリ</t>
    </rPh>
    <rPh sb="2" eb="3">
      <t>ハバ</t>
    </rPh>
    <phoneticPr fontId="1"/>
  </si>
  <si>
    <t>取引通貨数</t>
    <rPh sb="0" eb="2">
      <t>トリヒキ</t>
    </rPh>
    <rPh sb="2" eb="4">
      <t>ツウカ</t>
    </rPh>
    <rPh sb="4" eb="5">
      <t>カズ</t>
    </rPh>
    <phoneticPr fontId="1"/>
  </si>
  <si>
    <t>損切上限額</t>
    <rPh sb="0" eb="2">
      <t>ソンギリ</t>
    </rPh>
    <rPh sb="2" eb="4">
      <t>ジョウゲン</t>
    </rPh>
    <rPh sb="4" eb="5">
      <t>ガク</t>
    </rPh>
    <phoneticPr fontId="1"/>
  </si>
  <si>
    <t>損切額</t>
    <rPh sb="0" eb="2">
      <t>ソンギリ</t>
    </rPh>
    <rPh sb="2" eb="3">
      <t>ガク</t>
    </rPh>
    <phoneticPr fontId="1"/>
  </si>
  <si>
    <t>※レートは定期的に更新すること</t>
    <rPh sb="5" eb="8">
      <t>テイキテキ</t>
    </rPh>
    <rPh sb="9" eb="11">
      <t>コウシン</t>
    </rPh>
    <phoneticPr fontId="1"/>
  </si>
  <si>
    <t>NZD/CHF</t>
    <phoneticPr fontId="1"/>
  </si>
  <si>
    <t>CAD/JPY</t>
    <phoneticPr fontId="1"/>
  </si>
  <si>
    <t>CAD/CHF</t>
    <phoneticPr fontId="1"/>
  </si>
  <si>
    <t>CHF/JPY</t>
    <phoneticPr fontId="1"/>
  </si>
  <si>
    <t>USD/JPY</t>
    <phoneticPr fontId="1"/>
  </si>
  <si>
    <t>リスク（％）</t>
    <phoneticPr fontId="1"/>
  </si>
  <si>
    <t>EUR/JPY</t>
    <phoneticPr fontId="1"/>
  </si>
  <si>
    <t>GBP/JPY</t>
    <phoneticPr fontId="1"/>
  </si>
  <si>
    <t>AUD/JPY</t>
    <phoneticPr fontId="1"/>
  </si>
  <si>
    <t>↓↓↓↓↓↓↓↓↓↓↓↓</t>
    <phoneticPr fontId="1"/>
  </si>
  <si>
    <t>NZD/JPY</t>
    <phoneticPr fontId="1"/>
  </si>
  <si>
    <t>CAD/JPY</t>
    <phoneticPr fontId="1"/>
  </si>
  <si>
    <t>CHF/JPY</t>
    <phoneticPr fontId="1"/>
  </si>
  <si>
    <t>USD/CAD</t>
    <phoneticPr fontId="1"/>
  </si>
  <si>
    <t>USD/CHF</t>
    <phoneticPr fontId="1"/>
  </si>
  <si>
    <t>EUR/JPY</t>
    <phoneticPr fontId="1"/>
  </si>
  <si>
    <t>EUR/USD</t>
    <phoneticPr fontId="1"/>
  </si>
  <si>
    <t>EUR/GBP</t>
    <phoneticPr fontId="1"/>
  </si>
  <si>
    <t>EUR/AUD</t>
    <phoneticPr fontId="1"/>
  </si>
  <si>
    <t>EUR/NZD</t>
    <phoneticPr fontId="1"/>
  </si>
  <si>
    <t>EUR/CAD</t>
    <phoneticPr fontId="1"/>
  </si>
  <si>
    <t>EUR/CHF</t>
    <phoneticPr fontId="1"/>
  </si>
  <si>
    <t>GBP/JPY</t>
    <phoneticPr fontId="1"/>
  </si>
  <si>
    <t>GBP/USD</t>
    <phoneticPr fontId="1"/>
  </si>
  <si>
    <t>GBP/AUD</t>
    <phoneticPr fontId="1"/>
  </si>
  <si>
    <t>GBP/NZD</t>
    <phoneticPr fontId="1"/>
  </si>
  <si>
    <t>GBP/CAD</t>
    <phoneticPr fontId="1"/>
  </si>
  <si>
    <t>GBP/CHF</t>
    <phoneticPr fontId="1"/>
  </si>
  <si>
    <t>AUD/JPY</t>
    <phoneticPr fontId="1"/>
  </si>
  <si>
    <t>AUD/USD</t>
    <phoneticPr fontId="1"/>
  </si>
  <si>
    <t>AUD/NZD</t>
    <phoneticPr fontId="1"/>
  </si>
  <si>
    <t>AUD/CAD</t>
    <phoneticPr fontId="1"/>
  </si>
  <si>
    <t>AUD/CHF</t>
    <phoneticPr fontId="1"/>
  </si>
  <si>
    <t>NZD/JPY</t>
    <phoneticPr fontId="1"/>
  </si>
  <si>
    <t>NZD/USD</t>
    <phoneticPr fontId="1"/>
  </si>
  <si>
    <t>NZD/CAD</t>
    <phoneticPr fontId="1"/>
  </si>
  <si>
    <t>USD/JPYレート</t>
    <phoneticPr fontId="1"/>
  </si>
  <si>
    <t>定期更新</t>
    <rPh sb="0" eb="2">
      <t>テイキ</t>
    </rPh>
    <rPh sb="2" eb="4">
      <t>コウシン</t>
    </rPh>
    <phoneticPr fontId="1"/>
  </si>
  <si>
    <t>日足</t>
    <rPh sb="0" eb="1">
      <t>ヒ</t>
    </rPh>
    <rPh sb="1" eb="2">
      <t>アシ</t>
    </rPh>
    <phoneticPr fontId="1"/>
  </si>
  <si>
    <t>TP</t>
    <phoneticPr fontId="1"/>
  </si>
  <si>
    <t>コメント</t>
    <phoneticPr fontId="1"/>
  </si>
  <si>
    <t>ST3まで移動、ターゲットには届かず</t>
    <rPh sb="5" eb="7">
      <t>イドウ</t>
    </rPh>
    <rPh sb="15" eb="16">
      <t>トド</t>
    </rPh>
    <phoneticPr fontId="1"/>
  </si>
  <si>
    <t>1.24341（W)</t>
    <phoneticPr fontId="1"/>
  </si>
  <si>
    <t>1.18296（W)</t>
    <phoneticPr fontId="1"/>
  </si>
  <si>
    <t>直近S/R1.28400（W）に抑えられている</t>
    <rPh sb="0" eb="2">
      <t>チョッキン</t>
    </rPh>
    <rPh sb="16" eb="17">
      <t>オサ</t>
    </rPh>
    <phoneticPr fontId="1"/>
  </si>
  <si>
    <t>直近S/R1.28400（W)に抑えられている</t>
    <rPh sb="0" eb="2">
      <t>チョッキン</t>
    </rPh>
    <rPh sb="16" eb="17">
      <t>オサ</t>
    </rPh>
    <phoneticPr fontId="1"/>
  </si>
  <si>
    <t>直近S/R1.18296（W)に抑えられている</t>
    <rPh sb="0" eb="2">
      <t>チョッキン</t>
    </rPh>
    <rPh sb="16" eb="17">
      <t>オサ</t>
    </rPh>
    <phoneticPr fontId="1"/>
  </si>
  <si>
    <t>1.20778（D）</t>
    <phoneticPr fontId="1"/>
  </si>
  <si>
    <t>ST2まで移動、ターゲットには届かず</t>
    <rPh sb="5" eb="7">
      <t>イドウ</t>
    </rPh>
    <rPh sb="15" eb="16">
      <t>トド</t>
    </rPh>
    <phoneticPr fontId="1"/>
  </si>
  <si>
    <t>1.14093（W)</t>
    <phoneticPr fontId="1"/>
  </si>
  <si>
    <t>上昇トレンドが崩れたと思ったが・・・ライン付近はトレードしないほうがいいだろう</t>
    <rPh sb="0" eb="2">
      <t>ジョウショウ</t>
    </rPh>
    <rPh sb="7" eb="8">
      <t>クズ</t>
    </rPh>
    <rPh sb="11" eb="12">
      <t>オモ</t>
    </rPh>
    <rPh sb="21" eb="23">
      <t>フキン</t>
    </rPh>
    <phoneticPr fontId="1"/>
  </si>
  <si>
    <t>直近S/Rに頭抑えられた後の上昇パターン。売と買の２つのPB</t>
    <rPh sb="0" eb="2">
      <t>チョッキン</t>
    </rPh>
    <rPh sb="6" eb="7">
      <t>アタマ</t>
    </rPh>
    <rPh sb="7" eb="8">
      <t>オサ</t>
    </rPh>
    <rPh sb="12" eb="13">
      <t>アト</t>
    </rPh>
    <rPh sb="14" eb="16">
      <t>ジョウショウ</t>
    </rPh>
    <rPh sb="21" eb="22">
      <t>ウ</t>
    </rPh>
    <rPh sb="23" eb="24">
      <t>カ</t>
    </rPh>
    <phoneticPr fontId="1"/>
  </si>
  <si>
    <t>トレンドラインに頭抑えられる</t>
    <rPh sb="8" eb="9">
      <t>アタマ</t>
    </rPh>
    <rPh sb="9" eb="10">
      <t>オサ</t>
    </rPh>
    <phoneticPr fontId="1"/>
  </si>
  <si>
    <t>トレンドラインを意識してST2まで移動し、ターゲットで決済</t>
    <rPh sb="8" eb="10">
      <t>イシキ</t>
    </rPh>
    <rPh sb="17" eb="19">
      <t>イドウ</t>
    </rPh>
    <rPh sb="27" eb="29">
      <t>ケッサイ</t>
    </rPh>
    <phoneticPr fontId="1"/>
  </si>
  <si>
    <t>1.29831(D)</t>
    <phoneticPr fontId="1"/>
  </si>
  <si>
    <t>リアルだったら入らない</t>
    <rPh sb="7" eb="8">
      <t>ハイ</t>
    </rPh>
    <phoneticPr fontId="1"/>
  </si>
  <si>
    <t>1.24790(D)</t>
    <phoneticPr fontId="1"/>
  </si>
  <si>
    <t>レンジ、リアルだったら入らない</t>
    <rPh sb="11" eb="12">
      <t>ハイ</t>
    </rPh>
    <phoneticPr fontId="1"/>
  </si>
  <si>
    <t>トレンドラインに沿ってPB出現、確率の高い勝パターン</t>
    <rPh sb="8" eb="9">
      <t>ソ</t>
    </rPh>
    <rPh sb="13" eb="15">
      <t>シュツゲン</t>
    </rPh>
    <rPh sb="16" eb="18">
      <t>カクリツ</t>
    </rPh>
    <rPh sb="19" eb="20">
      <t>タカ</t>
    </rPh>
    <rPh sb="21" eb="22">
      <t>カチ</t>
    </rPh>
    <phoneticPr fontId="1"/>
  </si>
  <si>
    <t>MA+S/Rサポートでいけると思ったが上値もS/Rに抑えられていた？</t>
    <rPh sb="15" eb="16">
      <t>オモ</t>
    </rPh>
    <rPh sb="19" eb="21">
      <t>ウワネ</t>
    </rPh>
    <rPh sb="26" eb="27">
      <t>オサ</t>
    </rPh>
    <phoneticPr fontId="1"/>
  </si>
  <si>
    <t>1.33450(W)</t>
    <phoneticPr fontId="1"/>
  </si>
  <si>
    <t>次のPB出現後にSTを移動したらSTまで下がってそこからTPまで上昇していった。</t>
    <rPh sb="0" eb="1">
      <t>ツギ</t>
    </rPh>
    <rPh sb="4" eb="6">
      <t>シュツゲン</t>
    </rPh>
    <rPh sb="6" eb="7">
      <t>ゴ</t>
    </rPh>
    <rPh sb="11" eb="13">
      <t>イドウ</t>
    </rPh>
    <rPh sb="20" eb="21">
      <t>サ</t>
    </rPh>
    <rPh sb="32" eb="34">
      <t>ジョウショウ</t>
    </rPh>
    <phoneticPr fontId="1"/>
  </si>
  <si>
    <t>PBの下髭が短くてLCになった途端に上昇していくパターンを見かける。下髭よりもう少し下のS/R辺りにSTを置いていれば勝てるといった場合がある。</t>
    <rPh sb="3" eb="4">
      <t>シタ</t>
    </rPh>
    <rPh sb="4" eb="5">
      <t>ヒゲ</t>
    </rPh>
    <rPh sb="6" eb="7">
      <t>ミジカ</t>
    </rPh>
    <rPh sb="15" eb="17">
      <t>トタン</t>
    </rPh>
    <rPh sb="18" eb="20">
      <t>ジョウショウ</t>
    </rPh>
    <rPh sb="29" eb="30">
      <t>ミ</t>
    </rPh>
    <rPh sb="34" eb="35">
      <t>シタ</t>
    </rPh>
    <rPh sb="35" eb="36">
      <t>ヒゲ</t>
    </rPh>
    <rPh sb="40" eb="41">
      <t>スコ</t>
    </rPh>
    <rPh sb="42" eb="43">
      <t>シタ</t>
    </rPh>
    <rPh sb="47" eb="48">
      <t>アタ</t>
    </rPh>
    <rPh sb="53" eb="54">
      <t>オ</t>
    </rPh>
    <rPh sb="59" eb="60">
      <t>カ</t>
    </rPh>
    <rPh sb="66" eb="68">
      <t>バアイ</t>
    </rPh>
    <phoneticPr fontId="1"/>
  </si>
  <si>
    <t>1.37012(M)</t>
    <phoneticPr fontId="1"/>
  </si>
  <si>
    <t>ST1まで移動、その後ターゲットに到達</t>
    <rPh sb="5" eb="7">
      <t>イドウ</t>
    </rPh>
    <rPh sb="10" eb="11">
      <t>ゴ</t>
    </rPh>
    <rPh sb="17" eb="19">
      <t>トウタツ</t>
    </rPh>
    <phoneticPr fontId="1"/>
  </si>
  <si>
    <t>1.41631(M)</t>
    <phoneticPr fontId="1"/>
  </si>
  <si>
    <t>ST2まで移動、その後ターゲットに到達</t>
    <rPh sb="5" eb="7">
      <t>イドウ</t>
    </rPh>
    <rPh sb="10" eb="11">
      <t>ゴ</t>
    </rPh>
    <rPh sb="17" eb="19">
      <t>トウタツ</t>
    </rPh>
    <phoneticPr fontId="1"/>
  </si>
  <si>
    <t>1.45352(M)</t>
    <phoneticPr fontId="1"/>
  </si>
  <si>
    <t>MA+S/Rサポート</t>
    <phoneticPr fontId="1"/>
  </si>
  <si>
    <t>トレンドライン割れる</t>
    <rPh sb="7" eb="8">
      <t>ワ</t>
    </rPh>
    <phoneticPr fontId="1"/>
  </si>
  <si>
    <t>1.36482(D)</t>
    <phoneticPr fontId="1"/>
  </si>
  <si>
    <t>WT形成とみたが、形成されず・・・</t>
    <rPh sb="2" eb="4">
      <t>ケイセイ</t>
    </rPh>
    <rPh sb="9" eb="11">
      <t>ケイセイ</t>
    </rPh>
    <phoneticPr fontId="1"/>
  </si>
  <si>
    <t>1.52821(D)</t>
    <phoneticPr fontId="1"/>
  </si>
  <si>
    <t>ST6まで移動、その後STで決済</t>
    <rPh sb="5" eb="7">
      <t>イドウ</t>
    </rPh>
    <rPh sb="10" eb="11">
      <t>ゴ</t>
    </rPh>
    <rPh sb="14" eb="16">
      <t>ケッサイ</t>
    </rPh>
    <phoneticPr fontId="1"/>
  </si>
  <si>
    <t>1.43263(D)</t>
    <phoneticPr fontId="1"/>
  </si>
  <si>
    <t>1.30674(W)</t>
    <phoneticPr fontId="1"/>
  </si>
  <si>
    <t>1.23022(W)</t>
    <phoneticPr fontId="1"/>
  </si>
  <si>
    <t>ターゲットを欲張ったのが裏目に出た。1.24790にしとくべき。STの移動の仕方がまずい？</t>
    <rPh sb="6" eb="8">
      <t>ヨクバ</t>
    </rPh>
    <rPh sb="12" eb="14">
      <t>ウラメ</t>
    </rPh>
    <rPh sb="15" eb="16">
      <t>デ</t>
    </rPh>
    <rPh sb="35" eb="37">
      <t>イドウ</t>
    </rPh>
    <rPh sb="38" eb="40">
      <t>シカタ</t>
    </rPh>
    <phoneticPr fontId="1"/>
  </si>
  <si>
    <t>1.38637(W)</t>
    <phoneticPr fontId="1"/>
  </si>
  <si>
    <t>上値が3本連続で抑えられていた。こういう場合は決済したほうがいい？</t>
    <rPh sb="0" eb="2">
      <t>ウワネ</t>
    </rPh>
    <rPh sb="4" eb="5">
      <t>ホン</t>
    </rPh>
    <rPh sb="5" eb="7">
      <t>レンゾク</t>
    </rPh>
    <rPh sb="8" eb="9">
      <t>オサ</t>
    </rPh>
    <rPh sb="20" eb="22">
      <t>バアイ</t>
    </rPh>
    <rPh sb="23" eb="25">
      <t>ケッサイ</t>
    </rPh>
    <phoneticPr fontId="1"/>
  </si>
  <si>
    <t>トレンドラインの中途半端な場所でのエントリー</t>
    <rPh sb="8" eb="10">
      <t>チュウト</t>
    </rPh>
    <rPh sb="10" eb="12">
      <t>ハンパ</t>
    </rPh>
    <rPh sb="13" eb="15">
      <t>バショ</t>
    </rPh>
    <phoneticPr fontId="1"/>
  </si>
  <si>
    <t>1.37962(D)</t>
    <phoneticPr fontId="1"/>
  </si>
  <si>
    <t>1.43263 S/Rを散々叩いていた。上昇は時間の問題？あと上昇トレンドラインに抑えられていた。</t>
    <rPh sb="12" eb="14">
      <t>サンザン</t>
    </rPh>
    <rPh sb="14" eb="15">
      <t>タタ</t>
    </rPh>
    <rPh sb="20" eb="22">
      <t>ジョウショウ</t>
    </rPh>
    <rPh sb="23" eb="25">
      <t>ジカン</t>
    </rPh>
    <rPh sb="26" eb="28">
      <t>モンダイ</t>
    </rPh>
    <rPh sb="31" eb="33">
      <t>ジョウショウ</t>
    </rPh>
    <rPh sb="41" eb="42">
      <t>オサ</t>
    </rPh>
    <phoneticPr fontId="1"/>
  </si>
  <si>
    <t>1.49516(W)</t>
    <phoneticPr fontId="1"/>
  </si>
  <si>
    <t>上昇の力がちょっと弱い？ターゲット手前で失速</t>
    <rPh sb="0" eb="2">
      <t>ジョウショウ</t>
    </rPh>
    <rPh sb="3" eb="4">
      <t>チカラ</t>
    </rPh>
    <rPh sb="9" eb="10">
      <t>ヨワ</t>
    </rPh>
    <rPh sb="17" eb="19">
      <t>テマエ</t>
    </rPh>
    <rPh sb="20" eb="22">
      <t>シッソク</t>
    </rPh>
    <phoneticPr fontId="1"/>
  </si>
  <si>
    <t>1.43263 S/Rに抑えられる</t>
    <rPh sb="12" eb="13">
      <t>オサ</t>
    </rPh>
    <phoneticPr fontId="1"/>
  </si>
  <si>
    <t>1.33405(W)</t>
    <phoneticPr fontId="1"/>
  </si>
  <si>
    <t>戻りのない相場になっている？底付近だと思うが検証の為エントリー</t>
    <rPh sb="0" eb="1">
      <t>モド</t>
    </rPh>
    <rPh sb="5" eb="7">
      <t>ソウバ</t>
    </rPh>
    <rPh sb="14" eb="15">
      <t>ソコ</t>
    </rPh>
    <rPh sb="15" eb="17">
      <t>フキン</t>
    </rPh>
    <rPh sb="19" eb="20">
      <t>オモ</t>
    </rPh>
    <rPh sb="22" eb="24">
      <t>ケンショウ</t>
    </rPh>
    <rPh sb="25" eb="26">
      <t>タメ</t>
    </rPh>
    <phoneticPr fontId="1"/>
  </si>
  <si>
    <t>1.24790(D)</t>
    <phoneticPr fontId="1"/>
  </si>
  <si>
    <t>1.18454(W)</t>
    <phoneticPr fontId="1"/>
  </si>
  <si>
    <t>ターゲット手前で失速。この場合どこで決済するのが正解なのか？</t>
    <rPh sb="5" eb="7">
      <t>テマエ</t>
    </rPh>
    <rPh sb="8" eb="10">
      <t>シッソク</t>
    </rPh>
    <rPh sb="13" eb="15">
      <t>バアイ</t>
    </rPh>
    <rPh sb="18" eb="20">
      <t>ケッサイ</t>
    </rPh>
    <rPh sb="24" eb="26">
      <t>セイカイ</t>
    </rPh>
    <phoneticPr fontId="1"/>
  </si>
  <si>
    <t>1.28751(D)</t>
    <phoneticPr fontId="1"/>
  </si>
  <si>
    <t>1.33405(W)</t>
    <phoneticPr fontId="1"/>
  </si>
  <si>
    <t>1.41631(W)</t>
    <phoneticPr fontId="1"/>
  </si>
  <si>
    <t>戻りのない相場？頂上付近の気配</t>
    <rPh sb="0" eb="1">
      <t>モド</t>
    </rPh>
    <rPh sb="5" eb="7">
      <t>ソウバ</t>
    </rPh>
    <rPh sb="8" eb="10">
      <t>チョウジョウ</t>
    </rPh>
    <rPh sb="10" eb="12">
      <t>フキン</t>
    </rPh>
    <rPh sb="13" eb="15">
      <t>ケハイ</t>
    </rPh>
    <phoneticPr fontId="1"/>
  </si>
  <si>
    <t>1.28400(W)</t>
    <phoneticPr fontId="1"/>
  </si>
  <si>
    <t>ST3まで移動、その後ターゲットに到達</t>
    <rPh sb="10" eb="11">
      <t>ゴ</t>
    </rPh>
    <rPh sb="17" eb="19">
      <t>トウタツ</t>
    </rPh>
    <phoneticPr fontId="1"/>
  </si>
  <si>
    <t>1.45352(W)</t>
    <phoneticPr fontId="1"/>
  </si>
  <si>
    <t>1.51198(W)</t>
    <phoneticPr fontId="1"/>
  </si>
  <si>
    <t>1.36482(W)</t>
    <phoneticPr fontId="1"/>
  </si>
  <si>
    <t>1.46480(D)</t>
    <phoneticPr fontId="1"/>
  </si>
  <si>
    <t>1.33405(W)</t>
    <phoneticPr fontId="1"/>
  </si>
  <si>
    <t>ST4まで移動、その後ターゲット到達</t>
    <rPh sb="5" eb="7">
      <t>イドウ</t>
    </rPh>
    <rPh sb="10" eb="11">
      <t>ゴ</t>
    </rPh>
    <rPh sb="16" eb="18">
      <t>トウタツ</t>
    </rPh>
    <phoneticPr fontId="1"/>
  </si>
  <si>
    <t>1.24341(W)</t>
    <phoneticPr fontId="1"/>
  </si>
  <si>
    <t>1.35499(D)</t>
    <phoneticPr fontId="1"/>
  </si>
  <si>
    <t>1.26623(D)</t>
    <phoneticPr fontId="1"/>
  </si>
  <si>
    <t>1.28039(D)</t>
    <phoneticPr fontId="1"/>
  </si>
  <si>
    <t>1.31678(W)</t>
    <phoneticPr fontId="1"/>
  </si>
  <si>
    <t>トレーリングが裏目に・・・ターゲット逃す</t>
    <rPh sb="7" eb="9">
      <t>ウラメ</t>
    </rPh>
    <rPh sb="18" eb="19">
      <t>ノガ</t>
    </rPh>
    <phoneticPr fontId="1"/>
  </si>
  <si>
    <t>1.31678(D)</t>
    <phoneticPr fontId="1"/>
  </si>
  <si>
    <t>前回取りきれなかったターゲットに再度挑戦！</t>
    <rPh sb="0" eb="2">
      <t>ゼンカイ</t>
    </rPh>
    <rPh sb="2" eb="3">
      <t>ト</t>
    </rPh>
    <rPh sb="16" eb="18">
      <t>サイド</t>
    </rPh>
    <rPh sb="18" eb="20">
      <t>チョウセン</t>
    </rPh>
    <phoneticPr fontId="1"/>
  </si>
  <si>
    <t>1.45352(W)</t>
    <phoneticPr fontId="1"/>
  </si>
  <si>
    <t>1.39642(D)</t>
    <phoneticPr fontId="1"/>
  </si>
  <si>
    <t>1.23895(W)</t>
    <phoneticPr fontId="1"/>
  </si>
  <si>
    <t>1.08088(W)</t>
    <phoneticPr fontId="1"/>
  </si>
  <si>
    <t>1.01364(W)</t>
    <phoneticPr fontId="1"/>
  </si>
  <si>
    <t>1.14428(D)</t>
    <phoneticPr fontId="1"/>
  </si>
  <si>
    <t>横並びのローソク足からのPB出現は高確率でLCにかかる</t>
    <rPh sb="0" eb="2">
      <t>ヨコナラ</t>
    </rPh>
    <rPh sb="8" eb="9">
      <t>アシ</t>
    </rPh>
    <rPh sb="14" eb="16">
      <t>シュツゲン</t>
    </rPh>
    <rPh sb="17" eb="20">
      <t>コウカクリツ</t>
    </rPh>
    <phoneticPr fontId="1"/>
  </si>
  <si>
    <t>今回はMAをサポートと見立てて検証しているが、底や天井付近で出るPBの下髭がS/Rにサポートされてれば高確率で勝てると思う</t>
    <rPh sb="0" eb="2">
      <t>コンカイ</t>
    </rPh>
    <rPh sb="11" eb="13">
      <t>ミタ</t>
    </rPh>
    <rPh sb="15" eb="17">
      <t>ケンショウ</t>
    </rPh>
    <rPh sb="23" eb="24">
      <t>ソコ</t>
    </rPh>
    <rPh sb="25" eb="27">
      <t>テンジョウ</t>
    </rPh>
    <rPh sb="27" eb="29">
      <t>フキン</t>
    </rPh>
    <rPh sb="30" eb="31">
      <t>デ</t>
    </rPh>
    <rPh sb="35" eb="36">
      <t>シタ</t>
    </rPh>
    <rPh sb="36" eb="37">
      <t>ヒゲ</t>
    </rPh>
    <rPh sb="51" eb="54">
      <t>コウカクリツ</t>
    </rPh>
    <rPh sb="55" eb="56">
      <t>カ</t>
    </rPh>
    <rPh sb="59" eb="60">
      <t>オモ</t>
    </rPh>
    <phoneticPr fontId="1"/>
  </si>
  <si>
    <t>今回は一括決済にトレーリングを混ぜて検証してみたが、大きな相場でターゲットまで行かないでトレーリングのストップで終わってしまうケースが多かった。</t>
    <rPh sb="0" eb="2">
      <t>コンカイ</t>
    </rPh>
    <rPh sb="3" eb="5">
      <t>イッカツ</t>
    </rPh>
    <rPh sb="5" eb="7">
      <t>ケッサイ</t>
    </rPh>
    <rPh sb="15" eb="16">
      <t>マ</t>
    </rPh>
    <rPh sb="18" eb="20">
      <t>ケンショウ</t>
    </rPh>
    <rPh sb="26" eb="27">
      <t>オオ</t>
    </rPh>
    <rPh sb="29" eb="31">
      <t>ソウバ</t>
    </rPh>
    <rPh sb="39" eb="40">
      <t>イ</t>
    </rPh>
    <rPh sb="56" eb="57">
      <t>オ</t>
    </rPh>
    <rPh sb="67" eb="68">
      <t>オオ</t>
    </rPh>
    <phoneticPr fontId="1"/>
  </si>
  <si>
    <t>多分ターゲットとするS/Rが遠すぎるのだと思う。次回はリスクリワードをもう少し意識してS/Rを設定したい。</t>
    <rPh sb="0" eb="2">
      <t>タブン</t>
    </rPh>
    <rPh sb="14" eb="15">
      <t>トオ</t>
    </rPh>
    <rPh sb="21" eb="22">
      <t>オモ</t>
    </rPh>
    <rPh sb="24" eb="26">
      <t>ジカイ</t>
    </rPh>
    <rPh sb="37" eb="38">
      <t>スコ</t>
    </rPh>
    <rPh sb="39" eb="41">
      <t>イシキ</t>
    </rPh>
    <rPh sb="47" eb="49">
      <t>セッテイ</t>
    </rPh>
    <phoneticPr fontId="1"/>
  </si>
  <si>
    <t>今回は日足の検証なのでエントリー時間は無視して検証した。</t>
    <rPh sb="0" eb="2">
      <t>コンカイ</t>
    </rPh>
    <rPh sb="3" eb="5">
      <t>ヒアシ</t>
    </rPh>
    <rPh sb="6" eb="8">
      <t>ケンショウ</t>
    </rPh>
    <rPh sb="16" eb="18">
      <t>ジカン</t>
    </rPh>
    <rPh sb="19" eb="21">
      <t>ムシ</t>
    </rPh>
    <rPh sb="23" eb="25">
      <t>ケンショウ</t>
    </rPh>
    <phoneticPr fontId="1"/>
  </si>
  <si>
    <t>勝率は５０％とあまり良くはないが、負けるだろうと予測できるような場面でも検証ということでエントリーした結果の勝率である。</t>
    <rPh sb="0" eb="2">
      <t>ショウリツ</t>
    </rPh>
    <rPh sb="10" eb="11">
      <t>ヨ</t>
    </rPh>
    <rPh sb="17" eb="18">
      <t>マ</t>
    </rPh>
    <rPh sb="24" eb="26">
      <t>ヨソク</t>
    </rPh>
    <rPh sb="32" eb="34">
      <t>バメン</t>
    </rPh>
    <rPh sb="36" eb="38">
      <t>ケンショウ</t>
    </rPh>
    <rPh sb="51" eb="53">
      <t>ケッカ</t>
    </rPh>
    <rPh sb="54" eb="56">
      <t>ショウリツ</t>
    </rPh>
    <phoneticPr fontId="1"/>
  </si>
  <si>
    <t>検証をしていくうちにどんな時に負けるのが多いかだんだんとわかってきた。本番ではそういった場面でのエントリーはスルーできるようになりたい。</t>
    <rPh sb="0" eb="2">
      <t>ケンショウ</t>
    </rPh>
    <rPh sb="13" eb="14">
      <t>トキ</t>
    </rPh>
    <rPh sb="15" eb="16">
      <t>マ</t>
    </rPh>
    <rPh sb="20" eb="21">
      <t>オオ</t>
    </rPh>
    <rPh sb="35" eb="37">
      <t>ホンバン</t>
    </rPh>
    <rPh sb="44" eb="46">
      <t>バメン</t>
    </rPh>
    <phoneticPr fontId="1"/>
  </si>
  <si>
    <t xml:space="preserve">・10MA・20MAの両方の上側にキャンドルがあれば買い方向、下側なら売り方向。
・MAに触れてPB出現でエントリー待ち、PB高値or安値ブレイクでエントリー、PB逆方向に高値or安値割りで見送り
</t>
    <rPh sb="82" eb="83">
      <t>ギャク</t>
    </rPh>
    <rPh sb="83" eb="85">
      <t>ホウコウ</t>
    </rPh>
    <rPh sb="86" eb="88">
      <t>タカネ</t>
    </rPh>
    <rPh sb="90" eb="92">
      <t>ヤスネ</t>
    </rPh>
    <rPh sb="92" eb="93">
      <t>ワリ</t>
    </rPh>
    <rPh sb="95" eb="97">
      <t>ミオク</t>
    </rPh>
    <phoneticPr fontId="10"/>
  </si>
  <si>
    <t xml:space="preserve">・決済S/R１つバージョン。分割決済なし
・ターゲットまでにPB出現もしくはダウ理論でストップを上げる（トレーリング）
・リスクリワード１：１以上での取引。それ以下はスルー
</t>
    <rPh sb="1" eb="3">
      <t>ケッサイ</t>
    </rPh>
    <rPh sb="14" eb="16">
      <t>ブンカツ</t>
    </rPh>
    <rPh sb="16" eb="18">
      <t>ケッサイ</t>
    </rPh>
    <rPh sb="32" eb="34">
      <t>シュツゲン</t>
    </rPh>
    <rPh sb="40" eb="42">
      <t>リロン</t>
    </rPh>
    <rPh sb="48" eb="49">
      <t>ア</t>
    </rPh>
    <rPh sb="71" eb="73">
      <t>イジョウ</t>
    </rPh>
    <rPh sb="75" eb="77">
      <t>トリヒキ</t>
    </rPh>
    <rPh sb="80" eb="82">
      <t>イカ</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</si>
</sst>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0_ "/>
    <numFmt numFmtId="177" formatCode="#,##0_ "/>
    <numFmt numFmtId="178" formatCode="m/d;@"/>
    <numFmt numFmtId="179" formatCode="#,##0_ ;[Red]\-#,##0\ "/>
    <numFmt numFmtId="180" formatCode="0.0_ ;[Red]\-0.0\ "/>
    <numFmt numFmtId="181" formatCode="0.0%"/>
    <numFmt numFmtId="182" formatCode="0.00000_ "/>
    <numFmt numFmtId="183" formatCode="0.000_ "/>
    <numFmt numFmtId="184" formatCode="0,000&quot;通&quot;&quot;貨&quot;"/>
    <numFmt numFmtId="185" formatCode="#,###,###&quot;円&quot;"/>
    <numFmt numFmtId="186" formatCode="#.0&quot;pips&quot;"/>
    <numFmt numFmtId="187" formatCode="0.00&quot;Lot&quot;"/>
    <numFmt numFmtId="188" formatCode="#,###&quot;円&quot;"/>
    <numFmt numFmtId="189" formatCode="0_ "/>
  </numFmts>
  <fonts count="1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b/>
      <sz val="11"/>
      <color rgb="FF0000FF"/>
      <name val="ＭＳ Ｐゴシック"/>
      <family val="3"/>
      <charset val="128"/>
      <scheme val="minor"/>
    </font>
    <font>
      <b/>
      <sz val="11"/>
      <color rgb="FFFF0000"/>
      <name val="ＭＳ Ｐゴシック"/>
      <family val="3"/>
      <charset val="128"/>
      <scheme val="minor"/>
    </font>
    <font>
      <sz val="6"/>
      <name val="ＭＳ Ｐゴシック"/>
      <family val="3"/>
      <charset val="128"/>
    </font>
    <font>
      <b/>
      <sz val="14"/>
      <color rgb="FF0000FF"/>
      <name val="ＭＳ Ｐゴシック"/>
      <family val="3"/>
      <charset val="128"/>
      <scheme val="minor"/>
    </font>
    <font>
      <b/>
      <sz val="14"/>
      <color theme="0"/>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s>
  <fills count="12">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99"/>
        <bgColor indexed="64"/>
      </patternFill>
    </fill>
    <fill>
      <patternFill patternType="solid">
        <fgColor rgb="FFEAEAEA"/>
        <bgColor indexed="64"/>
      </patternFill>
    </fill>
    <fill>
      <patternFill patternType="solid">
        <fgColor rgb="FF66CCFF"/>
        <bgColor indexed="64"/>
      </patternFill>
    </fill>
    <fill>
      <patternFill patternType="solid">
        <fgColor rgb="FFFFCC66"/>
        <bgColor indexed="64"/>
      </patternFill>
    </fill>
    <fill>
      <patternFill patternType="solid">
        <fgColor theme="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88">
    <xf numFmtId="0" fontId="0" fillId="0" borderId="0" xfId="0">
      <alignment vertical="center"/>
    </xf>
    <xf numFmtId="0" fontId="0" fillId="0" borderId="0" xfId="0" applyAlignment="1">
      <alignment horizontal="center" vertical="center"/>
    </xf>
    <xf numFmtId="178" fontId="4" fillId="0" borderId="1" xfId="0" applyNumberFormat="1" applyFont="1" applyFill="1" applyBorder="1" applyAlignment="1">
      <alignment horizontal="center" vertical="center"/>
    </xf>
    <xf numFmtId="0" fontId="0" fillId="0" borderId="0" xfId="0" applyAlignment="1">
      <alignment horizontal="left" vertical="center"/>
    </xf>
    <xf numFmtId="0" fontId="2" fillId="6"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xf>
    <xf numFmtId="0" fontId="4" fillId="0" borderId="1" xfId="0" applyFont="1" applyFill="1" applyBorder="1" applyAlignment="1">
      <alignment horizontal="center" vertical="center"/>
    </xf>
    <xf numFmtId="0" fontId="2" fillId="5" borderId="1" xfId="0" applyFont="1" applyFill="1" applyBorder="1" applyAlignment="1">
      <alignment horizontal="center" vertical="center" shrinkToFit="1"/>
    </xf>
    <xf numFmtId="0" fontId="0" fillId="0" borderId="0" xfId="0" applyFill="1">
      <alignment vertical="center"/>
    </xf>
    <xf numFmtId="181" fontId="0" fillId="8" borderId="1" xfId="1" applyNumberFormat="1" applyFont="1" applyFill="1" applyBorder="1" applyAlignment="1">
      <alignment horizontal="center" vertical="center"/>
    </xf>
    <xf numFmtId="0" fontId="0" fillId="8" borderId="10" xfId="0"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176" fontId="5" fillId="8" borderId="1" xfId="0" applyNumberFormat="1" applyFont="1" applyFill="1" applyBorder="1" applyAlignment="1">
      <alignment horizontal="center" vertical="center"/>
    </xf>
    <xf numFmtId="179" fontId="0" fillId="8" borderId="1" xfId="0" applyNumberFormat="1" applyFill="1" applyBorder="1" applyAlignment="1">
      <alignment vertical="center"/>
    </xf>
    <xf numFmtId="0" fontId="0" fillId="0" borderId="0" xfId="0" applyAlignment="1">
      <alignment vertical="center"/>
    </xf>
    <xf numFmtId="0" fontId="4" fillId="0" borderId="1" xfId="0" applyFont="1" applyFill="1" applyBorder="1" applyAlignment="1">
      <alignment horizontal="center" vertical="center"/>
    </xf>
    <xf numFmtId="0" fontId="11" fillId="0" borderId="0" xfId="0" applyFont="1" applyAlignment="1">
      <alignment horizontal="right" vertical="center"/>
    </xf>
    <xf numFmtId="184" fontId="13" fillId="4" borderId="1" xfId="0" applyNumberFormat="1" applyFont="1" applyFill="1" applyBorder="1" applyAlignment="1">
      <alignment horizontal="center" vertical="center"/>
    </xf>
    <xf numFmtId="185" fontId="14" fillId="11"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183" fontId="15" fillId="0" borderId="1" xfId="0" applyNumberFormat="1" applyFont="1" applyBorder="1" applyAlignment="1">
      <alignment horizontal="center" vertical="center"/>
    </xf>
    <xf numFmtId="0" fontId="13" fillId="4" borderId="1" xfId="0" applyFont="1" applyFill="1" applyBorder="1" applyAlignment="1">
      <alignment horizontal="center" vertical="center"/>
    </xf>
    <xf numFmtId="9" fontId="14" fillId="11" borderId="1" xfId="0" applyNumberFormat="1" applyFont="1" applyFill="1" applyBorder="1" applyAlignment="1">
      <alignment horizontal="center" vertical="center"/>
    </xf>
    <xf numFmtId="0" fontId="14" fillId="11" borderId="1" xfId="0" applyFont="1" applyFill="1" applyBorder="1" applyAlignment="1">
      <alignment horizontal="center" vertical="center"/>
    </xf>
    <xf numFmtId="186" fontId="14" fillId="11" borderId="1" xfId="0" applyNumberFormat="1" applyFont="1" applyFill="1" applyBorder="1" applyAlignment="1">
      <alignment horizontal="center" vertical="center"/>
    </xf>
    <xf numFmtId="187" fontId="16" fillId="0" borderId="1" xfId="0" applyNumberFormat="1" applyFont="1" applyBorder="1" applyAlignment="1">
      <alignment horizontal="center" vertical="center"/>
    </xf>
    <xf numFmtId="186" fontId="13" fillId="4" borderId="1" xfId="0" applyNumberFormat="1" applyFont="1" applyFill="1" applyBorder="1" applyAlignment="1">
      <alignment horizontal="center" vertical="center"/>
    </xf>
    <xf numFmtId="188" fontId="16" fillId="0" borderId="1" xfId="0" applyNumberFormat="1" applyFont="1" applyBorder="1" applyAlignment="1">
      <alignment horizontal="center" vertical="center"/>
    </xf>
    <xf numFmtId="188" fontId="15" fillId="0" borderId="1" xfId="0" applyNumberFormat="1" applyFont="1" applyBorder="1" applyAlignment="1">
      <alignment horizontal="center" vertical="center"/>
    </xf>
    <xf numFmtId="189" fontId="9" fillId="0" borderId="0" xfId="0" applyNumberFormat="1" applyFont="1" applyAlignment="1">
      <alignment horizontal="right" vertical="center"/>
    </xf>
    <xf numFmtId="183" fontId="0" fillId="0" borderId="0" xfId="0" applyNumberFormat="1" applyFill="1">
      <alignment vertical="center"/>
    </xf>
    <xf numFmtId="0" fontId="0" fillId="0" borderId="0" xfId="0" applyNumberFormat="1" applyFill="1">
      <alignment vertical="center"/>
    </xf>
    <xf numFmtId="177" fontId="0" fillId="0" borderId="0" xfId="0" applyNumberFormat="1" applyFill="1">
      <alignment vertical="center"/>
    </xf>
    <xf numFmtId="0" fontId="2" fillId="3" borderId="1" xfId="0" applyFont="1" applyFill="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2" fillId="3" borderId="1" xfId="0" applyFont="1" applyFill="1" applyBorder="1" applyAlignment="1">
      <alignment horizontal="center" vertical="center" shrinkToFit="1"/>
    </xf>
    <xf numFmtId="179" fontId="0" fillId="8" borderId="1" xfId="0" applyNumberFormat="1" applyFill="1" applyBorder="1" applyAlignment="1">
      <alignment horizontal="center" vertical="center"/>
    </xf>
    <xf numFmtId="0" fontId="2" fillId="3" borderId="10" xfId="0" applyFont="1" applyFill="1" applyBorder="1" applyAlignment="1">
      <alignment horizontal="center" vertical="center"/>
    </xf>
    <xf numFmtId="0" fontId="0" fillId="0" borderId="10" xfId="0"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180" fontId="0" fillId="8" borderId="1" xfId="0" applyNumberFormat="1" applyFill="1" applyBorder="1" applyAlignment="1">
      <alignment horizontal="center" vertical="center"/>
    </xf>
    <xf numFmtId="0" fontId="0" fillId="8" borderId="1" xfId="0" applyFill="1" applyBorder="1" applyAlignment="1">
      <alignment horizontal="center" vertical="center"/>
    </xf>
    <xf numFmtId="177" fontId="0" fillId="8" borderId="1" xfId="0" applyNumberFormat="1" applyFill="1" applyBorder="1" applyAlignment="1">
      <alignment horizontal="center" vertical="center"/>
    </xf>
    <xf numFmtId="0" fontId="2" fillId="5" borderId="2"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177" fontId="6" fillId="0" borderId="14" xfId="0" applyNumberFormat="1" applyFont="1" applyBorder="1" applyAlignment="1">
      <alignment horizontal="center" vertical="center"/>
    </xf>
    <xf numFmtId="177" fontId="6" fillId="0" borderId="15" xfId="0" applyNumberFormat="1" applyFont="1" applyBorder="1" applyAlignment="1">
      <alignment horizontal="center" vertical="center"/>
    </xf>
    <xf numFmtId="0" fontId="7" fillId="0" borderId="9" xfId="0" applyFont="1" applyBorder="1" applyAlignment="1">
      <alignment horizontal="center" vertical="center"/>
    </xf>
    <xf numFmtId="177" fontId="6" fillId="8" borderId="16" xfId="0" applyNumberFormat="1" applyFont="1" applyFill="1" applyBorder="1" applyAlignment="1">
      <alignment horizontal="center" vertical="center"/>
    </xf>
    <xf numFmtId="177" fontId="6" fillId="8" borderId="12" xfId="0" applyNumberFormat="1" applyFont="1" applyFill="1" applyBorder="1" applyAlignment="1">
      <alignment horizontal="center" vertical="center"/>
    </xf>
    <xf numFmtId="177" fontId="6" fillId="8" borderId="17" xfId="0" applyNumberFormat="1" applyFont="1" applyFill="1" applyBorder="1" applyAlignment="1">
      <alignment horizontal="center" vertical="center"/>
    </xf>
    <xf numFmtId="0" fontId="2" fillId="4" borderId="1"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180" fontId="5" fillId="8" borderId="1" xfId="0" applyNumberFormat="1" applyFont="1" applyFill="1" applyBorder="1" applyAlignment="1">
      <alignment horizontal="center" vertical="center"/>
    </xf>
    <xf numFmtId="177" fontId="4" fillId="8"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79" fontId="5" fillId="8" borderId="2" xfId="0" applyNumberFormat="1" applyFont="1" applyFill="1" applyBorder="1" applyAlignment="1">
      <alignment horizontal="center" vertical="center"/>
    </xf>
    <xf numFmtId="179" fontId="5" fillId="8" borderId="4" xfId="0" applyNumberFormat="1" applyFont="1" applyFill="1" applyBorder="1" applyAlignment="1">
      <alignment horizontal="center" vertical="center"/>
    </xf>
    <xf numFmtId="182" fontId="4" fillId="0" borderId="2" xfId="0" applyNumberFormat="1" applyFont="1" applyFill="1" applyBorder="1" applyAlignment="1">
      <alignment horizontal="center" vertical="center"/>
    </xf>
    <xf numFmtId="182" fontId="4" fillId="0" borderId="4" xfId="0" applyNumberFormat="1" applyFont="1" applyFill="1" applyBorder="1" applyAlignment="1">
      <alignment horizontal="center" vertical="center"/>
    </xf>
    <xf numFmtId="0" fontId="12" fillId="10" borderId="2" xfId="0" applyFont="1" applyFill="1" applyBorder="1" applyAlignment="1">
      <alignment horizontal="center" vertical="center"/>
    </xf>
    <xf numFmtId="0" fontId="12" fillId="10" borderId="4" xfId="0" applyFont="1" applyFill="1" applyBorder="1" applyAlignment="1">
      <alignment horizontal="center" vertical="center"/>
    </xf>
    <xf numFmtId="0" fontId="0" fillId="0" borderId="3" xfId="0" applyBorder="1" applyAlignment="1">
      <alignment horizontal="center" vertical="center"/>
    </xf>
  </cellXfs>
  <cellStyles count="2">
    <cellStyle name="パーセント" xfId="1" builtinId="5"/>
    <cellStyle name="標準" xfId="0" builtinId="0"/>
  </cellStyles>
  <dxfs count="6">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mruColors>
      <color rgb="FFFFCC66"/>
      <color rgb="FF66CCFF"/>
      <color rgb="FF3399FF"/>
      <color rgb="FFCCCCFF"/>
      <color rgb="FFCCFFCC"/>
      <color rgb="FF0000FF"/>
      <color rgb="FFFFCCFF"/>
      <color rgb="FFEAEAEA"/>
      <color rgb="FFFFFFCC"/>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26</xdr:row>
      <xdr:rowOff>66737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4524437"/>
        </a:xfrm>
        <a:prstGeom prst="rect">
          <a:avLst/>
        </a:prstGeom>
      </xdr:spPr>
    </xdr:pic>
    <xdr:clientData/>
  </xdr:twoCellAnchor>
  <xdr:twoCellAnchor editAs="oneCell">
    <xdr:from>
      <xdr:col>0</xdr:col>
      <xdr:colOff>0</xdr:colOff>
      <xdr:row>28</xdr:row>
      <xdr:rowOff>0</xdr:rowOff>
    </xdr:from>
    <xdr:to>
      <xdr:col>14</xdr:col>
      <xdr:colOff>457200</xdr:colOff>
      <xdr:row>54</xdr:row>
      <xdr:rowOff>418</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800600"/>
          <a:ext cx="10058400" cy="4458118"/>
        </a:xfrm>
        <a:prstGeom prst="rect">
          <a:avLst/>
        </a:prstGeom>
      </xdr:spPr>
    </xdr:pic>
    <xdr:clientData/>
  </xdr:twoCellAnchor>
  <xdr:twoCellAnchor editAs="oneCell">
    <xdr:from>
      <xdr:col>0</xdr:col>
      <xdr:colOff>0</xdr:colOff>
      <xdr:row>56</xdr:row>
      <xdr:rowOff>0</xdr:rowOff>
    </xdr:from>
    <xdr:to>
      <xdr:col>14</xdr:col>
      <xdr:colOff>457200</xdr:colOff>
      <xdr:row>82</xdr:row>
      <xdr:rowOff>22525</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601200"/>
          <a:ext cx="10058400" cy="4480225"/>
        </a:xfrm>
        <a:prstGeom prst="rect">
          <a:avLst/>
        </a:prstGeom>
      </xdr:spPr>
    </xdr:pic>
    <xdr:clientData/>
  </xdr:twoCellAnchor>
  <xdr:twoCellAnchor editAs="oneCell">
    <xdr:from>
      <xdr:col>0</xdr:col>
      <xdr:colOff>0</xdr:colOff>
      <xdr:row>84</xdr:row>
      <xdr:rowOff>0</xdr:rowOff>
    </xdr:from>
    <xdr:to>
      <xdr:col>14</xdr:col>
      <xdr:colOff>457200</xdr:colOff>
      <xdr:row>110</xdr:row>
      <xdr:rowOff>52000</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4401800"/>
          <a:ext cx="10058400" cy="4509700"/>
        </a:xfrm>
        <a:prstGeom prst="rect">
          <a:avLst/>
        </a:prstGeom>
      </xdr:spPr>
    </xdr:pic>
    <xdr:clientData/>
  </xdr:twoCellAnchor>
  <xdr:twoCellAnchor editAs="oneCell">
    <xdr:from>
      <xdr:col>0</xdr:col>
      <xdr:colOff>0</xdr:colOff>
      <xdr:row>112</xdr:row>
      <xdr:rowOff>0</xdr:rowOff>
    </xdr:from>
    <xdr:to>
      <xdr:col>14</xdr:col>
      <xdr:colOff>457200</xdr:colOff>
      <xdr:row>138</xdr:row>
      <xdr:rowOff>43082</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19202400"/>
          <a:ext cx="10058400" cy="4500782"/>
        </a:xfrm>
        <a:prstGeom prst="rect">
          <a:avLst/>
        </a:prstGeom>
      </xdr:spPr>
    </xdr:pic>
    <xdr:clientData/>
  </xdr:twoCellAnchor>
  <xdr:twoCellAnchor editAs="oneCell">
    <xdr:from>
      <xdr:col>0</xdr:col>
      <xdr:colOff>0</xdr:colOff>
      <xdr:row>140</xdr:row>
      <xdr:rowOff>0</xdr:rowOff>
    </xdr:from>
    <xdr:to>
      <xdr:col>14</xdr:col>
      <xdr:colOff>457200</xdr:colOff>
      <xdr:row>166</xdr:row>
      <xdr:rowOff>74106</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24003000"/>
          <a:ext cx="10058400" cy="4531806"/>
        </a:xfrm>
        <a:prstGeom prst="rect">
          <a:avLst/>
        </a:prstGeom>
      </xdr:spPr>
    </xdr:pic>
    <xdr:clientData/>
  </xdr:twoCellAnchor>
  <xdr:twoCellAnchor editAs="oneCell">
    <xdr:from>
      <xdr:col>0</xdr:col>
      <xdr:colOff>0</xdr:colOff>
      <xdr:row>168</xdr:row>
      <xdr:rowOff>0</xdr:rowOff>
    </xdr:from>
    <xdr:to>
      <xdr:col>14</xdr:col>
      <xdr:colOff>457200</xdr:colOff>
      <xdr:row>194</xdr:row>
      <xdr:rowOff>44631</xdr:rowOff>
    </xdr:to>
    <xdr:pic>
      <xdr:nvPicPr>
        <xdr:cNvPr id="8"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28803600"/>
          <a:ext cx="10058400" cy="4502331"/>
        </a:xfrm>
        <a:prstGeom prst="rect">
          <a:avLst/>
        </a:prstGeom>
      </xdr:spPr>
    </xdr:pic>
    <xdr:clientData/>
  </xdr:twoCellAnchor>
  <xdr:twoCellAnchor editAs="oneCell">
    <xdr:from>
      <xdr:col>0</xdr:col>
      <xdr:colOff>0</xdr:colOff>
      <xdr:row>196</xdr:row>
      <xdr:rowOff>0</xdr:rowOff>
    </xdr:from>
    <xdr:to>
      <xdr:col>14</xdr:col>
      <xdr:colOff>457200</xdr:colOff>
      <xdr:row>221</xdr:row>
      <xdr:rowOff>164499</xdr:rowOff>
    </xdr:to>
    <xdr:pic>
      <xdr:nvPicPr>
        <xdr:cNvPr id="10" name="図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33604200"/>
          <a:ext cx="10058400" cy="4450749"/>
        </a:xfrm>
        <a:prstGeom prst="rect">
          <a:avLst/>
        </a:prstGeom>
      </xdr:spPr>
    </xdr:pic>
    <xdr:clientData/>
  </xdr:twoCellAnchor>
  <xdr:twoCellAnchor editAs="oneCell">
    <xdr:from>
      <xdr:col>0</xdr:col>
      <xdr:colOff>0</xdr:colOff>
      <xdr:row>224</xdr:row>
      <xdr:rowOff>0</xdr:rowOff>
    </xdr:from>
    <xdr:to>
      <xdr:col>14</xdr:col>
      <xdr:colOff>457200</xdr:colOff>
      <xdr:row>249</xdr:row>
      <xdr:rowOff>142393</xdr:rowOff>
    </xdr:to>
    <xdr:pic>
      <xdr:nvPicPr>
        <xdr:cNvPr id="11" name="図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38404800"/>
          <a:ext cx="10058400" cy="4428643"/>
        </a:xfrm>
        <a:prstGeom prst="rect">
          <a:avLst/>
        </a:prstGeom>
      </xdr:spPr>
    </xdr:pic>
    <xdr:clientData/>
  </xdr:twoCellAnchor>
  <xdr:twoCellAnchor editAs="oneCell">
    <xdr:from>
      <xdr:col>0</xdr:col>
      <xdr:colOff>0</xdr:colOff>
      <xdr:row>252</xdr:row>
      <xdr:rowOff>0</xdr:rowOff>
    </xdr:from>
    <xdr:to>
      <xdr:col>14</xdr:col>
      <xdr:colOff>457200</xdr:colOff>
      <xdr:row>277</xdr:row>
      <xdr:rowOff>149762</xdr:rowOff>
    </xdr:to>
    <xdr:pic>
      <xdr:nvPicPr>
        <xdr:cNvPr id="12" name="図 1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43205400"/>
          <a:ext cx="10058400" cy="4436012"/>
        </a:xfrm>
        <a:prstGeom prst="rect">
          <a:avLst/>
        </a:prstGeom>
      </xdr:spPr>
    </xdr:pic>
    <xdr:clientData/>
  </xdr:twoCellAnchor>
  <xdr:twoCellAnchor editAs="oneCell">
    <xdr:from>
      <xdr:col>0</xdr:col>
      <xdr:colOff>0</xdr:colOff>
      <xdr:row>280</xdr:row>
      <xdr:rowOff>0</xdr:rowOff>
    </xdr:from>
    <xdr:to>
      <xdr:col>14</xdr:col>
      <xdr:colOff>457200</xdr:colOff>
      <xdr:row>305</xdr:row>
      <xdr:rowOff>142393</xdr:rowOff>
    </xdr:to>
    <xdr:pic>
      <xdr:nvPicPr>
        <xdr:cNvPr id="13" name="図 1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48006000"/>
          <a:ext cx="10058400" cy="4428643"/>
        </a:xfrm>
        <a:prstGeom prst="rect">
          <a:avLst/>
        </a:prstGeom>
      </xdr:spPr>
    </xdr:pic>
    <xdr:clientData/>
  </xdr:twoCellAnchor>
  <xdr:twoCellAnchor editAs="oneCell">
    <xdr:from>
      <xdr:col>0</xdr:col>
      <xdr:colOff>0</xdr:colOff>
      <xdr:row>308</xdr:row>
      <xdr:rowOff>0</xdr:rowOff>
    </xdr:from>
    <xdr:to>
      <xdr:col>14</xdr:col>
      <xdr:colOff>457200</xdr:colOff>
      <xdr:row>334</xdr:row>
      <xdr:rowOff>66737</xdr:rowOff>
    </xdr:to>
    <xdr:pic>
      <xdr:nvPicPr>
        <xdr:cNvPr id="14" name="図 1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0" y="52806600"/>
          <a:ext cx="10058400" cy="45244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412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12700" cmpd="sng">
          <a:solidFill>
            <a:schemeClr val="tx1"/>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78"/>
  <sheetViews>
    <sheetView tabSelected="1" topLeftCell="A67" zoomScale="115" zoomScaleNormal="115" workbookViewId="0">
      <selection activeCell="L4" sqref="L4:M4"/>
    </sheetView>
  </sheetViews>
  <sheetFormatPr defaultRowHeight="13.5" x14ac:dyDescent="0.15"/>
  <cols>
    <col min="1" max="1" width="2.875" customWidth="1"/>
    <col min="2" max="23" width="6.625" style="1" customWidth="1"/>
    <col min="24" max="24" width="14.375" bestFit="1" customWidth="1"/>
    <col min="25" max="25" width="11" bestFit="1" customWidth="1"/>
  </cols>
  <sheetData>
    <row r="2" spans="2:26" x14ac:dyDescent="0.15">
      <c r="B2" s="35" t="s">
        <v>21</v>
      </c>
      <c r="C2" s="35"/>
      <c r="D2" s="35"/>
      <c r="E2" s="36" t="s">
        <v>31</v>
      </c>
      <c r="F2" s="36"/>
      <c r="G2" s="36"/>
      <c r="H2" s="35" t="s">
        <v>22</v>
      </c>
      <c r="I2" s="35"/>
      <c r="J2" s="35"/>
      <c r="K2" s="36" t="s">
        <v>83</v>
      </c>
      <c r="L2" s="36"/>
      <c r="M2" s="36"/>
      <c r="N2" s="35" t="s">
        <v>29</v>
      </c>
      <c r="O2" s="35"/>
      <c r="P2" s="37">
        <v>0.02</v>
      </c>
      <c r="Q2" s="36"/>
    </row>
    <row r="3" spans="2:26" ht="105.75" customHeight="1" x14ac:dyDescent="0.15">
      <c r="B3" s="35" t="s">
        <v>17</v>
      </c>
      <c r="C3" s="35"/>
      <c r="D3" s="44" t="s">
        <v>169</v>
      </c>
      <c r="E3" s="44"/>
      <c r="F3" s="44"/>
      <c r="G3" s="44"/>
      <c r="H3" s="44"/>
      <c r="I3" s="44"/>
      <c r="J3" s="35" t="s">
        <v>18</v>
      </c>
      <c r="K3" s="35"/>
      <c r="L3" s="44" t="s">
        <v>170</v>
      </c>
      <c r="M3" s="45"/>
      <c r="N3" s="45"/>
      <c r="O3" s="45"/>
      <c r="P3" s="45"/>
      <c r="Q3" s="45"/>
    </row>
    <row r="4" spans="2:26" x14ac:dyDescent="0.15">
      <c r="B4" s="35" t="s">
        <v>15</v>
      </c>
      <c r="C4" s="35"/>
      <c r="D4" s="39">
        <f>SUM($T$10:$U$916)</f>
        <v>369753.08641975239</v>
      </c>
      <c r="E4" s="39"/>
      <c r="F4" s="35" t="s">
        <v>14</v>
      </c>
      <c r="G4" s="35"/>
      <c r="H4" s="46">
        <f>SUM($V$10:$W$78)</f>
        <v>5863.299999999992</v>
      </c>
      <c r="I4" s="47"/>
      <c r="J4" s="38" t="s">
        <v>25</v>
      </c>
      <c r="K4" s="38"/>
      <c r="L4" s="48">
        <f>MAX($C$10:$D$913)-E6</f>
        <v>397971.60493827111</v>
      </c>
      <c r="M4" s="48"/>
      <c r="N4" s="38" t="s">
        <v>19</v>
      </c>
      <c r="O4" s="38"/>
      <c r="P4" s="39">
        <f>MIN($C$10:$D$913)-E6</f>
        <v>-14456.790123456798</v>
      </c>
      <c r="Q4" s="39"/>
      <c r="S4" s="15"/>
      <c r="T4" s="16" t="s">
        <v>34</v>
      </c>
    </row>
    <row r="5" spans="2:26" ht="14.25" thickBot="1" x14ac:dyDescent="0.2">
      <c r="B5" s="6" t="s">
        <v>23</v>
      </c>
      <c r="C5" s="11">
        <f>COUNTIF($T$10:$T$913,"&gt;0")</f>
        <v>33</v>
      </c>
      <c r="D5" s="6" t="s">
        <v>24</v>
      </c>
      <c r="E5" s="11">
        <f>COUNTIF($T$10:$T$913,"&lt;0")</f>
        <v>32</v>
      </c>
      <c r="F5" s="6" t="s">
        <v>26</v>
      </c>
      <c r="G5" s="11">
        <f>COUNTIF($T$10:$T$913,"=0")</f>
        <v>4</v>
      </c>
      <c r="H5" s="6" t="s">
        <v>12</v>
      </c>
      <c r="I5" s="10">
        <f>IF(C5=0,"0",C5/SUM(C5,E5))</f>
        <v>0.50769230769230766</v>
      </c>
      <c r="J5" s="35" t="s">
        <v>27</v>
      </c>
      <c r="K5" s="40"/>
      <c r="L5" s="41">
        <v>6</v>
      </c>
      <c r="M5" s="41"/>
      <c r="N5" s="42" t="s">
        <v>28</v>
      </c>
      <c r="O5" s="43"/>
      <c r="P5" s="41">
        <v>6</v>
      </c>
      <c r="Q5" s="41"/>
      <c r="S5" s="13"/>
      <c r="T5" s="16" t="s">
        <v>35</v>
      </c>
    </row>
    <row r="6" spans="2:26" ht="21.75" thickBot="1" x14ac:dyDescent="0.2">
      <c r="B6" s="59" t="s">
        <v>16</v>
      </c>
      <c r="C6" s="60"/>
      <c r="D6" s="61"/>
      <c r="E6" s="62">
        <v>200000</v>
      </c>
      <c r="F6" s="62"/>
      <c r="G6" s="62"/>
      <c r="H6" s="63"/>
      <c r="I6" s="64" t="s">
        <v>30</v>
      </c>
      <c r="J6" s="64"/>
      <c r="K6" s="59" t="s">
        <v>13</v>
      </c>
      <c r="L6" s="60"/>
      <c r="M6" s="61"/>
      <c r="N6" s="65">
        <f>E6+D4</f>
        <v>569753.08641975233</v>
      </c>
      <c r="O6" s="66"/>
      <c r="P6" s="66"/>
      <c r="Q6" s="67"/>
    </row>
    <row r="7" spans="2:26" x14ac:dyDescent="0.15">
      <c r="P7" s="3"/>
    </row>
    <row r="8" spans="2:26" x14ac:dyDescent="0.15">
      <c r="B8" s="68" t="s">
        <v>20</v>
      </c>
      <c r="C8" s="69" t="s">
        <v>6</v>
      </c>
      <c r="D8" s="70"/>
      <c r="E8" s="73" t="s">
        <v>2</v>
      </c>
      <c r="F8" s="74"/>
      <c r="G8" s="74"/>
      <c r="H8" s="74"/>
      <c r="I8" s="74"/>
      <c r="J8" s="74"/>
      <c r="K8" s="75"/>
      <c r="L8" s="56" t="s">
        <v>36</v>
      </c>
      <c r="M8" s="76"/>
      <c r="N8" s="57"/>
      <c r="O8" s="77" t="s">
        <v>8</v>
      </c>
      <c r="P8" s="49" t="s">
        <v>5</v>
      </c>
      <c r="Q8" s="50"/>
      <c r="R8" s="50"/>
      <c r="S8" s="50"/>
      <c r="T8" s="50"/>
      <c r="U8" s="50"/>
      <c r="V8" s="50"/>
      <c r="W8" s="51"/>
      <c r="X8" t="s">
        <v>81</v>
      </c>
      <c r="Y8" t="s">
        <v>84</v>
      </c>
      <c r="Z8" t="s">
        <v>85</v>
      </c>
    </row>
    <row r="9" spans="2:26" x14ac:dyDescent="0.15">
      <c r="B9" s="68"/>
      <c r="C9" s="71"/>
      <c r="D9" s="72"/>
      <c r="E9" s="5" t="s">
        <v>1</v>
      </c>
      <c r="F9" s="5" t="s">
        <v>0</v>
      </c>
      <c r="G9" s="5" t="s">
        <v>3</v>
      </c>
      <c r="H9" s="52" t="s">
        <v>33</v>
      </c>
      <c r="I9" s="53"/>
      <c r="J9" s="54" t="s">
        <v>32</v>
      </c>
      <c r="K9" s="55"/>
      <c r="L9" s="4" t="s">
        <v>7</v>
      </c>
      <c r="M9" s="56" t="s">
        <v>11</v>
      </c>
      <c r="N9" s="57"/>
      <c r="O9" s="77"/>
      <c r="P9" s="8" t="s">
        <v>1</v>
      </c>
      <c r="Q9" s="8" t="s">
        <v>0</v>
      </c>
      <c r="R9" s="49" t="s">
        <v>4</v>
      </c>
      <c r="S9" s="51"/>
      <c r="T9" s="58" t="s">
        <v>15</v>
      </c>
      <c r="U9" s="58"/>
      <c r="V9" s="58" t="s">
        <v>14</v>
      </c>
      <c r="W9" s="58"/>
      <c r="X9" t="s">
        <v>82</v>
      </c>
    </row>
    <row r="10" spans="2:26" x14ac:dyDescent="0.15">
      <c r="B10" s="7">
        <v>1</v>
      </c>
      <c r="C10" s="79">
        <f>E6</f>
        <v>200000</v>
      </c>
      <c r="D10" s="79"/>
      <c r="E10" s="13">
        <v>2005</v>
      </c>
      <c r="F10" s="2">
        <v>42101</v>
      </c>
      <c r="G10" s="7" t="s">
        <v>9</v>
      </c>
      <c r="H10" s="80">
        <v>1.2844</v>
      </c>
      <c r="I10" s="80"/>
      <c r="J10" s="80">
        <v>1.2941</v>
      </c>
      <c r="K10" s="80"/>
      <c r="L10" s="12">
        <f>IF(J10="","",ROUNDUP(IF(G10="買",H10-J10,J10-H10)*10000,0))</f>
        <v>98</v>
      </c>
      <c r="M10" s="79">
        <f t="shared" ref="M10:M73" si="0">IF(F10="","",C10*$P$2)</f>
        <v>4000</v>
      </c>
      <c r="N10" s="79"/>
      <c r="O10" s="14">
        <f>IF(L10="","",ROUNDDOWN(M10/(L10/X10)/100000,2))</f>
        <v>0.04</v>
      </c>
      <c r="P10" s="13">
        <f t="shared" ref="P10:P73" si="1">E10</f>
        <v>2005</v>
      </c>
      <c r="Q10" s="2">
        <v>42105</v>
      </c>
      <c r="R10" s="80">
        <v>1.2941</v>
      </c>
      <c r="S10" s="80"/>
      <c r="T10" s="81">
        <f>IF(Q10="","",V10*O10*100000/81)</f>
        <v>-4790.1234567901447</v>
      </c>
      <c r="U10" s="82"/>
      <c r="V10" s="78">
        <f>IF(Q10="","",IF(G10="買",R10-H10,H10-R10)*10000)</f>
        <v>-97.000000000000426</v>
      </c>
      <c r="W10" s="78"/>
      <c r="X10">
        <v>115</v>
      </c>
      <c r="Y10" t="s">
        <v>87</v>
      </c>
      <c r="Z10" t="s">
        <v>89</v>
      </c>
    </row>
    <row r="11" spans="2:26" x14ac:dyDescent="0.15">
      <c r="B11" s="7">
        <v>2</v>
      </c>
      <c r="C11" s="79">
        <f t="shared" ref="C11:C74" si="2">IF(T10="","",C10+T10)</f>
        <v>195209.87654320986</v>
      </c>
      <c r="D11" s="79"/>
      <c r="E11" s="13">
        <f>E10</f>
        <v>2005</v>
      </c>
      <c r="F11" s="2">
        <v>42126</v>
      </c>
      <c r="G11" s="17" t="s">
        <v>9</v>
      </c>
      <c r="H11" s="80">
        <v>1.2851999999999999</v>
      </c>
      <c r="I11" s="80"/>
      <c r="J11" s="80">
        <v>1.298</v>
      </c>
      <c r="K11" s="80"/>
      <c r="L11" s="12">
        <f t="shared" ref="L11:L74" si="3">IF(J11="","",ROUNDUP(IF(G11="買",H11-J11,J11-H11)*10000,0)+5)</f>
        <v>134</v>
      </c>
      <c r="M11" s="79">
        <f t="shared" si="0"/>
        <v>3904.1975308641972</v>
      </c>
      <c r="N11" s="79"/>
      <c r="O11" s="14">
        <f t="shared" ref="O11:O74" si="4">IF(L11="","",ROUNDDOWN(M11/(L11/X11)/100000,2))</f>
        <v>0.03</v>
      </c>
      <c r="P11" s="13">
        <f t="shared" si="1"/>
        <v>2005</v>
      </c>
      <c r="Q11" s="2">
        <v>42129</v>
      </c>
      <c r="R11" s="80">
        <v>1.298</v>
      </c>
      <c r="S11" s="80"/>
      <c r="T11" s="81">
        <f t="shared" ref="T11:T74" si="5">IF(Q11="","",V11*O11*100000/81)</f>
        <v>-4740.7407407407945</v>
      </c>
      <c r="U11" s="82"/>
      <c r="V11" s="78">
        <f t="shared" ref="V11:V74" si="6">IF(Q11="","",IF(G11="買",R11-H11,H11-R11)*10000)</f>
        <v>-128.00000000000145</v>
      </c>
      <c r="W11" s="78"/>
      <c r="X11">
        <v>115</v>
      </c>
      <c r="Y11" t="s">
        <v>87</v>
      </c>
      <c r="Z11" t="s">
        <v>90</v>
      </c>
    </row>
    <row r="12" spans="2:26" x14ac:dyDescent="0.15">
      <c r="B12" s="7">
        <v>3</v>
      </c>
      <c r="C12" s="79">
        <f t="shared" si="2"/>
        <v>190469.13580246907</v>
      </c>
      <c r="D12" s="79"/>
      <c r="E12" s="13">
        <f t="shared" ref="E12:E74" si="7">E11</f>
        <v>2005</v>
      </c>
      <c r="F12" s="2">
        <v>42193</v>
      </c>
      <c r="G12" s="17" t="s">
        <v>9</v>
      </c>
      <c r="H12" s="80">
        <v>1.1908000000000001</v>
      </c>
      <c r="I12" s="80"/>
      <c r="J12" s="80">
        <v>1.2040999999999999</v>
      </c>
      <c r="K12" s="80"/>
      <c r="L12" s="12">
        <f t="shared" si="3"/>
        <v>138</v>
      </c>
      <c r="M12" s="79">
        <f t="shared" si="0"/>
        <v>3809.3827160493815</v>
      </c>
      <c r="N12" s="79"/>
      <c r="O12" s="14">
        <f t="shared" si="4"/>
        <v>0.03</v>
      </c>
      <c r="P12" s="13">
        <f t="shared" si="1"/>
        <v>2005</v>
      </c>
      <c r="Q12" s="2">
        <v>42196</v>
      </c>
      <c r="R12" s="80">
        <v>1.2040999999999999</v>
      </c>
      <c r="S12" s="80"/>
      <c r="T12" s="81">
        <f t="shared" si="5"/>
        <v>-4925.9259259258761</v>
      </c>
      <c r="U12" s="82"/>
      <c r="V12" s="78">
        <f t="shared" si="6"/>
        <v>-132.99999999999866</v>
      </c>
      <c r="W12" s="78"/>
      <c r="X12">
        <v>115</v>
      </c>
      <c r="Y12" t="s">
        <v>87</v>
      </c>
      <c r="Z12" t="s">
        <v>91</v>
      </c>
    </row>
    <row r="13" spans="2:26" x14ac:dyDescent="0.15">
      <c r="B13" s="7">
        <v>4</v>
      </c>
      <c r="C13" s="79">
        <f t="shared" si="2"/>
        <v>185543.2098765432</v>
      </c>
      <c r="D13" s="79"/>
      <c r="E13" s="13">
        <f t="shared" si="7"/>
        <v>2005</v>
      </c>
      <c r="F13" s="2">
        <v>42262</v>
      </c>
      <c r="G13" s="17" t="s">
        <v>9</v>
      </c>
      <c r="H13" s="80">
        <v>1.2256</v>
      </c>
      <c r="I13" s="80"/>
      <c r="J13" s="80">
        <v>1.2332000000000001</v>
      </c>
      <c r="K13" s="80"/>
      <c r="L13" s="12">
        <f t="shared" si="3"/>
        <v>82</v>
      </c>
      <c r="M13" s="79">
        <f t="shared" si="0"/>
        <v>3710.8641975308642</v>
      </c>
      <c r="N13" s="79"/>
      <c r="O13" s="14">
        <f t="shared" si="4"/>
        <v>0.05</v>
      </c>
      <c r="P13" s="13">
        <f t="shared" si="1"/>
        <v>2005</v>
      </c>
      <c r="Q13" s="2">
        <v>42283</v>
      </c>
      <c r="R13" s="80">
        <v>1.2090000000000001</v>
      </c>
      <c r="S13" s="80"/>
      <c r="T13" s="81">
        <f t="shared" si="5"/>
        <v>10246.913580246883</v>
      </c>
      <c r="U13" s="82"/>
      <c r="V13" s="78">
        <f t="shared" si="6"/>
        <v>165.99999999999949</v>
      </c>
      <c r="W13" s="78"/>
      <c r="X13">
        <v>115</v>
      </c>
      <c r="Y13" t="s">
        <v>88</v>
      </c>
      <c r="Z13" t="s">
        <v>93</v>
      </c>
    </row>
    <row r="14" spans="2:26" x14ac:dyDescent="0.15">
      <c r="B14" s="7">
        <v>5</v>
      </c>
      <c r="C14" s="79">
        <f t="shared" si="2"/>
        <v>195790.12345679008</v>
      </c>
      <c r="D14" s="79"/>
      <c r="E14" s="13">
        <f t="shared" si="7"/>
        <v>2005</v>
      </c>
      <c r="F14" s="2">
        <v>42350</v>
      </c>
      <c r="G14" s="7" t="s">
        <v>10</v>
      </c>
      <c r="H14" s="80">
        <v>1.1838</v>
      </c>
      <c r="I14" s="80"/>
      <c r="J14" s="80">
        <v>1.1765000000000001</v>
      </c>
      <c r="K14" s="80"/>
      <c r="L14" s="12">
        <f t="shared" si="3"/>
        <v>78</v>
      </c>
      <c r="M14" s="79">
        <f t="shared" si="0"/>
        <v>3915.8024691358019</v>
      </c>
      <c r="N14" s="79"/>
      <c r="O14" s="14">
        <f t="shared" si="4"/>
        <v>0.05</v>
      </c>
      <c r="P14" s="13">
        <f t="shared" si="1"/>
        <v>2005</v>
      </c>
      <c r="Q14" s="2">
        <v>42358</v>
      </c>
      <c r="R14" s="80">
        <v>1.1936</v>
      </c>
      <c r="S14" s="80"/>
      <c r="T14" s="81">
        <f t="shared" si="5"/>
        <v>6049.3827160494029</v>
      </c>
      <c r="U14" s="82"/>
      <c r="V14" s="78">
        <f t="shared" si="6"/>
        <v>98.000000000000313</v>
      </c>
      <c r="W14" s="78"/>
      <c r="X14">
        <v>115</v>
      </c>
      <c r="Y14" t="s">
        <v>92</v>
      </c>
      <c r="Z14" t="s">
        <v>86</v>
      </c>
    </row>
    <row r="15" spans="2:26" x14ac:dyDescent="0.15">
      <c r="B15" s="7">
        <v>6</v>
      </c>
      <c r="C15" s="79">
        <f t="shared" si="2"/>
        <v>201839.50617283949</v>
      </c>
      <c r="D15" s="79"/>
      <c r="E15" s="13">
        <f t="shared" si="7"/>
        <v>2005</v>
      </c>
      <c r="F15" s="2">
        <v>42368</v>
      </c>
      <c r="G15" s="7" t="s">
        <v>9</v>
      </c>
      <c r="H15" s="80">
        <v>1.1811</v>
      </c>
      <c r="I15" s="80"/>
      <c r="J15" s="80">
        <v>1.1932</v>
      </c>
      <c r="K15" s="80"/>
      <c r="L15" s="12">
        <f t="shared" si="3"/>
        <v>126</v>
      </c>
      <c r="M15" s="79">
        <f t="shared" si="0"/>
        <v>4036.7901234567898</v>
      </c>
      <c r="N15" s="79"/>
      <c r="O15" s="14">
        <f t="shared" si="4"/>
        <v>0.03</v>
      </c>
      <c r="P15" s="13">
        <v>2006</v>
      </c>
      <c r="Q15" s="2">
        <v>42007</v>
      </c>
      <c r="R15" s="80">
        <v>1.1932</v>
      </c>
      <c r="S15" s="80"/>
      <c r="T15" s="81">
        <f t="shared" si="5"/>
        <v>-4481.4814814814818</v>
      </c>
      <c r="U15" s="82"/>
      <c r="V15" s="78">
        <f t="shared" si="6"/>
        <v>-121</v>
      </c>
      <c r="W15" s="78"/>
      <c r="X15">
        <v>115</v>
      </c>
      <c r="Y15" t="s">
        <v>94</v>
      </c>
      <c r="Z15" t="s">
        <v>95</v>
      </c>
    </row>
    <row r="16" spans="2:26" x14ac:dyDescent="0.15">
      <c r="B16" s="7">
        <v>7</v>
      </c>
      <c r="C16" s="79">
        <f t="shared" si="2"/>
        <v>197358.024691358</v>
      </c>
      <c r="D16" s="79"/>
      <c r="E16" s="13">
        <v>2006</v>
      </c>
      <c r="F16" s="2">
        <v>42073</v>
      </c>
      <c r="G16" s="17" t="s">
        <v>9</v>
      </c>
      <c r="H16" s="80">
        <v>1.1902999999999999</v>
      </c>
      <c r="I16" s="80"/>
      <c r="J16" s="80">
        <v>1.1953</v>
      </c>
      <c r="K16" s="80"/>
      <c r="L16" s="12">
        <f t="shared" si="3"/>
        <v>56</v>
      </c>
      <c r="M16" s="79">
        <f t="shared" si="0"/>
        <v>3947.1604938271603</v>
      </c>
      <c r="N16" s="79"/>
      <c r="O16" s="14">
        <f t="shared" si="4"/>
        <v>0.08</v>
      </c>
      <c r="P16" s="13">
        <f t="shared" si="1"/>
        <v>2006</v>
      </c>
      <c r="Q16" s="2">
        <v>42076</v>
      </c>
      <c r="R16" s="80">
        <v>1.1953</v>
      </c>
      <c r="S16" s="80"/>
      <c r="T16" s="81">
        <f t="shared" si="5"/>
        <v>-4938.2716049383862</v>
      </c>
      <c r="U16" s="82"/>
      <c r="V16" s="78">
        <f t="shared" si="6"/>
        <v>-50.000000000001151</v>
      </c>
      <c r="W16" s="78"/>
      <c r="X16">
        <v>115</v>
      </c>
      <c r="Z16" t="s">
        <v>96</v>
      </c>
    </row>
    <row r="17" spans="2:26" x14ac:dyDescent="0.15">
      <c r="B17" s="7">
        <v>8</v>
      </c>
      <c r="C17" s="79">
        <f t="shared" si="2"/>
        <v>192419.75308641963</v>
      </c>
      <c r="D17" s="79"/>
      <c r="E17" s="13">
        <f t="shared" si="7"/>
        <v>2006</v>
      </c>
      <c r="F17" s="2">
        <v>42092</v>
      </c>
      <c r="G17" s="17" t="s">
        <v>9</v>
      </c>
      <c r="H17" s="80">
        <v>1.1991000000000001</v>
      </c>
      <c r="I17" s="80"/>
      <c r="J17" s="80">
        <v>1.2107000000000001</v>
      </c>
      <c r="K17" s="80"/>
      <c r="L17" s="12">
        <f t="shared" si="3"/>
        <v>122</v>
      </c>
      <c r="M17" s="79">
        <f t="shared" si="0"/>
        <v>3848.3950617283926</v>
      </c>
      <c r="N17" s="79"/>
      <c r="O17" s="14">
        <f t="shared" si="4"/>
        <v>0.03</v>
      </c>
      <c r="P17" s="13">
        <f t="shared" si="1"/>
        <v>2006</v>
      </c>
      <c r="Q17" s="2">
        <v>42093</v>
      </c>
      <c r="R17" s="80">
        <v>1.2107000000000001</v>
      </c>
      <c r="S17" s="80"/>
      <c r="T17" s="81">
        <f t="shared" si="5"/>
        <v>-4296.2962962963156</v>
      </c>
      <c r="U17" s="82"/>
      <c r="V17" s="78">
        <f t="shared" si="6"/>
        <v>-116.00000000000054</v>
      </c>
      <c r="W17" s="78"/>
      <c r="X17">
        <v>115</v>
      </c>
      <c r="Z17" t="s">
        <v>97</v>
      </c>
    </row>
    <row r="18" spans="2:26" x14ac:dyDescent="0.15">
      <c r="B18" s="7">
        <v>9</v>
      </c>
      <c r="C18" s="79">
        <f t="shared" si="2"/>
        <v>188123.45679012331</v>
      </c>
      <c r="D18" s="79"/>
      <c r="E18" s="13">
        <f t="shared" si="7"/>
        <v>2006</v>
      </c>
      <c r="F18" s="2">
        <v>42098</v>
      </c>
      <c r="G18" s="17" t="s">
        <v>10</v>
      </c>
      <c r="H18" s="83">
        <v>1.2149000000000001</v>
      </c>
      <c r="I18" s="84"/>
      <c r="J18" s="80">
        <v>1.2032</v>
      </c>
      <c r="K18" s="80"/>
      <c r="L18" s="12">
        <f t="shared" si="3"/>
        <v>122</v>
      </c>
      <c r="M18" s="79">
        <f t="shared" si="0"/>
        <v>3762.4691358024661</v>
      </c>
      <c r="N18" s="79"/>
      <c r="O18" s="14">
        <f t="shared" si="4"/>
        <v>0.03</v>
      </c>
      <c r="P18" s="13">
        <f t="shared" si="1"/>
        <v>2006</v>
      </c>
      <c r="Q18" s="2">
        <v>42119</v>
      </c>
      <c r="R18" s="80">
        <v>1.2434099999999999</v>
      </c>
      <c r="S18" s="80"/>
      <c r="T18" s="81">
        <f t="shared" si="5"/>
        <v>10559.25925925919</v>
      </c>
      <c r="U18" s="82"/>
      <c r="V18" s="78">
        <f t="shared" si="6"/>
        <v>285.09999999999815</v>
      </c>
      <c r="W18" s="78"/>
      <c r="X18">
        <v>115</v>
      </c>
      <c r="Y18" t="s">
        <v>87</v>
      </c>
      <c r="Z18" t="s">
        <v>98</v>
      </c>
    </row>
    <row r="19" spans="2:26" x14ac:dyDescent="0.15">
      <c r="B19" s="7">
        <v>10</v>
      </c>
      <c r="C19" s="79">
        <f t="shared" si="2"/>
        <v>198682.71604938249</v>
      </c>
      <c r="D19" s="79"/>
      <c r="E19" s="13">
        <f t="shared" si="7"/>
        <v>2006</v>
      </c>
      <c r="F19" s="2">
        <v>42157</v>
      </c>
      <c r="G19" s="17" t="s">
        <v>10</v>
      </c>
      <c r="H19" s="80">
        <v>1.2825</v>
      </c>
      <c r="I19" s="80"/>
      <c r="J19" s="80">
        <v>1.2721</v>
      </c>
      <c r="K19" s="80"/>
      <c r="L19" s="12">
        <f t="shared" si="3"/>
        <v>109</v>
      </c>
      <c r="M19" s="79">
        <f t="shared" si="0"/>
        <v>3973.65432098765</v>
      </c>
      <c r="N19" s="79"/>
      <c r="O19" s="14">
        <f t="shared" si="4"/>
        <v>0.04</v>
      </c>
      <c r="P19" s="13">
        <f t="shared" si="1"/>
        <v>2006</v>
      </c>
      <c r="Q19" s="2">
        <v>42161</v>
      </c>
      <c r="R19" s="80">
        <v>1.2825</v>
      </c>
      <c r="S19" s="80"/>
      <c r="T19" s="81">
        <f t="shared" si="5"/>
        <v>0</v>
      </c>
      <c r="U19" s="82"/>
      <c r="V19" s="78">
        <f t="shared" si="6"/>
        <v>0</v>
      </c>
      <c r="W19" s="78"/>
      <c r="X19">
        <v>115</v>
      </c>
      <c r="Y19" t="s">
        <v>99</v>
      </c>
      <c r="Z19" t="s">
        <v>100</v>
      </c>
    </row>
    <row r="20" spans="2:26" x14ac:dyDescent="0.15">
      <c r="B20" s="7">
        <v>11</v>
      </c>
      <c r="C20" s="79">
        <f t="shared" si="2"/>
        <v>198682.71604938249</v>
      </c>
      <c r="D20" s="79"/>
      <c r="E20" s="13">
        <f t="shared" si="7"/>
        <v>2006</v>
      </c>
      <c r="F20" s="2">
        <v>42237</v>
      </c>
      <c r="G20" s="17" t="s">
        <v>10</v>
      </c>
      <c r="H20" s="80">
        <v>1.2846</v>
      </c>
      <c r="I20" s="80"/>
      <c r="J20" s="80">
        <v>1.2779</v>
      </c>
      <c r="K20" s="80"/>
      <c r="L20" s="12">
        <f t="shared" si="3"/>
        <v>72</v>
      </c>
      <c r="M20" s="79">
        <f t="shared" si="0"/>
        <v>3973.65432098765</v>
      </c>
      <c r="N20" s="79"/>
      <c r="O20" s="14">
        <f t="shared" si="4"/>
        <v>0.06</v>
      </c>
      <c r="P20" s="13">
        <f t="shared" si="1"/>
        <v>2006</v>
      </c>
      <c r="Q20" s="2">
        <v>42238</v>
      </c>
      <c r="R20" s="80">
        <v>1.2846</v>
      </c>
      <c r="S20" s="80"/>
      <c r="T20" s="81">
        <f t="shared" si="5"/>
        <v>0</v>
      </c>
      <c r="U20" s="82"/>
      <c r="V20" s="78">
        <f t="shared" si="6"/>
        <v>0</v>
      </c>
      <c r="W20" s="78"/>
      <c r="X20">
        <v>115</v>
      </c>
      <c r="Y20" t="s">
        <v>99</v>
      </c>
      <c r="Z20" t="s">
        <v>102</v>
      </c>
    </row>
    <row r="21" spans="2:26" x14ac:dyDescent="0.15">
      <c r="B21" s="7">
        <v>12</v>
      </c>
      <c r="C21" s="79">
        <f t="shared" si="2"/>
        <v>198682.71604938249</v>
      </c>
      <c r="D21" s="79"/>
      <c r="E21" s="13">
        <f t="shared" si="7"/>
        <v>2006</v>
      </c>
      <c r="F21" s="2">
        <v>42240</v>
      </c>
      <c r="G21" s="17" t="s">
        <v>9</v>
      </c>
      <c r="H21" s="80">
        <v>1.2775000000000001</v>
      </c>
      <c r="I21" s="80"/>
      <c r="J21" s="80">
        <v>1.2853000000000001</v>
      </c>
      <c r="K21" s="80"/>
      <c r="L21" s="12">
        <f t="shared" si="3"/>
        <v>84</v>
      </c>
      <c r="M21" s="79">
        <f t="shared" si="0"/>
        <v>3973.65432098765</v>
      </c>
      <c r="N21" s="79"/>
      <c r="O21" s="14">
        <f t="shared" si="4"/>
        <v>0.05</v>
      </c>
      <c r="P21" s="13">
        <f t="shared" si="1"/>
        <v>2006</v>
      </c>
      <c r="Q21" s="2">
        <v>42246</v>
      </c>
      <c r="R21" s="80">
        <v>1.2853000000000001</v>
      </c>
      <c r="S21" s="80"/>
      <c r="T21" s="81">
        <f t="shared" si="5"/>
        <v>-4814.814814814833</v>
      </c>
      <c r="U21" s="82"/>
      <c r="V21" s="78">
        <f t="shared" si="6"/>
        <v>-78.000000000000284</v>
      </c>
      <c r="W21" s="78"/>
      <c r="X21">
        <v>115</v>
      </c>
      <c r="Y21" t="s">
        <v>101</v>
      </c>
      <c r="Z21" t="s">
        <v>102</v>
      </c>
    </row>
    <row r="22" spans="2:26" x14ac:dyDescent="0.15">
      <c r="B22" s="7">
        <v>13</v>
      </c>
      <c r="C22" s="79">
        <f t="shared" si="2"/>
        <v>193867.90123456766</v>
      </c>
      <c r="D22" s="79"/>
      <c r="E22" s="13">
        <f t="shared" si="7"/>
        <v>2006</v>
      </c>
      <c r="F22" s="2">
        <v>42251</v>
      </c>
      <c r="G22" s="17" t="s">
        <v>10</v>
      </c>
      <c r="H22" s="80">
        <v>1.2847999999999999</v>
      </c>
      <c r="I22" s="80"/>
      <c r="J22" s="80">
        <v>1.2754000000000001</v>
      </c>
      <c r="K22" s="80"/>
      <c r="L22" s="12">
        <f t="shared" si="3"/>
        <v>99</v>
      </c>
      <c r="M22" s="79">
        <f t="shared" si="0"/>
        <v>3877.3580246913534</v>
      </c>
      <c r="N22" s="79"/>
      <c r="O22" s="14">
        <f t="shared" si="4"/>
        <v>0.04</v>
      </c>
      <c r="P22" s="13">
        <f t="shared" si="1"/>
        <v>2006</v>
      </c>
      <c r="Q22" s="2">
        <v>42254</v>
      </c>
      <c r="R22" s="80">
        <v>1.2754000000000001</v>
      </c>
      <c r="S22" s="80"/>
      <c r="T22" s="81">
        <f t="shared" si="5"/>
        <v>-4641.9753086419023</v>
      </c>
      <c r="U22" s="82"/>
      <c r="V22" s="78">
        <f t="shared" si="6"/>
        <v>-93.999999999998522</v>
      </c>
      <c r="W22" s="78"/>
      <c r="X22">
        <v>115</v>
      </c>
      <c r="Y22" t="s">
        <v>99</v>
      </c>
      <c r="Z22" t="s">
        <v>102</v>
      </c>
    </row>
    <row r="23" spans="2:26" x14ac:dyDescent="0.15">
      <c r="B23" s="7">
        <v>14</v>
      </c>
      <c r="C23" s="79">
        <f t="shared" si="2"/>
        <v>189225.92592592575</v>
      </c>
      <c r="D23" s="79"/>
      <c r="E23" s="13">
        <f t="shared" si="7"/>
        <v>2006</v>
      </c>
      <c r="F23" s="2">
        <v>42315</v>
      </c>
      <c r="G23" s="17" t="s">
        <v>10</v>
      </c>
      <c r="H23" s="80">
        <v>1.2726999999999999</v>
      </c>
      <c r="I23" s="80"/>
      <c r="J23" s="80">
        <v>1.2688999999999999</v>
      </c>
      <c r="K23" s="80"/>
      <c r="L23" s="12">
        <f t="shared" si="3"/>
        <v>44</v>
      </c>
      <c r="M23" s="79">
        <f t="shared" si="0"/>
        <v>3784.5185185185151</v>
      </c>
      <c r="N23" s="79"/>
      <c r="O23" s="14">
        <f t="shared" si="4"/>
        <v>0.09</v>
      </c>
      <c r="P23" s="13">
        <f t="shared" si="1"/>
        <v>2006</v>
      </c>
      <c r="Q23" s="2">
        <v>42332</v>
      </c>
      <c r="R23" s="80">
        <v>1.2983100000000001</v>
      </c>
      <c r="S23" s="80"/>
      <c r="T23" s="81">
        <f t="shared" si="5"/>
        <v>28455.555555555704</v>
      </c>
      <c r="U23" s="82"/>
      <c r="V23" s="78">
        <f t="shared" si="6"/>
        <v>256.10000000000133</v>
      </c>
      <c r="W23" s="78"/>
      <c r="X23">
        <v>115</v>
      </c>
      <c r="Y23" t="s">
        <v>99</v>
      </c>
      <c r="Z23" t="s">
        <v>103</v>
      </c>
    </row>
    <row r="24" spans="2:26" x14ac:dyDescent="0.15">
      <c r="B24" s="7">
        <v>15</v>
      </c>
      <c r="C24" s="79">
        <f t="shared" si="2"/>
        <v>217681.48148148146</v>
      </c>
      <c r="D24" s="79"/>
      <c r="E24" s="13">
        <v>2007</v>
      </c>
      <c r="F24" s="2">
        <v>42021</v>
      </c>
      <c r="G24" s="17" t="s">
        <v>9</v>
      </c>
      <c r="H24" s="80">
        <v>1.2907</v>
      </c>
      <c r="I24" s="80"/>
      <c r="J24" s="80">
        <v>1.2989999999999999</v>
      </c>
      <c r="K24" s="80"/>
      <c r="L24" s="12">
        <f t="shared" si="3"/>
        <v>88</v>
      </c>
      <c r="M24" s="79">
        <f t="shared" si="0"/>
        <v>4353.6296296296296</v>
      </c>
      <c r="N24" s="79"/>
      <c r="O24" s="14">
        <f t="shared" si="4"/>
        <v>0.05</v>
      </c>
      <c r="P24" s="13">
        <f t="shared" si="1"/>
        <v>2007</v>
      </c>
      <c r="Q24" s="2">
        <v>42023</v>
      </c>
      <c r="R24" s="80">
        <v>1.2989999999999999</v>
      </c>
      <c r="S24" s="80"/>
      <c r="T24" s="81">
        <f t="shared" si="5"/>
        <v>-5123.4567901234414</v>
      </c>
      <c r="U24" s="82"/>
      <c r="V24" s="78">
        <f t="shared" si="6"/>
        <v>-82.999999999999744</v>
      </c>
      <c r="W24" s="78"/>
      <c r="X24">
        <v>115</v>
      </c>
      <c r="Y24" t="s">
        <v>101</v>
      </c>
      <c r="Z24" t="s">
        <v>104</v>
      </c>
    </row>
    <row r="25" spans="2:26" x14ac:dyDescent="0.15">
      <c r="B25" s="7">
        <v>16</v>
      </c>
      <c r="C25" s="79">
        <f t="shared" si="2"/>
        <v>212558.024691358</v>
      </c>
      <c r="D25" s="79"/>
      <c r="E25" s="13">
        <f t="shared" si="7"/>
        <v>2007</v>
      </c>
      <c r="F25" s="2">
        <v>42058</v>
      </c>
      <c r="G25" s="17" t="s">
        <v>10</v>
      </c>
      <c r="H25" s="80">
        <v>1.3145</v>
      </c>
      <c r="I25" s="80"/>
      <c r="J25" s="80">
        <v>1.3080000000000001</v>
      </c>
      <c r="K25" s="80"/>
      <c r="L25" s="12">
        <f t="shared" si="3"/>
        <v>70</v>
      </c>
      <c r="M25" s="79">
        <f t="shared" si="0"/>
        <v>4251.1604938271603</v>
      </c>
      <c r="N25" s="79"/>
      <c r="O25" s="14">
        <f t="shared" si="4"/>
        <v>0.06</v>
      </c>
      <c r="P25" s="13">
        <f t="shared" si="1"/>
        <v>2007</v>
      </c>
      <c r="Q25" s="2">
        <v>42068</v>
      </c>
      <c r="R25" s="80">
        <v>1.3142499999999999</v>
      </c>
      <c r="S25" s="80"/>
      <c r="T25" s="81">
        <f t="shared" si="5"/>
        <v>-185.18518518524704</v>
      </c>
      <c r="U25" s="82"/>
      <c r="V25" s="78">
        <f t="shared" si="6"/>
        <v>-2.5000000000008349</v>
      </c>
      <c r="W25" s="78"/>
      <c r="X25">
        <v>115</v>
      </c>
      <c r="Y25" t="s">
        <v>105</v>
      </c>
      <c r="Z25" t="s">
        <v>106</v>
      </c>
    </row>
    <row r="26" spans="2:26" x14ac:dyDescent="0.15">
      <c r="B26" s="7">
        <v>17</v>
      </c>
      <c r="C26" s="79">
        <f t="shared" si="2"/>
        <v>212372.83950617275</v>
      </c>
      <c r="D26" s="79"/>
      <c r="E26" s="13">
        <f t="shared" si="7"/>
        <v>2007</v>
      </c>
      <c r="F26" s="2">
        <v>42175</v>
      </c>
      <c r="G26" s="17" t="s">
        <v>10</v>
      </c>
      <c r="H26" s="80">
        <v>1.3436999999999999</v>
      </c>
      <c r="I26" s="80"/>
      <c r="J26" s="80">
        <v>1.3383</v>
      </c>
      <c r="K26" s="80"/>
      <c r="L26" s="12">
        <f t="shared" si="3"/>
        <v>59</v>
      </c>
      <c r="M26" s="79">
        <f t="shared" si="0"/>
        <v>4247.456790123455</v>
      </c>
      <c r="N26" s="79"/>
      <c r="O26" s="14">
        <f t="shared" si="4"/>
        <v>0.08</v>
      </c>
      <c r="P26" s="13">
        <f t="shared" si="1"/>
        <v>2007</v>
      </c>
      <c r="Q26" s="2">
        <v>42176</v>
      </c>
      <c r="R26" s="80">
        <v>1.3383</v>
      </c>
      <c r="S26" s="80"/>
      <c r="T26" s="81">
        <f t="shared" si="5"/>
        <v>-5333.3333333331848</v>
      </c>
      <c r="U26" s="82"/>
      <c r="V26" s="78">
        <f t="shared" si="6"/>
        <v>-53.999999999998494</v>
      </c>
      <c r="W26" s="78"/>
      <c r="X26">
        <v>115</v>
      </c>
    </row>
    <row r="27" spans="2:26" x14ac:dyDescent="0.15">
      <c r="B27" s="7">
        <v>18</v>
      </c>
      <c r="C27" s="79">
        <f t="shared" si="2"/>
        <v>207039.50617283955</v>
      </c>
      <c r="D27" s="79"/>
      <c r="E27" s="13">
        <f t="shared" si="7"/>
        <v>2007</v>
      </c>
      <c r="F27" s="2">
        <v>42183</v>
      </c>
      <c r="G27" s="17" t="s">
        <v>10</v>
      </c>
      <c r="H27" s="80">
        <v>1.3459000000000001</v>
      </c>
      <c r="I27" s="80"/>
      <c r="J27" s="80">
        <v>1.3413999999999999</v>
      </c>
      <c r="K27" s="80"/>
      <c r="L27" s="12">
        <f t="shared" si="3"/>
        <v>51</v>
      </c>
      <c r="M27" s="79">
        <f t="shared" si="0"/>
        <v>4140.7901234567908</v>
      </c>
      <c r="N27" s="79"/>
      <c r="O27" s="14">
        <f t="shared" si="4"/>
        <v>0.09</v>
      </c>
      <c r="P27" s="13">
        <f t="shared" si="1"/>
        <v>2007</v>
      </c>
      <c r="Q27" s="2">
        <v>42195</v>
      </c>
      <c r="R27" s="80">
        <v>1.37012</v>
      </c>
      <c r="S27" s="80"/>
      <c r="T27" s="81">
        <f t="shared" si="5"/>
        <v>26911.111111111008</v>
      </c>
      <c r="U27" s="82"/>
      <c r="V27" s="78">
        <f t="shared" si="6"/>
        <v>242.19999999999908</v>
      </c>
      <c r="W27" s="78"/>
      <c r="X27">
        <v>115</v>
      </c>
      <c r="Y27" t="s">
        <v>108</v>
      </c>
      <c r="Z27" t="s">
        <v>109</v>
      </c>
    </row>
    <row r="28" spans="2:26" x14ac:dyDescent="0.15">
      <c r="B28" s="7">
        <v>19</v>
      </c>
      <c r="C28" s="79">
        <f t="shared" si="2"/>
        <v>233950.61728395056</v>
      </c>
      <c r="D28" s="79"/>
      <c r="E28" s="13">
        <f t="shared" si="7"/>
        <v>2007</v>
      </c>
      <c r="F28" s="2">
        <v>42252</v>
      </c>
      <c r="G28" s="17" t="s">
        <v>10</v>
      </c>
      <c r="H28" s="80">
        <v>1.3627</v>
      </c>
      <c r="I28" s="80"/>
      <c r="J28" s="80">
        <v>1.355</v>
      </c>
      <c r="K28" s="80"/>
      <c r="L28" s="12">
        <f t="shared" si="3"/>
        <v>83</v>
      </c>
      <c r="M28" s="79">
        <f t="shared" si="0"/>
        <v>4679.0123456790116</v>
      </c>
      <c r="N28" s="79"/>
      <c r="O28" s="14">
        <f t="shared" si="4"/>
        <v>0.06</v>
      </c>
      <c r="P28" s="13">
        <f t="shared" si="1"/>
        <v>2007</v>
      </c>
      <c r="Q28" s="2">
        <v>42274</v>
      </c>
      <c r="R28" s="80">
        <v>1.41631</v>
      </c>
      <c r="S28" s="80"/>
      <c r="T28" s="81">
        <f t="shared" si="5"/>
        <v>39711.111111111066</v>
      </c>
      <c r="U28" s="82"/>
      <c r="V28" s="78">
        <f t="shared" si="6"/>
        <v>536.09999999999934</v>
      </c>
      <c r="W28" s="78"/>
      <c r="X28">
        <v>115</v>
      </c>
      <c r="Y28" t="s">
        <v>110</v>
      </c>
      <c r="Z28" t="s">
        <v>111</v>
      </c>
    </row>
    <row r="29" spans="2:26" x14ac:dyDescent="0.15">
      <c r="B29" s="7">
        <v>20</v>
      </c>
      <c r="C29" s="79">
        <f t="shared" si="2"/>
        <v>273661.72839506163</v>
      </c>
      <c r="D29" s="79"/>
      <c r="E29" s="13">
        <f t="shared" si="7"/>
        <v>2007</v>
      </c>
      <c r="F29" s="2">
        <v>42302</v>
      </c>
      <c r="G29" s="17" t="s">
        <v>10</v>
      </c>
      <c r="H29" s="80">
        <v>1.4269000000000001</v>
      </c>
      <c r="I29" s="80"/>
      <c r="J29" s="80">
        <v>1.4187000000000001</v>
      </c>
      <c r="K29" s="80"/>
      <c r="L29" s="12">
        <f t="shared" si="3"/>
        <v>87</v>
      </c>
      <c r="M29" s="79">
        <f t="shared" si="0"/>
        <v>5473.2345679012324</v>
      </c>
      <c r="N29" s="79"/>
      <c r="O29" s="14">
        <f t="shared" si="4"/>
        <v>7.0000000000000007E-2</v>
      </c>
      <c r="P29" s="13">
        <f t="shared" si="1"/>
        <v>2007</v>
      </c>
      <c r="Q29" s="2">
        <v>42314</v>
      </c>
      <c r="R29" s="80">
        <v>1.4535199999999999</v>
      </c>
      <c r="S29" s="80"/>
      <c r="T29" s="81">
        <f t="shared" si="5"/>
        <v>23004.938271604824</v>
      </c>
      <c r="U29" s="82"/>
      <c r="V29" s="78">
        <f t="shared" si="6"/>
        <v>266.19999999999868</v>
      </c>
      <c r="W29" s="78"/>
      <c r="X29">
        <v>115</v>
      </c>
      <c r="Y29" t="s">
        <v>112</v>
      </c>
      <c r="Z29" t="s">
        <v>113</v>
      </c>
    </row>
    <row r="30" spans="2:26" x14ac:dyDescent="0.15">
      <c r="B30" s="7">
        <v>21</v>
      </c>
      <c r="C30" s="79">
        <f t="shared" si="2"/>
        <v>296666.66666666645</v>
      </c>
      <c r="D30" s="79"/>
      <c r="E30" s="13">
        <f t="shared" si="7"/>
        <v>2007</v>
      </c>
      <c r="F30" s="2">
        <v>42328</v>
      </c>
      <c r="G30" s="17" t="s">
        <v>10</v>
      </c>
      <c r="H30" s="80">
        <v>1.4688000000000001</v>
      </c>
      <c r="I30" s="80"/>
      <c r="J30" s="80">
        <v>1.462</v>
      </c>
      <c r="K30" s="80"/>
      <c r="L30" s="12">
        <f t="shared" si="3"/>
        <v>74</v>
      </c>
      <c r="M30" s="79">
        <f t="shared" si="0"/>
        <v>5933.3333333333294</v>
      </c>
      <c r="N30" s="79"/>
      <c r="O30" s="14">
        <f t="shared" si="4"/>
        <v>0.08</v>
      </c>
      <c r="P30" s="13">
        <f t="shared" si="1"/>
        <v>2007</v>
      </c>
      <c r="Q30" s="2">
        <v>42338</v>
      </c>
      <c r="R30" s="80">
        <v>1.4688000000000001</v>
      </c>
      <c r="S30" s="80"/>
      <c r="T30" s="81">
        <f t="shared" si="5"/>
        <v>0</v>
      </c>
      <c r="U30" s="82"/>
      <c r="V30" s="78">
        <f t="shared" si="6"/>
        <v>0</v>
      </c>
      <c r="W30" s="78"/>
      <c r="X30">
        <v>110</v>
      </c>
      <c r="Z30" t="s">
        <v>114</v>
      </c>
    </row>
    <row r="31" spans="2:26" x14ac:dyDescent="0.15">
      <c r="B31" s="7">
        <v>22</v>
      </c>
      <c r="C31" s="79">
        <f t="shared" si="2"/>
        <v>296666.66666666645</v>
      </c>
      <c r="D31" s="79"/>
      <c r="E31" s="13">
        <v>2008</v>
      </c>
      <c r="F31" s="2">
        <v>42025</v>
      </c>
      <c r="G31" s="7" t="s">
        <v>9</v>
      </c>
      <c r="H31" s="80">
        <v>1.4601999999999999</v>
      </c>
      <c r="I31" s="80"/>
      <c r="J31" s="80">
        <v>1.4697</v>
      </c>
      <c r="K31" s="80"/>
      <c r="L31" s="12">
        <f t="shared" si="3"/>
        <v>101</v>
      </c>
      <c r="M31" s="79">
        <f t="shared" si="0"/>
        <v>5933.3333333333294</v>
      </c>
      <c r="N31" s="79"/>
      <c r="O31" s="14">
        <f t="shared" si="4"/>
        <v>0.06</v>
      </c>
      <c r="P31" s="13">
        <f t="shared" si="1"/>
        <v>2008</v>
      </c>
      <c r="Q31" s="2">
        <v>42028</v>
      </c>
      <c r="R31" s="80">
        <v>1.4697</v>
      </c>
      <c r="S31" s="80"/>
      <c r="T31" s="81">
        <f t="shared" si="5"/>
        <v>-7037.0370370370847</v>
      </c>
      <c r="U31" s="82"/>
      <c r="V31" s="78">
        <f t="shared" si="6"/>
        <v>-95.000000000000639</v>
      </c>
      <c r="W31" s="78"/>
      <c r="X31">
        <v>105</v>
      </c>
      <c r="Y31" t="s">
        <v>115</v>
      </c>
      <c r="Z31" t="s">
        <v>116</v>
      </c>
    </row>
    <row r="32" spans="2:26" x14ac:dyDescent="0.15">
      <c r="B32" s="7">
        <v>23</v>
      </c>
      <c r="C32" s="79">
        <f t="shared" si="2"/>
        <v>289629.62962962937</v>
      </c>
      <c r="D32" s="79"/>
      <c r="E32" s="13">
        <f t="shared" si="7"/>
        <v>2008</v>
      </c>
      <c r="F32" s="2">
        <v>42056</v>
      </c>
      <c r="G32" s="17" t="s">
        <v>10</v>
      </c>
      <c r="H32" s="80">
        <v>1.4732000000000001</v>
      </c>
      <c r="I32" s="80"/>
      <c r="J32" s="80">
        <v>1.4613</v>
      </c>
      <c r="K32" s="80"/>
      <c r="L32" s="12">
        <f t="shared" si="3"/>
        <v>124</v>
      </c>
      <c r="M32" s="79">
        <f t="shared" si="0"/>
        <v>5792.5925925925876</v>
      </c>
      <c r="N32" s="79"/>
      <c r="O32" s="14">
        <f t="shared" si="4"/>
        <v>0.04</v>
      </c>
      <c r="P32" s="13">
        <f t="shared" si="1"/>
        <v>2008</v>
      </c>
      <c r="Q32" s="2">
        <v>42118</v>
      </c>
      <c r="R32" s="80">
        <v>1.5711999999999999</v>
      </c>
      <c r="S32" s="80"/>
      <c r="T32" s="81">
        <f t="shared" si="5"/>
        <v>48395.06172839499</v>
      </c>
      <c r="U32" s="82"/>
      <c r="V32" s="78">
        <f t="shared" si="6"/>
        <v>979.99999999999864</v>
      </c>
      <c r="W32" s="78"/>
      <c r="X32">
        <v>105</v>
      </c>
      <c r="Z32" t="s">
        <v>118</v>
      </c>
    </row>
    <row r="33" spans="2:26" x14ac:dyDescent="0.15">
      <c r="B33" s="7">
        <v>24</v>
      </c>
      <c r="C33" s="79">
        <f t="shared" si="2"/>
        <v>338024.69135802437</v>
      </c>
      <c r="D33" s="79"/>
      <c r="E33" s="13">
        <f t="shared" si="7"/>
        <v>2008</v>
      </c>
      <c r="F33" s="2">
        <v>42217</v>
      </c>
      <c r="G33" s="17" t="s">
        <v>9</v>
      </c>
      <c r="H33" s="80">
        <v>1.5567</v>
      </c>
      <c r="I33" s="80"/>
      <c r="J33" s="80">
        <v>1.57</v>
      </c>
      <c r="K33" s="80"/>
      <c r="L33" s="12">
        <f t="shared" si="3"/>
        <v>139</v>
      </c>
      <c r="M33" s="79">
        <f t="shared" si="0"/>
        <v>6760.4938271604879</v>
      </c>
      <c r="N33" s="79"/>
      <c r="O33" s="14">
        <f t="shared" si="4"/>
        <v>0.05</v>
      </c>
      <c r="P33" s="13">
        <f t="shared" si="1"/>
        <v>2008</v>
      </c>
      <c r="Q33" s="2">
        <v>42224</v>
      </c>
      <c r="R33" s="80">
        <v>1.5282100000000001</v>
      </c>
      <c r="S33" s="80"/>
      <c r="T33" s="81">
        <f t="shared" si="5"/>
        <v>17586.419753086364</v>
      </c>
      <c r="U33" s="82"/>
      <c r="V33" s="78">
        <f t="shared" si="6"/>
        <v>284.89999999999907</v>
      </c>
      <c r="W33" s="78"/>
      <c r="X33">
        <v>110</v>
      </c>
      <c r="Y33" t="s">
        <v>117</v>
      </c>
      <c r="Z33" t="s">
        <v>111</v>
      </c>
    </row>
    <row r="34" spans="2:26" x14ac:dyDescent="0.15">
      <c r="B34" s="7">
        <v>25</v>
      </c>
      <c r="C34" s="79">
        <f t="shared" si="2"/>
        <v>355611.11111111072</v>
      </c>
      <c r="D34" s="79"/>
      <c r="E34" s="13">
        <f t="shared" si="7"/>
        <v>2008</v>
      </c>
      <c r="F34" s="2">
        <v>42245</v>
      </c>
      <c r="G34" s="17" t="s">
        <v>9</v>
      </c>
      <c r="H34" s="80">
        <v>1.4669000000000001</v>
      </c>
      <c r="I34" s="80"/>
      <c r="J34" s="80">
        <v>1.4811000000000001</v>
      </c>
      <c r="K34" s="80"/>
      <c r="L34" s="12">
        <f t="shared" si="3"/>
        <v>147</v>
      </c>
      <c r="M34" s="79">
        <f t="shared" si="0"/>
        <v>7112.2222222222144</v>
      </c>
      <c r="N34" s="79"/>
      <c r="O34" s="14">
        <f t="shared" si="4"/>
        <v>0.05</v>
      </c>
      <c r="P34" s="13">
        <f t="shared" si="1"/>
        <v>2008</v>
      </c>
      <c r="Q34" s="2">
        <v>42251</v>
      </c>
      <c r="R34" s="80">
        <v>1.4326300000000001</v>
      </c>
      <c r="S34" s="80"/>
      <c r="T34" s="81">
        <f t="shared" si="5"/>
        <v>21154.320987654337</v>
      </c>
      <c r="U34" s="82"/>
      <c r="V34" s="78">
        <f t="shared" si="6"/>
        <v>342.70000000000022</v>
      </c>
      <c r="W34" s="78"/>
      <c r="X34">
        <v>110</v>
      </c>
      <c r="Y34" t="s">
        <v>119</v>
      </c>
    </row>
    <row r="35" spans="2:26" x14ac:dyDescent="0.15">
      <c r="B35" s="7">
        <v>26</v>
      </c>
      <c r="C35" s="79">
        <f t="shared" si="2"/>
        <v>376765.43209876504</v>
      </c>
      <c r="D35" s="79"/>
      <c r="E35" s="13">
        <f t="shared" si="7"/>
        <v>2008</v>
      </c>
      <c r="F35" s="2">
        <v>42292</v>
      </c>
      <c r="G35" s="17" t="s">
        <v>9</v>
      </c>
      <c r="H35" s="80">
        <v>1.3572</v>
      </c>
      <c r="I35" s="80"/>
      <c r="J35" s="80">
        <v>1.3769</v>
      </c>
      <c r="K35" s="80"/>
      <c r="L35" s="12">
        <f t="shared" si="3"/>
        <v>203</v>
      </c>
      <c r="M35" s="79">
        <f t="shared" si="0"/>
        <v>7535.3086419753008</v>
      </c>
      <c r="N35" s="79"/>
      <c r="O35" s="14">
        <f t="shared" si="4"/>
        <v>0.03</v>
      </c>
      <c r="P35" s="13">
        <f t="shared" si="1"/>
        <v>2008</v>
      </c>
      <c r="Q35" s="2">
        <v>42298</v>
      </c>
      <c r="R35" s="80">
        <v>1.30674</v>
      </c>
      <c r="S35" s="80"/>
      <c r="T35" s="81">
        <f t="shared" si="5"/>
        <v>18688.888888888869</v>
      </c>
      <c r="U35" s="82"/>
      <c r="V35" s="78">
        <f t="shared" si="6"/>
        <v>504.59999999999951</v>
      </c>
      <c r="W35" s="78"/>
      <c r="X35">
        <v>90</v>
      </c>
      <c r="Y35" t="s">
        <v>120</v>
      </c>
    </row>
    <row r="36" spans="2:26" x14ac:dyDescent="0.15">
      <c r="B36" s="7">
        <v>27</v>
      </c>
      <c r="C36" s="79">
        <f t="shared" si="2"/>
        <v>395454.32098765392</v>
      </c>
      <c r="D36" s="79"/>
      <c r="E36" s="13">
        <f t="shared" si="7"/>
        <v>2008</v>
      </c>
      <c r="F36" s="2">
        <v>42308</v>
      </c>
      <c r="G36" s="17" t="s">
        <v>9</v>
      </c>
      <c r="H36" s="80">
        <v>1.2803</v>
      </c>
      <c r="I36" s="80"/>
      <c r="J36" s="80">
        <v>1.3297000000000001</v>
      </c>
      <c r="K36" s="80"/>
      <c r="L36" s="12">
        <f t="shared" si="3"/>
        <v>500</v>
      </c>
      <c r="M36" s="79">
        <f t="shared" si="0"/>
        <v>7909.0864197530782</v>
      </c>
      <c r="N36" s="79"/>
      <c r="O36" s="14">
        <f t="shared" si="4"/>
        <v>0.01</v>
      </c>
      <c r="P36" s="13">
        <f t="shared" si="1"/>
        <v>2008</v>
      </c>
      <c r="Q36" s="2">
        <v>42332</v>
      </c>
      <c r="R36" s="80">
        <v>1.2926</v>
      </c>
      <c r="S36" s="80"/>
      <c r="T36" s="81">
        <f t="shared" si="5"/>
        <v>-1518.5185185185157</v>
      </c>
      <c r="U36" s="82"/>
      <c r="V36" s="78">
        <f t="shared" si="6"/>
        <v>-122.99999999999977</v>
      </c>
      <c r="W36" s="78"/>
      <c r="X36">
        <v>90</v>
      </c>
      <c r="Y36" t="s">
        <v>121</v>
      </c>
      <c r="Z36" t="s">
        <v>122</v>
      </c>
    </row>
    <row r="37" spans="2:26" x14ac:dyDescent="0.15">
      <c r="B37" s="7">
        <v>28</v>
      </c>
      <c r="C37" s="79">
        <f t="shared" si="2"/>
        <v>393935.80246913538</v>
      </c>
      <c r="D37" s="79"/>
      <c r="E37" s="13">
        <f t="shared" si="7"/>
        <v>2008</v>
      </c>
      <c r="F37" s="2">
        <v>42348</v>
      </c>
      <c r="G37" s="7" t="s">
        <v>10</v>
      </c>
      <c r="H37" s="80">
        <v>1.3001</v>
      </c>
      <c r="I37" s="80"/>
      <c r="J37" s="80">
        <v>1.2797000000000001</v>
      </c>
      <c r="K37" s="80"/>
      <c r="L37" s="12">
        <f t="shared" si="3"/>
        <v>209</v>
      </c>
      <c r="M37" s="79">
        <f t="shared" si="0"/>
        <v>7878.7160493827078</v>
      </c>
      <c r="N37" s="79"/>
      <c r="O37" s="14">
        <f t="shared" si="4"/>
        <v>0.03</v>
      </c>
      <c r="P37" s="13">
        <f t="shared" si="1"/>
        <v>2008</v>
      </c>
      <c r="Q37" s="2">
        <v>42354</v>
      </c>
      <c r="R37" s="80">
        <v>1.3863700000000001</v>
      </c>
      <c r="S37" s="80"/>
      <c r="T37" s="81">
        <f t="shared" si="5"/>
        <v>31951.851851851879</v>
      </c>
      <c r="U37" s="82"/>
      <c r="V37" s="78">
        <f t="shared" si="6"/>
        <v>862.70000000000073</v>
      </c>
      <c r="W37" s="78"/>
      <c r="X37">
        <v>90</v>
      </c>
      <c r="Y37" t="s">
        <v>123</v>
      </c>
      <c r="Z37" t="s">
        <v>111</v>
      </c>
    </row>
    <row r="38" spans="2:26" s="9" customFormat="1" x14ac:dyDescent="0.15">
      <c r="B38" s="17">
        <v>29</v>
      </c>
      <c r="C38" s="79">
        <f t="shared" si="2"/>
        <v>425887.65432098723</v>
      </c>
      <c r="D38" s="79"/>
      <c r="E38" s="13">
        <v>2009</v>
      </c>
      <c r="F38" s="2">
        <v>42076</v>
      </c>
      <c r="G38" s="17" t="s">
        <v>10</v>
      </c>
      <c r="H38" s="80">
        <v>1.2944</v>
      </c>
      <c r="I38" s="80"/>
      <c r="J38" s="80">
        <v>1.2728999999999999</v>
      </c>
      <c r="K38" s="80"/>
      <c r="L38" s="12">
        <f t="shared" si="3"/>
        <v>221</v>
      </c>
      <c r="M38" s="79">
        <f t="shared" si="0"/>
        <v>8517.7530864197452</v>
      </c>
      <c r="N38" s="79"/>
      <c r="O38" s="14">
        <f t="shared" si="4"/>
        <v>0.03</v>
      </c>
      <c r="P38" s="13">
        <f t="shared" si="1"/>
        <v>2009</v>
      </c>
      <c r="Q38" s="2">
        <v>42090</v>
      </c>
      <c r="R38" s="80">
        <v>1.3416999999999999</v>
      </c>
      <c r="S38" s="80"/>
      <c r="T38" s="81">
        <f t="shared" si="5"/>
        <v>17518.518518518482</v>
      </c>
      <c r="U38" s="82"/>
      <c r="V38" s="78">
        <f t="shared" si="6"/>
        <v>472.99999999999898</v>
      </c>
      <c r="W38" s="78"/>
      <c r="X38">
        <v>95</v>
      </c>
      <c r="Y38" t="s">
        <v>123</v>
      </c>
      <c r="Z38" s="9" t="s">
        <v>124</v>
      </c>
    </row>
    <row r="39" spans="2:26" x14ac:dyDescent="0.15">
      <c r="B39" s="7">
        <v>30</v>
      </c>
      <c r="C39" s="79">
        <f t="shared" si="2"/>
        <v>443406.17283950571</v>
      </c>
      <c r="D39" s="79"/>
      <c r="E39" s="13">
        <f t="shared" si="7"/>
        <v>2009</v>
      </c>
      <c r="F39" s="2">
        <v>42099</v>
      </c>
      <c r="G39" s="17" t="s">
        <v>10</v>
      </c>
      <c r="H39" s="80">
        <v>1.3494999999999999</v>
      </c>
      <c r="I39" s="80"/>
      <c r="J39" s="80">
        <v>1.3363</v>
      </c>
      <c r="K39" s="80"/>
      <c r="L39" s="12">
        <f t="shared" si="3"/>
        <v>137</v>
      </c>
      <c r="M39" s="79">
        <f t="shared" si="0"/>
        <v>8868.1234567901138</v>
      </c>
      <c r="N39" s="79"/>
      <c r="O39" s="14">
        <f t="shared" si="4"/>
        <v>0.06</v>
      </c>
      <c r="P39" s="13">
        <f t="shared" si="1"/>
        <v>2009</v>
      </c>
      <c r="Q39" s="2">
        <v>42100</v>
      </c>
      <c r="R39" s="80">
        <v>1.3363</v>
      </c>
      <c r="S39" s="80"/>
      <c r="T39" s="81">
        <f t="shared" si="5"/>
        <v>-9777.7777777776864</v>
      </c>
      <c r="U39" s="82"/>
      <c r="V39" s="78">
        <f t="shared" si="6"/>
        <v>-131.99999999999878</v>
      </c>
      <c r="W39" s="78"/>
      <c r="X39">
        <v>95</v>
      </c>
      <c r="Y39" t="s">
        <v>123</v>
      </c>
      <c r="Z39" s="9" t="s">
        <v>114</v>
      </c>
    </row>
    <row r="40" spans="2:26" x14ac:dyDescent="0.15">
      <c r="B40" s="7">
        <v>31</v>
      </c>
      <c r="C40" s="79">
        <f t="shared" si="2"/>
        <v>433628.39506172802</v>
      </c>
      <c r="D40" s="79"/>
      <c r="E40" s="13">
        <f t="shared" si="7"/>
        <v>2009</v>
      </c>
      <c r="F40" s="2">
        <v>42185</v>
      </c>
      <c r="G40" s="17" t="s">
        <v>10</v>
      </c>
      <c r="H40" s="80">
        <v>1.4103000000000001</v>
      </c>
      <c r="I40" s="80"/>
      <c r="J40" s="80">
        <v>1.3980999999999999</v>
      </c>
      <c r="K40" s="80"/>
      <c r="L40" s="12">
        <f t="shared" si="3"/>
        <v>128</v>
      </c>
      <c r="M40" s="79">
        <f t="shared" si="0"/>
        <v>8672.5679012345608</v>
      </c>
      <c r="N40" s="79"/>
      <c r="O40" s="14">
        <f t="shared" si="4"/>
        <v>0.06</v>
      </c>
      <c r="P40" s="13">
        <f t="shared" si="1"/>
        <v>2009</v>
      </c>
      <c r="Q40" s="2">
        <v>42188</v>
      </c>
      <c r="R40" s="80">
        <v>1.3980999999999999</v>
      </c>
      <c r="S40" s="80"/>
      <c r="T40" s="81">
        <f t="shared" si="5"/>
        <v>-9037.0370370371929</v>
      </c>
      <c r="U40" s="82"/>
      <c r="V40" s="78">
        <f t="shared" si="6"/>
        <v>-122.0000000000021</v>
      </c>
      <c r="W40" s="78"/>
      <c r="X40">
        <v>95</v>
      </c>
      <c r="Z40" s="9" t="s">
        <v>125</v>
      </c>
    </row>
    <row r="41" spans="2:26" x14ac:dyDescent="0.15">
      <c r="B41" s="7">
        <v>32</v>
      </c>
      <c r="C41" s="79">
        <f t="shared" si="2"/>
        <v>424591.35802469082</v>
      </c>
      <c r="D41" s="79"/>
      <c r="E41" s="13">
        <f t="shared" si="7"/>
        <v>2009</v>
      </c>
      <c r="F41" s="2">
        <v>42200</v>
      </c>
      <c r="G41" s="17" t="s">
        <v>10</v>
      </c>
      <c r="H41" s="80">
        <v>1.4015</v>
      </c>
      <c r="I41" s="80"/>
      <c r="J41" s="80">
        <v>1.3909</v>
      </c>
      <c r="K41" s="80"/>
      <c r="L41" s="12">
        <f t="shared" si="3"/>
        <v>111</v>
      </c>
      <c r="M41" s="79">
        <f t="shared" si="0"/>
        <v>8491.8271604938163</v>
      </c>
      <c r="N41" s="79"/>
      <c r="O41" s="14">
        <f t="shared" si="4"/>
        <v>7.0000000000000007E-2</v>
      </c>
      <c r="P41" s="13">
        <f t="shared" si="1"/>
        <v>2009</v>
      </c>
      <c r="Q41" s="2">
        <v>42214</v>
      </c>
      <c r="R41" s="80">
        <v>1.4117</v>
      </c>
      <c r="S41" s="80"/>
      <c r="T41" s="81">
        <f t="shared" si="5"/>
        <v>8814.8148148148048</v>
      </c>
      <c r="U41" s="82"/>
      <c r="V41" s="78">
        <f t="shared" si="6"/>
        <v>101.99999999999987</v>
      </c>
      <c r="W41" s="78"/>
      <c r="X41">
        <v>95</v>
      </c>
      <c r="Y41" t="s">
        <v>119</v>
      </c>
    </row>
    <row r="42" spans="2:26" x14ac:dyDescent="0.15">
      <c r="B42" s="7">
        <v>33</v>
      </c>
      <c r="C42" s="79">
        <f t="shared" si="2"/>
        <v>433406.17283950566</v>
      </c>
      <c r="D42" s="79"/>
      <c r="E42" s="13">
        <f t="shared" si="7"/>
        <v>2009</v>
      </c>
      <c r="F42" s="2">
        <v>42251</v>
      </c>
      <c r="G42" s="7" t="s">
        <v>9</v>
      </c>
      <c r="H42" s="80">
        <v>1.4234</v>
      </c>
      <c r="I42" s="80"/>
      <c r="J42" s="80">
        <v>1.4346000000000001</v>
      </c>
      <c r="K42" s="80"/>
      <c r="L42" s="12">
        <f t="shared" si="3"/>
        <v>118</v>
      </c>
      <c r="M42" s="79">
        <f t="shared" si="0"/>
        <v>8668.1234567901138</v>
      </c>
      <c r="N42" s="79"/>
      <c r="O42" s="14">
        <f t="shared" si="4"/>
        <v>0.06</v>
      </c>
      <c r="P42" s="13">
        <f t="shared" si="1"/>
        <v>2009</v>
      </c>
      <c r="Q42" s="2">
        <v>42254</v>
      </c>
      <c r="R42" s="80">
        <v>1.4346000000000001</v>
      </c>
      <c r="S42" s="80"/>
      <c r="T42" s="81">
        <f t="shared" si="5"/>
        <v>-8296.2962962963702</v>
      </c>
      <c r="U42" s="82"/>
      <c r="V42" s="78">
        <f t="shared" si="6"/>
        <v>-112.00000000000099</v>
      </c>
      <c r="W42" s="78"/>
      <c r="X42">
        <v>90</v>
      </c>
      <c r="Y42" t="s">
        <v>126</v>
      </c>
      <c r="Z42" t="s">
        <v>127</v>
      </c>
    </row>
    <row r="43" spans="2:26" x14ac:dyDescent="0.15">
      <c r="B43" s="7">
        <v>34</v>
      </c>
      <c r="C43" s="79">
        <f t="shared" si="2"/>
        <v>425109.87654320931</v>
      </c>
      <c r="D43" s="79"/>
      <c r="E43" s="13">
        <f t="shared" si="7"/>
        <v>2009</v>
      </c>
      <c r="F43" s="2">
        <v>42269</v>
      </c>
      <c r="G43" s="7" t="s">
        <v>10</v>
      </c>
      <c r="H43" s="80">
        <v>1.4712000000000001</v>
      </c>
      <c r="I43" s="80"/>
      <c r="J43" s="80">
        <v>1.4609000000000001</v>
      </c>
      <c r="K43" s="80"/>
      <c r="L43" s="12">
        <f t="shared" si="3"/>
        <v>108</v>
      </c>
      <c r="M43" s="79">
        <f t="shared" si="0"/>
        <v>8502.1975308641868</v>
      </c>
      <c r="N43" s="79"/>
      <c r="O43" s="14">
        <f t="shared" si="4"/>
        <v>7.0000000000000007E-2</v>
      </c>
      <c r="P43" s="13">
        <f t="shared" si="1"/>
        <v>2009</v>
      </c>
      <c r="Q43" s="2">
        <v>42275</v>
      </c>
      <c r="R43" s="80">
        <v>1.4609000000000001</v>
      </c>
      <c r="S43" s="80"/>
      <c r="T43" s="81">
        <f t="shared" si="5"/>
        <v>-8901.2345679012142</v>
      </c>
      <c r="U43" s="82"/>
      <c r="V43" s="78">
        <f t="shared" si="6"/>
        <v>-102.99999999999976</v>
      </c>
      <c r="W43" s="78"/>
      <c r="X43">
        <v>90</v>
      </c>
      <c r="Y43" t="s">
        <v>128</v>
      </c>
      <c r="Z43" t="s">
        <v>129</v>
      </c>
    </row>
    <row r="44" spans="2:26" x14ac:dyDescent="0.15">
      <c r="B44" s="7">
        <v>35</v>
      </c>
      <c r="C44" s="79">
        <f t="shared" si="2"/>
        <v>416208.64197530807</v>
      </c>
      <c r="D44" s="79"/>
      <c r="E44" s="13">
        <f t="shared" si="7"/>
        <v>2009</v>
      </c>
      <c r="F44" s="2">
        <v>42333</v>
      </c>
      <c r="G44" s="17" t="s">
        <v>10</v>
      </c>
      <c r="H44" s="80">
        <v>1.4987999999999999</v>
      </c>
      <c r="I44" s="80"/>
      <c r="J44" s="80">
        <v>1.4885999999999999</v>
      </c>
      <c r="K44" s="80"/>
      <c r="L44" s="12">
        <f t="shared" si="3"/>
        <v>107</v>
      </c>
      <c r="M44" s="79">
        <f t="shared" si="0"/>
        <v>8324.1728395061618</v>
      </c>
      <c r="N44" s="79"/>
      <c r="O44" s="14">
        <f t="shared" si="4"/>
        <v>7.0000000000000007E-2</v>
      </c>
      <c r="P44" s="13">
        <f t="shared" si="1"/>
        <v>2009</v>
      </c>
      <c r="Q44" s="2">
        <v>42335</v>
      </c>
      <c r="R44" s="80">
        <v>1.4885999999999999</v>
      </c>
      <c r="S44" s="80"/>
      <c r="T44" s="81">
        <f t="shared" si="5"/>
        <v>-8814.8148148148048</v>
      </c>
      <c r="U44" s="82"/>
      <c r="V44" s="78">
        <f t="shared" si="6"/>
        <v>-101.99999999999987</v>
      </c>
      <c r="W44" s="78"/>
      <c r="X44">
        <v>90</v>
      </c>
    </row>
    <row r="45" spans="2:26" x14ac:dyDescent="0.15">
      <c r="B45" s="7">
        <v>36</v>
      </c>
      <c r="C45" s="79">
        <f t="shared" si="2"/>
        <v>407393.82716049324</v>
      </c>
      <c r="D45" s="79"/>
      <c r="E45" s="13">
        <f t="shared" si="7"/>
        <v>2009</v>
      </c>
      <c r="F45" s="2">
        <v>42338</v>
      </c>
      <c r="G45" s="17" t="s">
        <v>10</v>
      </c>
      <c r="H45" s="80">
        <v>1.502</v>
      </c>
      <c r="I45" s="80"/>
      <c r="J45" s="80">
        <v>1.4825999999999999</v>
      </c>
      <c r="K45" s="80"/>
      <c r="L45" s="12">
        <f t="shared" si="3"/>
        <v>200</v>
      </c>
      <c r="M45" s="79">
        <f t="shared" si="0"/>
        <v>8147.8765432098653</v>
      </c>
      <c r="N45" s="79"/>
      <c r="O45" s="14">
        <f t="shared" si="4"/>
        <v>0.03</v>
      </c>
      <c r="P45" s="13">
        <f t="shared" si="1"/>
        <v>2009</v>
      </c>
      <c r="Q45" s="2">
        <v>42342</v>
      </c>
      <c r="R45" s="80">
        <v>1.4825999999999999</v>
      </c>
      <c r="S45" s="80"/>
      <c r="T45" s="81">
        <f t="shared" si="5"/>
        <v>-7185.1851851852171</v>
      </c>
      <c r="U45" s="82"/>
      <c r="V45" s="78">
        <f t="shared" si="6"/>
        <v>-194.00000000000085</v>
      </c>
      <c r="W45" s="78"/>
      <c r="X45">
        <v>90</v>
      </c>
    </row>
    <row r="46" spans="2:26" x14ac:dyDescent="0.15">
      <c r="B46" s="7">
        <v>37</v>
      </c>
      <c r="C46" s="79">
        <f t="shared" si="2"/>
        <v>400208.64197530801</v>
      </c>
      <c r="D46" s="79"/>
      <c r="E46" s="13">
        <f t="shared" si="7"/>
        <v>2009</v>
      </c>
      <c r="F46" s="2">
        <v>42368</v>
      </c>
      <c r="G46" s="7" t="s">
        <v>9</v>
      </c>
      <c r="H46" s="80">
        <v>1.4329000000000001</v>
      </c>
      <c r="I46" s="80"/>
      <c r="J46" s="80">
        <v>1.4458</v>
      </c>
      <c r="K46" s="80"/>
      <c r="L46" s="12">
        <f t="shared" si="3"/>
        <v>134</v>
      </c>
      <c r="M46" s="79">
        <f t="shared" si="0"/>
        <v>8004.17283950616</v>
      </c>
      <c r="N46" s="79"/>
      <c r="O46" s="14">
        <f t="shared" si="4"/>
        <v>0.05</v>
      </c>
      <c r="P46" s="13">
        <v>2010</v>
      </c>
      <c r="Q46" s="2">
        <v>42009</v>
      </c>
      <c r="R46" s="80">
        <v>1.4458</v>
      </c>
      <c r="S46" s="80"/>
      <c r="T46" s="81">
        <f t="shared" si="5"/>
        <v>-7962.9629629629098</v>
      </c>
      <c r="U46" s="82"/>
      <c r="V46" s="78">
        <f t="shared" si="6"/>
        <v>-128.99999999999912</v>
      </c>
      <c r="W46" s="78"/>
      <c r="X46">
        <v>90</v>
      </c>
      <c r="Z46" t="s">
        <v>130</v>
      </c>
    </row>
    <row r="47" spans="2:26" x14ac:dyDescent="0.15">
      <c r="B47" s="7">
        <v>38</v>
      </c>
      <c r="C47" s="79">
        <f t="shared" si="2"/>
        <v>392245.67901234509</v>
      </c>
      <c r="D47" s="79"/>
      <c r="E47" s="13">
        <v>2010</v>
      </c>
      <c r="F47" s="2">
        <v>42060</v>
      </c>
      <c r="G47" s="17" t="s">
        <v>9</v>
      </c>
      <c r="H47" s="80">
        <v>1.35</v>
      </c>
      <c r="I47" s="80"/>
      <c r="J47" s="80">
        <v>1.3626</v>
      </c>
      <c r="K47" s="80"/>
      <c r="L47" s="12">
        <f t="shared" si="3"/>
        <v>131</v>
      </c>
      <c r="M47" s="79">
        <f t="shared" si="0"/>
        <v>7844.9135802469018</v>
      </c>
      <c r="N47" s="79"/>
      <c r="O47" s="14">
        <f t="shared" si="4"/>
        <v>0.05</v>
      </c>
      <c r="P47" s="13">
        <f t="shared" si="1"/>
        <v>2010</v>
      </c>
      <c r="Q47" s="2">
        <v>42061</v>
      </c>
      <c r="R47" s="80">
        <v>1.3626</v>
      </c>
      <c r="S47" s="80"/>
      <c r="T47" s="81">
        <f t="shared" si="5"/>
        <v>-7777.7777777777437</v>
      </c>
      <c r="U47" s="82"/>
      <c r="V47" s="78">
        <f t="shared" si="6"/>
        <v>-125.99999999999945</v>
      </c>
      <c r="W47" s="78"/>
      <c r="X47">
        <v>90</v>
      </c>
      <c r="Y47" t="s">
        <v>131</v>
      </c>
      <c r="Z47" t="s">
        <v>132</v>
      </c>
    </row>
    <row r="48" spans="2:26" x14ac:dyDescent="0.15">
      <c r="B48" s="7">
        <v>39</v>
      </c>
      <c r="C48" s="79">
        <f t="shared" si="2"/>
        <v>384467.90123456734</v>
      </c>
      <c r="D48" s="79"/>
      <c r="E48" s="13">
        <f t="shared" si="7"/>
        <v>2010</v>
      </c>
      <c r="F48" s="2">
        <v>42135</v>
      </c>
      <c r="G48" s="17" t="s">
        <v>9</v>
      </c>
      <c r="H48" s="80">
        <v>1.2756000000000001</v>
      </c>
      <c r="I48" s="80"/>
      <c r="J48" s="80">
        <v>1.3091999999999999</v>
      </c>
      <c r="K48" s="80"/>
      <c r="L48" s="12">
        <f t="shared" si="3"/>
        <v>341</v>
      </c>
      <c r="M48" s="79">
        <f t="shared" si="0"/>
        <v>7689.3580246913471</v>
      </c>
      <c r="N48" s="79"/>
      <c r="O48" s="14">
        <f t="shared" si="4"/>
        <v>0.02</v>
      </c>
      <c r="P48" s="13">
        <f t="shared" si="1"/>
        <v>2010</v>
      </c>
      <c r="Q48" s="2">
        <v>42138</v>
      </c>
      <c r="R48" s="80">
        <v>1.2479</v>
      </c>
      <c r="S48" s="80"/>
      <c r="T48" s="81">
        <f t="shared" si="5"/>
        <v>6839.5061728395203</v>
      </c>
      <c r="U48" s="82"/>
      <c r="V48" s="78">
        <f t="shared" si="6"/>
        <v>277.00000000000057</v>
      </c>
      <c r="W48" s="78"/>
      <c r="X48">
        <v>90</v>
      </c>
      <c r="Y48" t="s">
        <v>133</v>
      </c>
    </row>
    <row r="49" spans="2:26" x14ac:dyDescent="0.15">
      <c r="B49" s="7">
        <v>40</v>
      </c>
      <c r="C49" s="79">
        <f t="shared" si="2"/>
        <v>391307.40740740683</v>
      </c>
      <c r="D49" s="79"/>
      <c r="E49" s="13">
        <f t="shared" si="7"/>
        <v>2010</v>
      </c>
      <c r="F49" s="2">
        <v>42148</v>
      </c>
      <c r="G49" s="17" t="s">
        <v>9</v>
      </c>
      <c r="H49" s="80">
        <v>1.2452000000000001</v>
      </c>
      <c r="I49" s="80"/>
      <c r="J49" s="80">
        <v>1.2670999999999999</v>
      </c>
      <c r="K49" s="80"/>
      <c r="L49" s="12">
        <f t="shared" si="3"/>
        <v>224</v>
      </c>
      <c r="M49" s="79">
        <f t="shared" si="0"/>
        <v>7826.1481481481369</v>
      </c>
      <c r="N49" s="79"/>
      <c r="O49" s="14">
        <f t="shared" si="4"/>
        <v>0.03</v>
      </c>
      <c r="P49" s="13">
        <f t="shared" si="1"/>
        <v>2010</v>
      </c>
      <c r="Q49" s="2">
        <v>42170</v>
      </c>
      <c r="R49" s="80">
        <v>1.2324999999999999</v>
      </c>
      <c r="S49" s="80"/>
      <c r="T49" s="81">
        <f t="shared" si="5"/>
        <v>4703.7037037037608</v>
      </c>
      <c r="U49" s="82"/>
      <c r="V49" s="78">
        <f t="shared" si="6"/>
        <v>127.00000000000156</v>
      </c>
      <c r="W49" s="78"/>
      <c r="X49">
        <v>90</v>
      </c>
      <c r="Y49" t="s">
        <v>134</v>
      </c>
      <c r="Z49" t="s">
        <v>135</v>
      </c>
    </row>
    <row r="50" spans="2:26" x14ac:dyDescent="0.15">
      <c r="B50" s="7">
        <v>41</v>
      </c>
      <c r="C50" s="79">
        <f t="shared" si="2"/>
        <v>396011.1111111106</v>
      </c>
      <c r="D50" s="79"/>
      <c r="E50" s="13">
        <f t="shared" si="7"/>
        <v>2010</v>
      </c>
      <c r="F50" s="2">
        <v>42198</v>
      </c>
      <c r="G50" s="7" t="s">
        <v>10</v>
      </c>
      <c r="H50" s="80">
        <v>1.2647999999999999</v>
      </c>
      <c r="I50" s="80"/>
      <c r="J50" s="80">
        <v>1.2547999999999999</v>
      </c>
      <c r="K50" s="80"/>
      <c r="L50" s="12">
        <f t="shared" si="3"/>
        <v>105</v>
      </c>
      <c r="M50" s="79">
        <f t="shared" si="0"/>
        <v>7920.2222222222126</v>
      </c>
      <c r="N50" s="79"/>
      <c r="O50" s="14">
        <f t="shared" si="4"/>
        <v>0.06</v>
      </c>
      <c r="P50" s="13">
        <f t="shared" si="1"/>
        <v>2010</v>
      </c>
      <c r="Q50" s="2">
        <v>42198</v>
      </c>
      <c r="R50" s="80">
        <v>1.2547999999999999</v>
      </c>
      <c r="S50" s="80"/>
      <c r="T50" s="81">
        <f t="shared" si="5"/>
        <v>-7407.4074074074142</v>
      </c>
      <c r="U50" s="82"/>
      <c r="V50" s="78">
        <f t="shared" si="6"/>
        <v>-100.00000000000009</v>
      </c>
      <c r="W50" s="78"/>
      <c r="X50">
        <v>90</v>
      </c>
      <c r="Y50" t="s">
        <v>136</v>
      </c>
    </row>
    <row r="51" spans="2:26" x14ac:dyDescent="0.15">
      <c r="B51" s="7">
        <v>42</v>
      </c>
      <c r="C51" s="79">
        <f t="shared" si="2"/>
        <v>388603.70370370318</v>
      </c>
      <c r="D51" s="79"/>
      <c r="E51" s="13">
        <f t="shared" si="7"/>
        <v>2010</v>
      </c>
      <c r="F51" s="2">
        <v>42211</v>
      </c>
      <c r="G51" s="17" t="s">
        <v>10</v>
      </c>
      <c r="H51" s="80">
        <v>1.2965</v>
      </c>
      <c r="I51" s="80"/>
      <c r="J51" s="80">
        <v>1.2791999999999999</v>
      </c>
      <c r="K51" s="80"/>
      <c r="L51" s="12">
        <f t="shared" si="3"/>
        <v>179</v>
      </c>
      <c r="M51" s="79">
        <f t="shared" si="0"/>
        <v>7772.0740740740639</v>
      </c>
      <c r="N51" s="79"/>
      <c r="O51" s="14">
        <f t="shared" si="4"/>
        <v>0.03</v>
      </c>
      <c r="P51" s="13">
        <f t="shared" si="1"/>
        <v>2010</v>
      </c>
      <c r="Q51" s="2">
        <v>42226</v>
      </c>
      <c r="R51" s="80">
        <v>1.3117000000000001</v>
      </c>
      <c r="S51" s="80"/>
      <c r="T51" s="81">
        <f t="shared" si="5"/>
        <v>5629.6296296296678</v>
      </c>
      <c r="U51" s="82"/>
      <c r="V51" s="78">
        <f t="shared" si="6"/>
        <v>152.00000000000102</v>
      </c>
      <c r="W51" s="78"/>
      <c r="X51">
        <v>90</v>
      </c>
      <c r="Y51" t="s">
        <v>137</v>
      </c>
    </row>
    <row r="52" spans="2:26" x14ac:dyDescent="0.15">
      <c r="B52" s="7">
        <v>43</v>
      </c>
      <c r="C52" s="79">
        <f t="shared" si="2"/>
        <v>394233.33333333285</v>
      </c>
      <c r="D52" s="79"/>
      <c r="E52" s="13">
        <f t="shared" si="7"/>
        <v>2010</v>
      </c>
      <c r="F52" s="2">
        <v>42290</v>
      </c>
      <c r="G52" s="17" t="s">
        <v>10</v>
      </c>
      <c r="H52" s="80">
        <v>1.3935</v>
      </c>
      <c r="I52" s="80"/>
      <c r="J52" s="80">
        <v>1.3773</v>
      </c>
      <c r="K52" s="80"/>
      <c r="L52" s="12">
        <f t="shared" si="3"/>
        <v>167</v>
      </c>
      <c r="M52" s="79">
        <f t="shared" si="0"/>
        <v>7884.666666666657</v>
      </c>
      <c r="N52" s="79"/>
      <c r="O52" s="14">
        <f t="shared" si="4"/>
        <v>0.03</v>
      </c>
      <c r="P52" s="13">
        <f t="shared" si="1"/>
        <v>2010</v>
      </c>
      <c r="Q52" s="2">
        <v>42295</v>
      </c>
      <c r="R52" s="80">
        <v>1.3773</v>
      </c>
      <c r="S52" s="80"/>
      <c r="T52" s="81">
        <f t="shared" si="5"/>
        <v>-5999.9999999999973</v>
      </c>
      <c r="U52" s="82"/>
      <c r="V52" s="78">
        <f t="shared" si="6"/>
        <v>-161.99999999999991</v>
      </c>
      <c r="W52" s="78"/>
      <c r="X52">
        <v>80</v>
      </c>
      <c r="Y52" t="s">
        <v>138</v>
      </c>
      <c r="Z52" t="s">
        <v>139</v>
      </c>
    </row>
    <row r="53" spans="2:26" x14ac:dyDescent="0.15">
      <c r="B53" s="7">
        <v>44</v>
      </c>
      <c r="C53" s="79">
        <f t="shared" si="2"/>
        <v>388233.33333333285</v>
      </c>
      <c r="D53" s="79"/>
      <c r="E53" s="13">
        <f t="shared" si="7"/>
        <v>2010</v>
      </c>
      <c r="F53" s="2">
        <v>42309</v>
      </c>
      <c r="G53" s="17" t="s">
        <v>10</v>
      </c>
      <c r="H53" s="80">
        <v>1.3951</v>
      </c>
      <c r="I53" s="80"/>
      <c r="J53" s="80">
        <v>1.3805000000000001</v>
      </c>
      <c r="K53" s="80"/>
      <c r="L53" s="12">
        <f t="shared" si="3"/>
        <v>151</v>
      </c>
      <c r="M53" s="79">
        <f t="shared" si="0"/>
        <v>7764.666666666657</v>
      </c>
      <c r="N53" s="79"/>
      <c r="O53" s="14">
        <f t="shared" si="4"/>
        <v>0.04</v>
      </c>
      <c r="P53" s="13">
        <f t="shared" si="1"/>
        <v>2010</v>
      </c>
      <c r="Q53" s="2">
        <v>42311</v>
      </c>
      <c r="R53" s="80">
        <v>1.41631</v>
      </c>
      <c r="S53" s="80"/>
      <c r="T53" s="81">
        <f t="shared" si="5"/>
        <v>10474.074074074049</v>
      </c>
      <c r="U53" s="82"/>
      <c r="V53" s="78">
        <f t="shared" si="6"/>
        <v>212.09999999999951</v>
      </c>
      <c r="W53" s="78"/>
      <c r="X53">
        <v>80</v>
      </c>
      <c r="Y53" t="s">
        <v>138</v>
      </c>
    </row>
    <row r="54" spans="2:26" x14ac:dyDescent="0.15">
      <c r="B54" s="7">
        <v>45</v>
      </c>
      <c r="C54" s="79">
        <f t="shared" si="2"/>
        <v>398707.40740740689</v>
      </c>
      <c r="D54" s="79"/>
      <c r="E54" s="13">
        <f t="shared" si="7"/>
        <v>2010</v>
      </c>
      <c r="F54" s="2">
        <v>42358</v>
      </c>
      <c r="G54" s="7" t="s">
        <v>9</v>
      </c>
      <c r="H54" s="80">
        <v>1.3130999999999999</v>
      </c>
      <c r="I54" s="80"/>
      <c r="J54" s="80">
        <v>1.3359000000000001</v>
      </c>
      <c r="K54" s="80"/>
      <c r="L54" s="12">
        <f t="shared" si="3"/>
        <v>234</v>
      </c>
      <c r="M54" s="79">
        <f t="shared" si="0"/>
        <v>7974.1481481481378</v>
      </c>
      <c r="N54" s="79"/>
      <c r="O54" s="14">
        <f t="shared" si="4"/>
        <v>0.02</v>
      </c>
      <c r="P54" s="13">
        <f t="shared" si="1"/>
        <v>2010</v>
      </c>
      <c r="Q54" s="2">
        <v>42368</v>
      </c>
      <c r="R54" s="80">
        <v>1.3272999999999999</v>
      </c>
      <c r="S54" s="80"/>
      <c r="T54" s="81">
        <f t="shared" si="5"/>
        <v>-3506.1728395061705</v>
      </c>
      <c r="U54" s="82"/>
      <c r="V54" s="78">
        <f t="shared" si="6"/>
        <v>-141.99999999999991</v>
      </c>
      <c r="W54" s="78"/>
      <c r="X54">
        <v>80</v>
      </c>
      <c r="Y54" t="s">
        <v>140</v>
      </c>
    </row>
    <row r="55" spans="2:26" x14ac:dyDescent="0.15">
      <c r="B55" s="7">
        <v>46</v>
      </c>
      <c r="C55" s="79">
        <f t="shared" si="2"/>
        <v>395201.23456790071</v>
      </c>
      <c r="D55" s="79"/>
      <c r="E55" s="13">
        <v>2011</v>
      </c>
      <c r="F55" s="2">
        <v>42058</v>
      </c>
      <c r="G55" s="7" t="s">
        <v>10</v>
      </c>
      <c r="H55" s="80">
        <v>1.37032</v>
      </c>
      <c r="I55" s="80"/>
      <c r="J55" s="80">
        <v>1.35226</v>
      </c>
      <c r="K55" s="80"/>
      <c r="L55" s="12">
        <f t="shared" si="3"/>
        <v>186</v>
      </c>
      <c r="M55" s="79">
        <f t="shared" si="0"/>
        <v>7904.024691358014</v>
      </c>
      <c r="N55" s="79"/>
      <c r="O55" s="14">
        <f t="shared" si="4"/>
        <v>0.03</v>
      </c>
      <c r="P55" s="13">
        <f t="shared" si="1"/>
        <v>2011</v>
      </c>
      <c r="Q55" s="2">
        <v>42081</v>
      </c>
      <c r="R55" s="80">
        <v>1.41631</v>
      </c>
      <c r="S55" s="80"/>
      <c r="T55" s="81">
        <f t="shared" si="5"/>
        <v>17033.333333333321</v>
      </c>
      <c r="U55" s="82"/>
      <c r="V55" s="78">
        <f t="shared" si="6"/>
        <v>459.89999999999975</v>
      </c>
      <c r="W55" s="78"/>
      <c r="X55">
        <v>80</v>
      </c>
      <c r="Y55" t="s">
        <v>138</v>
      </c>
      <c r="Z55" t="s">
        <v>141</v>
      </c>
    </row>
    <row r="56" spans="2:26" x14ac:dyDescent="0.15">
      <c r="B56" s="7">
        <v>47</v>
      </c>
      <c r="C56" s="79">
        <f t="shared" si="2"/>
        <v>412234.56790123403</v>
      </c>
      <c r="D56" s="79"/>
      <c r="E56" s="13">
        <f t="shared" si="7"/>
        <v>2011</v>
      </c>
      <c r="F56" s="2">
        <v>42100</v>
      </c>
      <c r="G56" s="17" t="s">
        <v>10</v>
      </c>
      <c r="H56" s="80">
        <v>1.42459</v>
      </c>
      <c r="I56" s="80"/>
      <c r="J56" s="80">
        <v>1.41499</v>
      </c>
      <c r="K56" s="80"/>
      <c r="L56" s="12">
        <f t="shared" si="3"/>
        <v>102</v>
      </c>
      <c r="M56" s="79">
        <f t="shared" si="0"/>
        <v>8244.6913580246801</v>
      </c>
      <c r="N56" s="79"/>
      <c r="O56" s="14">
        <f t="shared" si="4"/>
        <v>0.06</v>
      </c>
      <c r="P56" s="13">
        <f t="shared" si="1"/>
        <v>2011</v>
      </c>
      <c r="Q56" s="2">
        <v>42112</v>
      </c>
      <c r="R56" s="80">
        <v>1.43645</v>
      </c>
      <c r="S56" s="80"/>
      <c r="T56" s="81">
        <f t="shared" si="5"/>
        <v>8785.1851851851716</v>
      </c>
      <c r="U56" s="82"/>
      <c r="V56" s="78">
        <f t="shared" si="6"/>
        <v>118.59999999999982</v>
      </c>
      <c r="W56" s="78"/>
      <c r="X56">
        <v>80</v>
      </c>
      <c r="Y56" t="s">
        <v>142</v>
      </c>
    </row>
    <row r="57" spans="2:26" x14ac:dyDescent="0.15">
      <c r="B57" s="7">
        <v>48</v>
      </c>
      <c r="C57" s="79">
        <f t="shared" si="2"/>
        <v>421019.75308641919</v>
      </c>
      <c r="D57" s="79"/>
      <c r="E57" s="13">
        <f t="shared" si="7"/>
        <v>2011</v>
      </c>
      <c r="F57" s="2">
        <v>42121</v>
      </c>
      <c r="G57" s="17" t="s">
        <v>10</v>
      </c>
      <c r="H57" s="80">
        <v>1.4657100000000001</v>
      </c>
      <c r="I57" s="80"/>
      <c r="J57" s="80">
        <v>1.4491499999999999</v>
      </c>
      <c r="K57" s="80"/>
      <c r="L57" s="12">
        <f t="shared" si="3"/>
        <v>171</v>
      </c>
      <c r="M57" s="79">
        <f t="shared" si="0"/>
        <v>8420.3950617283845</v>
      </c>
      <c r="N57" s="79"/>
      <c r="O57" s="14">
        <f t="shared" si="4"/>
        <v>0.03</v>
      </c>
      <c r="P57" s="13">
        <f t="shared" si="1"/>
        <v>2011</v>
      </c>
      <c r="Q57" s="2">
        <v>42125</v>
      </c>
      <c r="R57" s="80">
        <v>1.4657100000000001</v>
      </c>
      <c r="S57" s="80"/>
      <c r="T57" s="81">
        <f t="shared" si="5"/>
        <v>0</v>
      </c>
      <c r="U57" s="82"/>
      <c r="V57" s="78">
        <f t="shared" si="6"/>
        <v>0</v>
      </c>
      <c r="W57" s="78"/>
      <c r="X57">
        <v>80</v>
      </c>
      <c r="Y57" t="s">
        <v>143</v>
      </c>
    </row>
    <row r="58" spans="2:26" x14ac:dyDescent="0.15">
      <c r="B58" s="7">
        <v>49</v>
      </c>
      <c r="C58" s="79">
        <f t="shared" si="2"/>
        <v>421019.75308641919</v>
      </c>
      <c r="D58" s="79"/>
      <c r="E58" s="13">
        <f t="shared" si="7"/>
        <v>2011</v>
      </c>
      <c r="F58" s="2">
        <v>42200</v>
      </c>
      <c r="G58" s="17" t="s">
        <v>9</v>
      </c>
      <c r="H58" s="80">
        <v>1.4113800000000001</v>
      </c>
      <c r="I58" s="80"/>
      <c r="J58" s="80">
        <v>1.42822</v>
      </c>
      <c r="K58" s="80"/>
      <c r="L58" s="12">
        <f t="shared" si="3"/>
        <v>174</v>
      </c>
      <c r="M58" s="79">
        <f t="shared" si="0"/>
        <v>8420.3950617283845</v>
      </c>
      <c r="N58" s="79"/>
      <c r="O58" s="14">
        <f t="shared" si="4"/>
        <v>0.03</v>
      </c>
      <c r="P58" s="13">
        <f t="shared" si="1"/>
        <v>2011</v>
      </c>
      <c r="Q58" s="2">
        <v>42206</v>
      </c>
      <c r="R58" s="80">
        <v>1.42822</v>
      </c>
      <c r="S58" s="80"/>
      <c r="T58" s="81">
        <f t="shared" si="5"/>
        <v>-6237.0370370370247</v>
      </c>
      <c r="U58" s="82"/>
      <c r="V58" s="78">
        <f t="shared" si="6"/>
        <v>-168.39999999999966</v>
      </c>
      <c r="W58" s="78"/>
      <c r="X58">
        <v>75</v>
      </c>
      <c r="Y58" t="s">
        <v>144</v>
      </c>
    </row>
    <row r="59" spans="2:26" x14ac:dyDescent="0.15">
      <c r="B59" s="7">
        <v>50</v>
      </c>
      <c r="C59" s="79">
        <f t="shared" si="2"/>
        <v>414782.71604938217</v>
      </c>
      <c r="D59" s="79"/>
      <c r="E59" s="13">
        <f t="shared" si="7"/>
        <v>2011</v>
      </c>
      <c r="F59" s="2">
        <v>42214</v>
      </c>
      <c r="G59" s="7" t="s">
        <v>10</v>
      </c>
      <c r="H59" s="80">
        <v>1.44004</v>
      </c>
      <c r="I59" s="80"/>
      <c r="J59" s="80">
        <v>1.4252800000000001</v>
      </c>
      <c r="K59" s="80"/>
      <c r="L59" s="12">
        <f t="shared" si="3"/>
        <v>153</v>
      </c>
      <c r="M59" s="79">
        <f t="shared" si="0"/>
        <v>8295.6543209876436</v>
      </c>
      <c r="N59" s="79"/>
      <c r="O59" s="14">
        <f t="shared" si="4"/>
        <v>0.04</v>
      </c>
      <c r="P59" s="13">
        <f t="shared" si="1"/>
        <v>2011</v>
      </c>
      <c r="Q59" s="2">
        <v>42214</v>
      </c>
      <c r="R59" s="80">
        <v>1.4252800000000001</v>
      </c>
      <c r="S59" s="80"/>
      <c r="T59" s="81">
        <f t="shared" si="5"/>
        <v>-7288.8888888888296</v>
      </c>
      <c r="U59" s="82"/>
      <c r="V59" s="78">
        <f t="shared" si="6"/>
        <v>-147.59999999999883</v>
      </c>
      <c r="W59" s="78"/>
      <c r="X59">
        <v>75</v>
      </c>
      <c r="Y59" t="s">
        <v>145</v>
      </c>
    </row>
    <row r="60" spans="2:26" x14ac:dyDescent="0.15">
      <c r="B60" s="7">
        <v>51</v>
      </c>
      <c r="C60" s="79">
        <f t="shared" si="2"/>
        <v>407493.82716049335</v>
      </c>
      <c r="D60" s="79"/>
      <c r="E60" s="13">
        <f t="shared" si="7"/>
        <v>2011</v>
      </c>
      <c r="F60" s="2">
        <v>42255</v>
      </c>
      <c r="G60" s="17" t="s">
        <v>9</v>
      </c>
      <c r="H60" s="80">
        <v>1.3971</v>
      </c>
      <c r="I60" s="80"/>
      <c r="J60" s="80">
        <v>1.4279999999999999</v>
      </c>
      <c r="K60" s="80"/>
      <c r="L60" s="12">
        <f t="shared" si="3"/>
        <v>314</v>
      </c>
      <c r="M60" s="79">
        <f t="shared" si="0"/>
        <v>8149.8765432098671</v>
      </c>
      <c r="N60" s="79"/>
      <c r="O60" s="14">
        <f t="shared" si="4"/>
        <v>0.01</v>
      </c>
      <c r="P60" s="13">
        <f t="shared" si="1"/>
        <v>2011</v>
      </c>
      <c r="Q60" s="2">
        <v>42280</v>
      </c>
      <c r="R60" s="80">
        <v>1.33405</v>
      </c>
      <c r="S60" s="80"/>
      <c r="T60" s="81">
        <f t="shared" si="5"/>
        <v>7783.9506172839565</v>
      </c>
      <c r="U60" s="82"/>
      <c r="V60" s="78">
        <f t="shared" si="6"/>
        <v>630.50000000000045</v>
      </c>
      <c r="W60" s="78"/>
      <c r="X60">
        <v>75</v>
      </c>
      <c r="Y60" t="s">
        <v>146</v>
      </c>
      <c r="Z60" t="s">
        <v>147</v>
      </c>
    </row>
    <row r="61" spans="2:26" x14ac:dyDescent="0.15">
      <c r="B61" s="7">
        <v>52</v>
      </c>
      <c r="C61" s="79">
        <f t="shared" si="2"/>
        <v>415277.77777777729</v>
      </c>
      <c r="D61" s="79"/>
      <c r="E61" s="13">
        <f t="shared" si="7"/>
        <v>2011</v>
      </c>
      <c r="F61" s="2">
        <v>42331</v>
      </c>
      <c r="G61" s="17" t="s">
        <v>9</v>
      </c>
      <c r="H61" s="80">
        <v>1.34676</v>
      </c>
      <c r="I61" s="80"/>
      <c r="J61" s="80">
        <v>1.3568499999999999</v>
      </c>
      <c r="K61" s="80"/>
      <c r="L61" s="12">
        <f t="shared" si="3"/>
        <v>106</v>
      </c>
      <c r="M61" s="79">
        <f t="shared" si="0"/>
        <v>8305.5555555555457</v>
      </c>
      <c r="N61" s="79"/>
      <c r="O61" s="14">
        <f t="shared" si="4"/>
        <v>0.05</v>
      </c>
      <c r="P61" s="13">
        <f t="shared" si="1"/>
        <v>2011</v>
      </c>
      <c r="Q61" s="2">
        <v>42331</v>
      </c>
      <c r="R61" s="80">
        <v>1.33405</v>
      </c>
      <c r="S61" s="80"/>
      <c r="T61" s="81">
        <f t="shared" si="5"/>
        <v>7845.6790123456794</v>
      </c>
      <c r="U61" s="82"/>
      <c r="V61" s="78">
        <f t="shared" si="6"/>
        <v>127.1</v>
      </c>
      <c r="W61" s="78"/>
      <c r="X61">
        <v>75</v>
      </c>
      <c r="Y61" t="s">
        <v>146</v>
      </c>
    </row>
    <row r="62" spans="2:26" x14ac:dyDescent="0.15">
      <c r="B62" s="7">
        <v>53</v>
      </c>
      <c r="C62" s="79">
        <f t="shared" si="2"/>
        <v>423123.45679012296</v>
      </c>
      <c r="D62" s="79"/>
      <c r="E62" s="13">
        <f t="shared" si="7"/>
        <v>2011</v>
      </c>
      <c r="F62" s="2">
        <v>42360</v>
      </c>
      <c r="G62" s="17" t="s">
        <v>9</v>
      </c>
      <c r="H62" s="80">
        <v>1.3023199999999999</v>
      </c>
      <c r="I62" s="80"/>
      <c r="J62" s="80">
        <v>1.3197300000000001</v>
      </c>
      <c r="K62" s="80"/>
      <c r="L62" s="12">
        <f t="shared" si="3"/>
        <v>180</v>
      </c>
      <c r="M62" s="79">
        <f t="shared" si="0"/>
        <v>8462.4691358024593</v>
      </c>
      <c r="N62" s="79"/>
      <c r="O62" s="14">
        <f t="shared" si="4"/>
        <v>0.03</v>
      </c>
      <c r="P62" s="13">
        <v>2012</v>
      </c>
      <c r="Q62" s="2">
        <v>42023</v>
      </c>
      <c r="R62" s="80">
        <v>1.28772</v>
      </c>
      <c r="S62" s="80"/>
      <c r="T62" s="81">
        <f t="shared" si="5"/>
        <v>5407.4074074073869</v>
      </c>
      <c r="U62" s="82"/>
      <c r="V62" s="78">
        <f t="shared" si="6"/>
        <v>145.99999999999946</v>
      </c>
      <c r="W62" s="78"/>
      <c r="X62">
        <v>75</v>
      </c>
      <c r="Y62" t="s">
        <v>148</v>
      </c>
    </row>
    <row r="63" spans="2:26" x14ac:dyDescent="0.15">
      <c r="B63" s="7">
        <v>54</v>
      </c>
      <c r="C63" s="79">
        <f t="shared" si="2"/>
        <v>428530.86419753032</v>
      </c>
      <c r="D63" s="79"/>
      <c r="E63" s="13">
        <v>2012</v>
      </c>
      <c r="F63" s="2">
        <v>42084</v>
      </c>
      <c r="G63" s="7" t="s">
        <v>10</v>
      </c>
      <c r="H63" s="80">
        <v>1.3252200000000001</v>
      </c>
      <c r="I63" s="80"/>
      <c r="J63" s="80">
        <v>1.31707</v>
      </c>
      <c r="K63" s="80"/>
      <c r="L63" s="12">
        <f t="shared" si="3"/>
        <v>87</v>
      </c>
      <c r="M63" s="79">
        <f t="shared" si="0"/>
        <v>8570.6172839506071</v>
      </c>
      <c r="N63" s="79"/>
      <c r="O63" s="14">
        <f t="shared" si="4"/>
        <v>7.0000000000000007E-2</v>
      </c>
      <c r="P63" s="13">
        <f t="shared" si="1"/>
        <v>2012</v>
      </c>
      <c r="Q63" s="2">
        <v>42085</v>
      </c>
      <c r="R63" s="80">
        <v>1.31707</v>
      </c>
      <c r="S63" s="80"/>
      <c r="T63" s="81">
        <f t="shared" si="5"/>
        <v>-7043.2098765432993</v>
      </c>
      <c r="U63" s="82"/>
      <c r="V63" s="78">
        <f t="shared" si="6"/>
        <v>-81.500000000001023</v>
      </c>
      <c r="W63" s="78"/>
      <c r="X63">
        <v>75</v>
      </c>
      <c r="Y63" t="s">
        <v>149</v>
      </c>
    </row>
    <row r="64" spans="2:26" x14ac:dyDescent="0.15">
      <c r="B64" s="7">
        <v>55</v>
      </c>
      <c r="C64" s="79">
        <f t="shared" si="2"/>
        <v>421487.654320987</v>
      </c>
      <c r="D64" s="79"/>
      <c r="E64" s="13">
        <f t="shared" si="7"/>
        <v>2012</v>
      </c>
      <c r="F64" s="2">
        <v>42237</v>
      </c>
      <c r="G64" s="17" t="s">
        <v>10</v>
      </c>
      <c r="H64" s="80">
        <v>1.2368300000000001</v>
      </c>
      <c r="I64" s="80"/>
      <c r="J64" s="80">
        <v>1.2292700000000001</v>
      </c>
      <c r="K64" s="80"/>
      <c r="L64" s="12">
        <f t="shared" si="3"/>
        <v>81</v>
      </c>
      <c r="M64" s="79">
        <f t="shared" si="0"/>
        <v>8429.7530864197397</v>
      </c>
      <c r="N64" s="79"/>
      <c r="O64" s="14">
        <f t="shared" si="4"/>
        <v>7.0000000000000007E-2</v>
      </c>
      <c r="P64" s="13">
        <f t="shared" si="1"/>
        <v>2012</v>
      </c>
      <c r="Q64" s="2">
        <v>42254</v>
      </c>
      <c r="R64" s="80">
        <v>1.26623</v>
      </c>
      <c r="S64" s="80"/>
      <c r="T64" s="81">
        <f t="shared" si="5"/>
        <v>25407.407407407296</v>
      </c>
      <c r="U64" s="82"/>
      <c r="V64" s="78">
        <f t="shared" si="6"/>
        <v>293.99999999999869</v>
      </c>
      <c r="W64" s="78"/>
      <c r="X64">
        <v>75</v>
      </c>
      <c r="Y64" t="s">
        <v>150</v>
      </c>
    </row>
    <row r="65" spans="2:26" x14ac:dyDescent="0.15">
      <c r="B65" s="7">
        <v>56</v>
      </c>
      <c r="C65" s="79">
        <f t="shared" si="2"/>
        <v>446895.0617283943</v>
      </c>
      <c r="D65" s="79"/>
      <c r="E65" s="13">
        <f t="shared" si="7"/>
        <v>2012</v>
      </c>
      <c r="F65" s="2">
        <v>42309</v>
      </c>
      <c r="G65" s="17" t="s">
        <v>9</v>
      </c>
      <c r="H65" s="80">
        <v>1.29444</v>
      </c>
      <c r="I65" s="80"/>
      <c r="J65" s="80">
        <v>1.3020799999999999</v>
      </c>
      <c r="K65" s="80"/>
      <c r="L65" s="12">
        <f t="shared" si="3"/>
        <v>82</v>
      </c>
      <c r="M65" s="79">
        <f t="shared" si="0"/>
        <v>8937.9012345678857</v>
      </c>
      <c r="N65" s="79"/>
      <c r="O65" s="14">
        <f t="shared" si="4"/>
        <v>0.08</v>
      </c>
      <c r="P65" s="13">
        <f t="shared" si="1"/>
        <v>2012</v>
      </c>
      <c r="Q65" s="2">
        <v>42313</v>
      </c>
      <c r="R65" s="80">
        <v>1.2803899999999999</v>
      </c>
      <c r="S65" s="80"/>
      <c r="T65" s="81">
        <f t="shared" si="5"/>
        <v>13876.543209876661</v>
      </c>
      <c r="U65" s="82"/>
      <c r="V65" s="78">
        <f t="shared" si="6"/>
        <v>140.50000000000119</v>
      </c>
      <c r="W65" s="78"/>
      <c r="X65">
        <v>80</v>
      </c>
      <c r="Y65" t="s">
        <v>151</v>
      </c>
    </row>
    <row r="66" spans="2:26" x14ac:dyDescent="0.15">
      <c r="B66" s="7">
        <v>57</v>
      </c>
      <c r="C66" s="79">
        <f t="shared" si="2"/>
        <v>460771.60493827099</v>
      </c>
      <c r="D66" s="79"/>
      <c r="E66" s="13">
        <f t="shared" si="7"/>
        <v>2012</v>
      </c>
      <c r="F66" s="2">
        <v>42338</v>
      </c>
      <c r="G66" s="17" t="s">
        <v>10</v>
      </c>
      <c r="H66" s="80">
        <v>1.28325</v>
      </c>
      <c r="I66" s="80"/>
      <c r="J66" s="80">
        <v>1.2734799999999999</v>
      </c>
      <c r="K66" s="80"/>
      <c r="L66" s="12">
        <f t="shared" si="3"/>
        <v>103</v>
      </c>
      <c r="M66" s="79">
        <f t="shared" si="0"/>
        <v>9215.4320987654191</v>
      </c>
      <c r="N66" s="79"/>
      <c r="O66" s="14">
        <f t="shared" si="4"/>
        <v>7.0000000000000007E-2</v>
      </c>
      <c r="P66" s="13">
        <f t="shared" si="1"/>
        <v>2012</v>
      </c>
      <c r="Q66" s="2">
        <v>42338</v>
      </c>
      <c r="R66" s="80">
        <v>1.2879799999999999</v>
      </c>
      <c r="S66" s="80"/>
      <c r="T66" s="81">
        <f t="shared" si="5"/>
        <v>4087.6543209875695</v>
      </c>
      <c r="U66" s="82"/>
      <c r="V66" s="78">
        <f t="shared" si="6"/>
        <v>47.29999999999901</v>
      </c>
      <c r="W66" s="78"/>
      <c r="X66">
        <v>80</v>
      </c>
      <c r="Y66" t="s">
        <v>152</v>
      </c>
      <c r="Z66" t="s">
        <v>153</v>
      </c>
    </row>
    <row r="67" spans="2:26" x14ac:dyDescent="0.15">
      <c r="B67" s="7">
        <v>58</v>
      </c>
      <c r="C67" s="79">
        <f t="shared" si="2"/>
        <v>464859.25925925857</v>
      </c>
      <c r="D67" s="79"/>
      <c r="E67" s="13">
        <v>2013</v>
      </c>
      <c r="F67" s="2">
        <v>42099</v>
      </c>
      <c r="G67" s="17" t="s">
        <v>10</v>
      </c>
      <c r="H67" s="80">
        <v>1.2948999999999999</v>
      </c>
      <c r="I67" s="80"/>
      <c r="J67" s="80">
        <v>1.2744</v>
      </c>
      <c r="K67" s="80"/>
      <c r="L67" s="12">
        <f t="shared" si="3"/>
        <v>210</v>
      </c>
      <c r="M67" s="79">
        <f t="shared" si="0"/>
        <v>9297.1851851851716</v>
      </c>
      <c r="N67" s="79"/>
      <c r="O67" s="14">
        <f t="shared" si="4"/>
        <v>0.04</v>
      </c>
      <c r="P67" s="13">
        <f t="shared" si="1"/>
        <v>2013</v>
      </c>
      <c r="Q67" s="2">
        <v>42110</v>
      </c>
      <c r="R67" s="80">
        <v>1.3167800000000001</v>
      </c>
      <c r="S67" s="80"/>
      <c r="T67" s="81">
        <f t="shared" si="5"/>
        <v>10804.938271604999</v>
      </c>
      <c r="U67" s="82"/>
      <c r="V67" s="78">
        <f t="shared" si="6"/>
        <v>218.80000000000121</v>
      </c>
      <c r="W67" s="78"/>
      <c r="X67">
        <v>95</v>
      </c>
      <c r="Y67" t="s">
        <v>154</v>
      </c>
    </row>
    <row r="68" spans="2:26" x14ac:dyDescent="0.15">
      <c r="B68" s="7">
        <v>59</v>
      </c>
      <c r="C68" s="79">
        <f t="shared" si="2"/>
        <v>475664.19753086357</v>
      </c>
      <c r="D68" s="79"/>
      <c r="E68" s="13">
        <f t="shared" si="7"/>
        <v>2013</v>
      </c>
      <c r="F68" s="2">
        <v>42147</v>
      </c>
      <c r="G68" s="7" t="s">
        <v>9</v>
      </c>
      <c r="H68" s="80">
        <v>1.2831300000000001</v>
      </c>
      <c r="I68" s="80"/>
      <c r="J68" s="80">
        <v>1.29982</v>
      </c>
      <c r="K68" s="80"/>
      <c r="L68" s="12">
        <f t="shared" si="3"/>
        <v>172</v>
      </c>
      <c r="M68" s="79">
        <f t="shared" si="0"/>
        <v>9513.2839506172713</v>
      </c>
      <c r="N68" s="79"/>
      <c r="O68" s="14">
        <f t="shared" si="4"/>
        <v>0.05</v>
      </c>
      <c r="P68" s="13">
        <f t="shared" si="1"/>
        <v>2013</v>
      </c>
      <c r="Q68" s="2">
        <v>42154</v>
      </c>
      <c r="R68" s="80">
        <v>1.29982</v>
      </c>
      <c r="S68" s="80"/>
      <c r="T68" s="81">
        <f t="shared" si="5"/>
        <v>-10302.469135802392</v>
      </c>
      <c r="U68" s="82"/>
      <c r="V68" s="78">
        <f t="shared" si="6"/>
        <v>-166.89999999999873</v>
      </c>
      <c r="W68" s="78"/>
      <c r="X68">
        <v>100</v>
      </c>
      <c r="Y68" t="s">
        <v>150</v>
      </c>
    </row>
    <row r="69" spans="2:26" x14ac:dyDescent="0.15">
      <c r="B69" s="7">
        <v>60</v>
      </c>
      <c r="C69" s="79">
        <f t="shared" si="2"/>
        <v>465361.72839506116</v>
      </c>
      <c r="D69" s="79"/>
      <c r="E69" s="13">
        <f t="shared" si="7"/>
        <v>2013</v>
      </c>
      <c r="F69" s="2">
        <v>42201</v>
      </c>
      <c r="G69" s="7" t="s">
        <v>10</v>
      </c>
      <c r="H69" s="80">
        <v>1.3079799999999999</v>
      </c>
      <c r="I69" s="80"/>
      <c r="J69" s="80">
        <v>1.29918</v>
      </c>
      <c r="K69" s="80"/>
      <c r="L69" s="12">
        <f t="shared" si="3"/>
        <v>93</v>
      </c>
      <c r="M69" s="79">
        <f t="shared" si="0"/>
        <v>9307.2345679012233</v>
      </c>
      <c r="N69" s="79"/>
      <c r="O69" s="14">
        <f t="shared" si="4"/>
        <v>0.1</v>
      </c>
      <c r="P69" s="13">
        <f t="shared" si="1"/>
        <v>2013</v>
      </c>
      <c r="Q69" s="2">
        <v>42245</v>
      </c>
      <c r="R69" s="80">
        <v>1.32975</v>
      </c>
      <c r="S69" s="80"/>
      <c r="T69" s="81">
        <f t="shared" si="5"/>
        <v>26876.543209876625</v>
      </c>
      <c r="U69" s="82"/>
      <c r="V69" s="78">
        <f t="shared" si="6"/>
        <v>217.70000000000067</v>
      </c>
      <c r="W69" s="78"/>
      <c r="X69">
        <v>100</v>
      </c>
      <c r="Y69" t="s">
        <v>149</v>
      </c>
    </row>
    <row r="70" spans="2:26" x14ac:dyDescent="0.15">
      <c r="B70" s="7">
        <v>61</v>
      </c>
      <c r="C70" s="79">
        <f t="shared" si="2"/>
        <v>492238.27160493779</v>
      </c>
      <c r="D70" s="79"/>
      <c r="E70" s="13">
        <f t="shared" si="7"/>
        <v>2013</v>
      </c>
      <c r="F70" s="2">
        <v>42263</v>
      </c>
      <c r="G70" s="17" t="s">
        <v>10</v>
      </c>
      <c r="H70" s="80">
        <v>1.33216</v>
      </c>
      <c r="I70" s="80"/>
      <c r="J70" s="80">
        <v>1.32524</v>
      </c>
      <c r="K70" s="80"/>
      <c r="L70" s="12">
        <f t="shared" si="3"/>
        <v>75</v>
      </c>
      <c r="M70" s="79">
        <f t="shared" si="0"/>
        <v>9844.7654320987567</v>
      </c>
      <c r="N70" s="79"/>
      <c r="O70" s="14">
        <f t="shared" si="4"/>
        <v>0.13</v>
      </c>
      <c r="P70" s="13">
        <f t="shared" si="1"/>
        <v>2013</v>
      </c>
      <c r="Q70" s="2">
        <v>42266</v>
      </c>
      <c r="R70" s="80">
        <v>1.3549899999999999</v>
      </c>
      <c r="S70" s="80"/>
      <c r="T70" s="81">
        <f t="shared" si="5"/>
        <v>36640.740740740592</v>
      </c>
      <c r="U70" s="82"/>
      <c r="V70" s="78">
        <f t="shared" si="6"/>
        <v>228.29999999999905</v>
      </c>
      <c r="W70" s="78"/>
      <c r="X70">
        <v>100</v>
      </c>
      <c r="Y70" t="s">
        <v>149</v>
      </c>
      <c r="Z70" t="s">
        <v>155</v>
      </c>
    </row>
    <row r="71" spans="2:26" x14ac:dyDescent="0.15">
      <c r="B71" s="7">
        <v>62</v>
      </c>
      <c r="C71" s="79">
        <f t="shared" si="2"/>
        <v>528879.01234567841</v>
      </c>
      <c r="D71" s="79"/>
      <c r="E71" s="13">
        <f t="shared" si="7"/>
        <v>2013</v>
      </c>
      <c r="F71" s="2">
        <v>42343</v>
      </c>
      <c r="G71" s="17" t="s">
        <v>10</v>
      </c>
      <c r="H71" s="80">
        <v>1.3605499999999999</v>
      </c>
      <c r="I71" s="80"/>
      <c r="J71" s="80">
        <v>1.3526199999999999</v>
      </c>
      <c r="K71" s="80"/>
      <c r="L71" s="12">
        <f t="shared" si="3"/>
        <v>85</v>
      </c>
      <c r="M71" s="79">
        <f t="shared" si="0"/>
        <v>10577.580246913569</v>
      </c>
      <c r="N71" s="79"/>
      <c r="O71" s="14">
        <f t="shared" si="4"/>
        <v>0.12</v>
      </c>
      <c r="P71" s="13">
        <f t="shared" si="1"/>
        <v>2013</v>
      </c>
      <c r="Q71" s="2">
        <v>42356</v>
      </c>
      <c r="R71" s="80">
        <v>1.3708499999999999</v>
      </c>
      <c r="S71" s="80"/>
      <c r="T71" s="81">
        <f t="shared" si="5"/>
        <v>15259.259259259225</v>
      </c>
      <c r="U71" s="82"/>
      <c r="V71" s="78">
        <f t="shared" si="6"/>
        <v>102.99999999999976</v>
      </c>
      <c r="W71" s="78"/>
      <c r="X71">
        <v>100</v>
      </c>
      <c r="Y71" t="s">
        <v>156</v>
      </c>
    </row>
    <row r="72" spans="2:26" x14ac:dyDescent="0.15">
      <c r="B72" s="7">
        <v>63</v>
      </c>
      <c r="C72" s="79">
        <f t="shared" si="2"/>
        <v>544138.27160493762</v>
      </c>
      <c r="D72" s="79"/>
      <c r="E72" s="13">
        <v>2014</v>
      </c>
      <c r="F72" s="2">
        <v>42129</v>
      </c>
      <c r="G72" s="17" t="s">
        <v>10</v>
      </c>
      <c r="H72" s="80">
        <v>1.38815</v>
      </c>
      <c r="I72" s="80"/>
      <c r="J72" s="80">
        <v>1.38104</v>
      </c>
      <c r="K72" s="80"/>
      <c r="L72" s="12">
        <f t="shared" si="3"/>
        <v>77</v>
      </c>
      <c r="M72" s="79">
        <f t="shared" si="0"/>
        <v>10882.765432098753</v>
      </c>
      <c r="N72" s="79"/>
      <c r="O72" s="14">
        <f t="shared" si="4"/>
        <v>0.14000000000000001</v>
      </c>
      <c r="P72" s="13">
        <f t="shared" si="1"/>
        <v>2014</v>
      </c>
      <c r="Q72" s="2">
        <v>42132</v>
      </c>
      <c r="R72" s="80">
        <v>1.39642</v>
      </c>
      <c r="S72" s="80"/>
      <c r="T72" s="81">
        <f t="shared" si="5"/>
        <v>14293.827160493827</v>
      </c>
      <c r="U72" s="82"/>
      <c r="V72" s="78">
        <f t="shared" si="6"/>
        <v>82.699999999999989</v>
      </c>
      <c r="W72" s="78"/>
      <c r="X72">
        <v>100</v>
      </c>
      <c r="Y72" t="s">
        <v>157</v>
      </c>
    </row>
    <row r="73" spans="2:26" x14ac:dyDescent="0.15">
      <c r="B73" s="7">
        <v>64</v>
      </c>
      <c r="C73" s="79">
        <f t="shared" si="2"/>
        <v>558432.09876543144</v>
      </c>
      <c r="D73" s="79"/>
      <c r="E73" s="13">
        <f t="shared" si="7"/>
        <v>2014</v>
      </c>
      <c r="F73" s="2">
        <v>42235</v>
      </c>
      <c r="G73" s="7" t="s">
        <v>9</v>
      </c>
      <c r="H73" s="80">
        <v>1.33405</v>
      </c>
      <c r="I73" s="80"/>
      <c r="J73" s="80">
        <v>1.34151</v>
      </c>
      <c r="K73" s="80"/>
      <c r="L73" s="12">
        <f t="shared" si="3"/>
        <v>80</v>
      </c>
      <c r="M73" s="79">
        <f t="shared" si="0"/>
        <v>11168.641975308628</v>
      </c>
      <c r="N73" s="79"/>
      <c r="O73" s="14">
        <f t="shared" si="4"/>
        <v>0.13</v>
      </c>
      <c r="P73" s="13">
        <f t="shared" si="1"/>
        <v>2014</v>
      </c>
      <c r="Q73" s="2">
        <v>42242</v>
      </c>
      <c r="R73" s="80">
        <v>1.3167800000000001</v>
      </c>
      <c r="S73" s="80"/>
      <c r="T73" s="81">
        <f t="shared" si="5"/>
        <v>27717.283950617119</v>
      </c>
      <c r="U73" s="82"/>
      <c r="V73" s="78">
        <f t="shared" si="6"/>
        <v>172.69999999999897</v>
      </c>
      <c r="W73" s="78"/>
      <c r="X73">
        <v>100</v>
      </c>
      <c r="Y73" t="s">
        <v>154</v>
      </c>
    </row>
    <row r="74" spans="2:26" x14ac:dyDescent="0.15">
      <c r="B74" s="7">
        <v>65</v>
      </c>
      <c r="C74" s="79">
        <f t="shared" si="2"/>
        <v>586149.38271604851</v>
      </c>
      <c r="D74" s="79"/>
      <c r="E74" s="13">
        <f t="shared" si="7"/>
        <v>2014</v>
      </c>
      <c r="F74" s="2">
        <v>42271</v>
      </c>
      <c r="G74" s="17" t="s">
        <v>9</v>
      </c>
      <c r="H74" s="80">
        <v>1.2840800000000001</v>
      </c>
      <c r="I74" s="80"/>
      <c r="J74" s="80">
        <v>1.2901100000000001</v>
      </c>
      <c r="K74" s="80"/>
      <c r="L74" s="12">
        <f t="shared" si="3"/>
        <v>66</v>
      </c>
      <c r="M74" s="79">
        <f t="shared" ref="M74:M78" si="8">IF(F74="","",C74*$P$2)</f>
        <v>11722.98765432097</v>
      </c>
      <c r="N74" s="79"/>
      <c r="O74" s="14">
        <f t="shared" si="4"/>
        <v>0.19</v>
      </c>
      <c r="P74" s="13">
        <f t="shared" ref="P74:P78" si="9">E74</f>
        <v>2014</v>
      </c>
      <c r="Q74" s="2">
        <v>42292</v>
      </c>
      <c r="R74" s="80">
        <v>1.27904</v>
      </c>
      <c r="S74" s="80"/>
      <c r="T74" s="81">
        <f t="shared" si="5"/>
        <v>11822.222222222586</v>
      </c>
      <c r="U74" s="82"/>
      <c r="V74" s="78">
        <f t="shared" si="6"/>
        <v>50.400000000001555</v>
      </c>
      <c r="W74" s="78"/>
      <c r="X74">
        <v>110</v>
      </c>
      <c r="Y74" t="s">
        <v>158</v>
      </c>
    </row>
    <row r="75" spans="2:26" x14ac:dyDescent="0.15">
      <c r="B75" s="7">
        <v>66</v>
      </c>
      <c r="C75" s="79">
        <f t="shared" ref="C75:C78" si="10">IF(T74="","",C74+T74)</f>
        <v>597971.60493827111</v>
      </c>
      <c r="D75" s="79"/>
      <c r="E75" s="13">
        <v>2015</v>
      </c>
      <c r="F75" s="2">
        <v>42054</v>
      </c>
      <c r="G75" s="7" t="s">
        <v>10</v>
      </c>
      <c r="H75" s="80">
        <v>1.1415900000000001</v>
      </c>
      <c r="I75" s="80"/>
      <c r="J75" s="80">
        <v>1.1332199999999999</v>
      </c>
      <c r="K75" s="80"/>
      <c r="L75" s="12">
        <f t="shared" ref="L75:L78" si="11">IF(J75="","",ROUNDUP(IF(G75="買",H75-J75,J75-H75)*10000,0)+5)</f>
        <v>89</v>
      </c>
      <c r="M75" s="79">
        <f t="shared" si="8"/>
        <v>11959.432098765423</v>
      </c>
      <c r="N75" s="79"/>
      <c r="O75" s="14">
        <f t="shared" ref="O75:O78" si="12">IF(L75="","",ROUNDDOWN(M75/(L75/X75)/100000,2))</f>
        <v>0.16</v>
      </c>
      <c r="P75" s="13">
        <f t="shared" si="9"/>
        <v>2015</v>
      </c>
      <c r="Q75" s="2">
        <v>42055</v>
      </c>
      <c r="R75" s="80">
        <v>1.1332199999999999</v>
      </c>
      <c r="S75" s="80"/>
      <c r="T75" s="81">
        <f t="shared" ref="T75:T78" si="13">IF(Q75="","",V75*O75*100000/81)</f>
        <v>-16533.33333333375</v>
      </c>
      <c r="U75" s="82"/>
      <c r="V75" s="78">
        <f t="shared" ref="V75:V78" si="14">IF(Q75="","",IF(G75="買",R75-H75,H75-R75)*10000)</f>
        <v>-83.700000000002106</v>
      </c>
      <c r="W75" s="78"/>
      <c r="X75">
        <v>120</v>
      </c>
      <c r="Y75" t="s">
        <v>159</v>
      </c>
    </row>
    <row r="76" spans="2:26" x14ac:dyDescent="0.15">
      <c r="B76" s="7">
        <v>67</v>
      </c>
      <c r="C76" s="79">
        <f t="shared" si="10"/>
        <v>581438.27160493738</v>
      </c>
      <c r="D76" s="79"/>
      <c r="E76" s="13">
        <f t="shared" ref="E76:E78" si="15">E75</f>
        <v>2015</v>
      </c>
      <c r="F76" s="2">
        <v>42103</v>
      </c>
      <c r="G76" s="7" t="s">
        <v>9</v>
      </c>
      <c r="H76" s="80">
        <v>1.0761499999999999</v>
      </c>
      <c r="I76" s="80"/>
      <c r="J76" s="80">
        <v>1.08874</v>
      </c>
      <c r="K76" s="80"/>
      <c r="L76" s="12">
        <f t="shared" si="11"/>
        <v>131</v>
      </c>
      <c r="M76" s="79">
        <f t="shared" si="8"/>
        <v>11628.765432098748</v>
      </c>
      <c r="N76" s="79"/>
      <c r="O76" s="14">
        <f t="shared" si="12"/>
        <v>0.1</v>
      </c>
      <c r="P76" s="13">
        <f t="shared" si="9"/>
        <v>2015</v>
      </c>
      <c r="Q76" s="2">
        <v>42118</v>
      </c>
      <c r="R76" s="80">
        <v>1.0848</v>
      </c>
      <c r="S76" s="80"/>
      <c r="T76" s="81">
        <f t="shared" si="13"/>
        <v>-10679.01234567907</v>
      </c>
      <c r="U76" s="82"/>
      <c r="V76" s="78">
        <f t="shared" si="14"/>
        <v>-86.500000000000469</v>
      </c>
      <c r="W76" s="78"/>
      <c r="X76">
        <v>120</v>
      </c>
      <c r="Y76" t="s">
        <v>160</v>
      </c>
    </row>
    <row r="77" spans="2:26" x14ac:dyDescent="0.15">
      <c r="B77" s="7">
        <v>68</v>
      </c>
      <c r="C77" s="79">
        <f t="shared" si="10"/>
        <v>570759.25925925828</v>
      </c>
      <c r="D77" s="79"/>
      <c r="E77" s="13">
        <f t="shared" si="15"/>
        <v>2015</v>
      </c>
      <c r="F77" s="2">
        <v>42171</v>
      </c>
      <c r="G77" s="17" t="s">
        <v>10</v>
      </c>
      <c r="H77" s="80">
        <v>1.12965</v>
      </c>
      <c r="I77" s="80"/>
      <c r="J77" s="80">
        <v>1.11493</v>
      </c>
      <c r="K77" s="80"/>
      <c r="L77" s="12">
        <f t="shared" si="11"/>
        <v>153</v>
      </c>
      <c r="M77" s="79">
        <f t="shared" si="8"/>
        <v>11415.185185185166</v>
      </c>
      <c r="N77" s="79"/>
      <c r="O77" s="14">
        <f t="shared" si="12"/>
        <v>0.08</v>
      </c>
      <c r="P77" s="13">
        <f t="shared" si="9"/>
        <v>2015</v>
      </c>
      <c r="Q77" s="2">
        <v>42178</v>
      </c>
      <c r="R77" s="80">
        <v>1.12914</v>
      </c>
      <c r="S77" s="80"/>
      <c r="T77" s="81">
        <f t="shared" si="13"/>
        <v>-503.70370370371404</v>
      </c>
      <c r="U77" s="82"/>
      <c r="V77" s="78">
        <f t="shared" si="14"/>
        <v>-5.1000000000001044</v>
      </c>
      <c r="W77" s="78"/>
      <c r="X77">
        <v>120</v>
      </c>
      <c r="Y77" t="s">
        <v>161</v>
      </c>
    </row>
    <row r="78" spans="2:26" x14ac:dyDescent="0.15">
      <c r="B78" s="7">
        <v>69</v>
      </c>
      <c r="C78" s="79">
        <f t="shared" si="10"/>
        <v>570255.55555555457</v>
      </c>
      <c r="D78" s="79"/>
      <c r="E78" s="13">
        <f t="shared" si="15"/>
        <v>2015</v>
      </c>
      <c r="F78" s="2">
        <v>42200</v>
      </c>
      <c r="G78" s="7" t="s">
        <v>9</v>
      </c>
      <c r="H78" s="80">
        <v>1.09639</v>
      </c>
      <c r="I78" s="80"/>
      <c r="J78" s="80">
        <v>1.10826</v>
      </c>
      <c r="K78" s="80"/>
      <c r="L78" s="12">
        <f t="shared" si="11"/>
        <v>124</v>
      </c>
      <c r="M78" s="79">
        <f t="shared" si="8"/>
        <v>11405.111111111091</v>
      </c>
      <c r="N78" s="79"/>
      <c r="O78" s="14">
        <f t="shared" si="12"/>
        <v>0.11</v>
      </c>
      <c r="P78" s="13">
        <f t="shared" si="9"/>
        <v>2015</v>
      </c>
      <c r="Q78" s="2">
        <v>42208</v>
      </c>
      <c r="R78" s="80">
        <v>1.09676</v>
      </c>
      <c r="S78" s="80"/>
      <c r="T78" s="81">
        <f t="shared" si="13"/>
        <v>-502.46913580244399</v>
      </c>
      <c r="U78" s="82"/>
      <c r="V78" s="78">
        <f t="shared" si="14"/>
        <v>-3.6999999999998145</v>
      </c>
      <c r="W78" s="78"/>
      <c r="X78">
        <v>120</v>
      </c>
    </row>
  </sheetData>
  <mergeCells count="522">
    <mergeCell ref="V78:W78"/>
    <mergeCell ref="C78:D78"/>
    <mergeCell ref="H78:I78"/>
    <mergeCell ref="J78:K78"/>
    <mergeCell ref="M78:N78"/>
    <mergeCell ref="R78:S78"/>
    <mergeCell ref="T78:U78"/>
    <mergeCell ref="V76:W76"/>
    <mergeCell ref="C77:D77"/>
    <mergeCell ref="H77:I77"/>
    <mergeCell ref="J77:K77"/>
    <mergeCell ref="M77:N77"/>
    <mergeCell ref="R77:S77"/>
    <mergeCell ref="T77:U77"/>
    <mergeCell ref="V77:W77"/>
    <mergeCell ref="C76:D76"/>
    <mergeCell ref="H76:I76"/>
    <mergeCell ref="J76:K76"/>
    <mergeCell ref="M76:N76"/>
    <mergeCell ref="R76:S76"/>
    <mergeCell ref="T76:U76"/>
    <mergeCell ref="V74:W74"/>
    <mergeCell ref="C75:D75"/>
    <mergeCell ref="H75:I75"/>
    <mergeCell ref="J75:K75"/>
    <mergeCell ref="M75:N75"/>
    <mergeCell ref="R75:S75"/>
    <mergeCell ref="T75:U75"/>
    <mergeCell ref="V75:W75"/>
    <mergeCell ref="C74:D74"/>
    <mergeCell ref="H74:I74"/>
    <mergeCell ref="J74:K74"/>
    <mergeCell ref="M74:N74"/>
    <mergeCell ref="R74:S74"/>
    <mergeCell ref="T74:U74"/>
    <mergeCell ref="V72:W72"/>
    <mergeCell ref="C73:D73"/>
    <mergeCell ref="H73:I73"/>
    <mergeCell ref="J73:K73"/>
    <mergeCell ref="M73:N73"/>
    <mergeCell ref="R73:S73"/>
    <mergeCell ref="T73:U73"/>
    <mergeCell ref="V73:W73"/>
    <mergeCell ref="C72:D72"/>
    <mergeCell ref="H72:I72"/>
    <mergeCell ref="J72:K72"/>
    <mergeCell ref="M72:N72"/>
    <mergeCell ref="R72:S72"/>
    <mergeCell ref="T72:U72"/>
    <mergeCell ref="V70:W70"/>
    <mergeCell ref="C71:D71"/>
    <mergeCell ref="H71:I71"/>
    <mergeCell ref="J71:K71"/>
    <mergeCell ref="M71:N71"/>
    <mergeCell ref="R71:S71"/>
    <mergeCell ref="T71:U71"/>
    <mergeCell ref="V71:W71"/>
    <mergeCell ref="C70:D70"/>
    <mergeCell ref="H70:I70"/>
    <mergeCell ref="J70:K70"/>
    <mergeCell ref="M70:N70"/>
    <mergeCell ref="R70:S70"/>
    <mergeCell ref="T70:U70"/>
    <mergeCell ref="V68:W68"/>
    <mergeCell ref="C69:D69"/>
    <mergeCell ref="H69:I69"/>
    <mergeCell ref="J69:K69"/>
    <mergeCell ref="M69:N69"/>
    <mergeCell ref="R69:S69"/>
    <mergeCell ref="T69:U69"/>
    <mergeCell ref="V69:W69"/>
    <mergeCell ref="C68:D68"/>
    <mergeCell ref="H68:I68"/>
    <mergeCell ref="J68:K68"/>
    <mergeCell ref="M68:N68"/>
    <mergeCell ref="R68:S68"/>
    <mergeCell ref="T68:U68"/>
    <mergeCell ref="V66:W66"/>
    <mergeCell ref="C67:D67"/>
    <mergeCell ref="H67:I67"/>
    <mergeCell ref="J67:K67"/>
    <mergeCell ref="M67:N67"/>
    <mergeCell ref="R67:S67"/>
    <mergeCell ref="T67:U67"/>
    <mergeCell ref="V67:W67"/>
    <mergeCell ref="C66:D66"/>
    <mergeCell ref="H66:I66"/>
    <mergeCell ref="J66:K66"/>
    <mergeCell ref="M66:N66"/>
    <mergeCell ref="R66:S66"/>
    <mergeCell ref="T66:U66"/>
    <mergeCell ref="V64:W64"/>
    <mergeCell ref="C65:D65"/>
    <mergeCell ref="H65:I65"/>
    <mergeCell ref="J65:K65"/>
    <mergeCell ref="M65:N65"/>
    <mergeCell ref="R65:S65"/>
    <mergeCell ref="T65:U65"/>
    <mergeCell ref="V65:W65"/>
    <mergeCell ref="C64:D64"/>
    <mergeCell ref="H64:I64"/>
    <mergeCell ref="J64:K64"/>
    <mergeCell ref="M64:N64"/>
    <mergeCell ref="R64:S64"/>
    <mergeCell ref="T64:U64"/>
    <mergeCell ref="V62:W62"/>
    <mergeCell ref="C63:D63"/>
    <mergeCell ref="H63:I63"/>
    <mergeCell ref="J63:K63"/>
    <mergeCell ref="M63:N63"/>
    <mergeCell ref="R63:S63"/>
    <mergeCell ref="T63:U63"/>
    <mergeCell ref="V63:W63"/>
    <mergeCell ref="C62:D62"/>
    <mergeCell ref="H62:I62"/>
    <mergeCell ref="J62:K62"/>
    <mergeCell ref="M62:N62"/>
    <mergeCell ref="R62:S62"/>
    <mergeCell ref="T62:U62"/>
    <mergeCell ref="V60:W60"/>
    <mergeCell ref="C61:D61"/>
    <mergeCell ref="H61:I61"/>
    <mergeCell ref="J61:K61"/>
    <mergeCell ref="M61:N61"/>
    <mergeCell ref="R61:S61"/>
    <mergeCell ref="T61:U61"/>
    <mergeCell ref="V61:W61"/>
    <mergeCell ref="C60:D60"/>
    <mergeCell ref="H60:I60"/>
    <mergeCell ref="J60:K60"/>
    <mergeCell ref="M60:N60"/>
    <mergeCell ref="R60:S60"/>
    <mergeCell ref="T60:U60"/>
    <mergeCell ref="V58:W58"/>
    <mergeCell ref="C59:D59"/>
    <mergeCell ref="H59:I59"/>
    <mergeCell ref="J59:K59"/>
    <mergeCell ref="M59:N59"/>
    <mergeCell ref="R59:S59"/>
    <mergeCell ref="T59:U59"/>
    <mergeCell ref="V59:W59"/>
    <mergeCell ref="C58:D58"/>
    <mergeCell ref="H58:I58"/>
    <mergeCell ref="J58:K58"/>
    <mergeCell ref="M58:N58"/>
    <mergeCell ref="R58:S58"/>
    <mergeCell ref="T58:U58"/>
    <mergeCell ref="V56:W56"/>
    <mergeCell ref="C57:D57"/>
    <mergeCell ref="H57:I57"/>
    <mergeCell ref="J57:K57"/>
    <mergeCell ref="M57:N57"/>
    <mergeCell ref="R57:S57"/>
    <mergeCell ref="T57:U57"/>
    <mergeCell ref="V57:W57"/>
    <mergeCell ref="C56:D56"/>
    <mergeCell ref="H56:I56"/>
    <mergeCell ref="J56:K56"/>
    <mergeCell ref="M56:N56"/>
    <mergeCell ref="R56:S56"/>
    <mergeCell ref="T56:U56"/>
    <mergeCell ref="V54:W54"/>
    <mergeCell ref="C55:D55"/>
    <mergeCell ref="H55:I55"/>
    <mergeCell ref="J55:K55"/>
    <mergeCell ref="M55:N55"/>
    <mergeCell ref="R55:S55"/>
    <mergeCell ref="T55:U55"/>
    <mergeCell ref="V55:W55"/>
    <mergeCell ref="C54:D54"/>
    <mergeCell ref="H54:I54"/>
    <mergeCell ref="J54:K54"/>
    <mergeCell ref="M54:N54"/>
    <mergeCell ref="R54:S54"/>
    <mergeCell ref="T54:U54"/>
    <mergeCell ref="V52:W52"/>
    <mergeCell ref="C53:D53"/>
    <mergeCell ref="H53:I53"/>
    <mergeCell ref="J53:K53"/>
    <mergeCell ref="M53:N53"/>
    <mergeCell ref="R53:S53"/>
    <mergeCell ref="T53:U53"/>
    <mergeCell ref="V53:W53"/>
    <mergeCell ref="C52:D52"/>
    <mergeCell ref="H52:I52"/>
    <mergeCell ref="J52:K52"/>
    <mergeCell ref="M52:N52"/>
    <mergeCell ref="R52:S52"/>
    <mergeCell ref="T52:U52"/>
    <mergeCell ref="V50:W50"/>
    <mergeCell ref="C51:D51"/>
    <mergeCell ref="H51:I51"/>
    <mergeCell ref="J51:K51"/>
    <mergeCell ref="M51:N51"/>
    <mergeCell ref="R51:S51"/>
    <mergeCell ref="T51:U51"/>
    <mergeCell ref="V51:W51"/>
    <mergeCell ref="C50:D50"/>
    <mergeCell ref="H50:I50"/>
    <mergeCell ref="J50:K50"/>
    <mergeCell ref="M50:N50"/>
    <mergeCell ref="R50:S50"/>
    <mergeCell ref="T50:U50"/>
    <mergeCell ref="V48:W48"/>
    <mergeCell ref="C49:D49"/>
    <mergeCell ref="H49:I49"/>
    <mergeCell ref="J49:K49"/>
    <mergeCell ref="M49:N49"/>
    <mergeCell ref="R49:S49"/>
    <mergeCell ref="T49:U49"/>
    <mergeCell ref="V49:W49"/>
    <mergeCell ref="C48:D48"/>
    <mergeCell ref="H48:I48"/>
    <mergeCell ref="J48:K48"/>
    <mergeCell ref="M48:N48"/>
    <mergeCell ref="R48:S48"/>
    <mergeCell ref="T48:U48"/>
    <mergeCell ref="V46:W46"/>
    <mergeCell ref="C47:D47"/>
    <mergeCell ref="H47:I47"/>
    <mergeCell ref="J47:K47"/>
    <mergeCell ref="M47:N47"/>
    <mergeCell ref="R47:S47"/>
    <mergeCell ref="T47:U47"/>
    <mergeCell ref="V47:W47"/>
    <mergeCell ref="C46:D46"/>
    <mergeCell ref="H46:I46"/>
    <mergeCell ref="J46:K46"/>
    <mergeCell ref="M46:N46"/>
    <mergeCell ref="R46:S46"/>
    <mergeCell ref="T46:U46"/>
    <mergeCell ref="V44:W44"/>
    <mergeCell ref="C45:D45"/>
    <mergeCell ref="H45:I45"/>
    <mergeCell ref="J45:K45"/>
    <mergeCell ref="M45:N45"/>
    <mergeCell ref="R45:S45"/>
    <mergeCell ref="T45:U45"/>
    <mergeCell ref="V45:W45"/>
    <mergeCell ref="C44:D44"/>
    <mergeCell ref="H44:I44"/>
    <mergeCell ref="J44:K44"/>
    <mergeCell ref="M44:N44"/>
    <mergeCell ref="R44:S44"/>
    <mergeCell ref="T44:U44"/>
    <mergeCell ref="V42:W42"/>
    <mergeCell ref="C43:D43"/>
    <mergeCell ref="H43:I43"/>
    <mergeCell ref="J43:K43"/>
    <mergeCell ref="M43:N43"/>
    <mergeCell ref="R43:S43"/>
    <mergeCell ref="T43:U43"/>
    <mergeCell ref="V43:W43"/>
    <mergeCell ref="C42:D42"/>
    <mergeCell ref="H42:I42"/>
    <mergeCell ref="J42:K42"/>
    <mergeCell ref="M42:N42"/>
    <mergeCell ref="R42:S42"/>
    <mergeCell ref="T42:U42"/>
    <mergeCell ref="V40:W40"/>
    <mergeCell ref="C41:D41"/>
    <mergeCell ref="H41:I41"/>
    <mergeCell ref="J41:K41"/>
    <mergeCell ref="M41:N41"/>
    <mergeCell ref="R41:S41"/>
    <mergeCell ref="T41:U41"/>
    <mergeCell ref="V41:W41"/>
    <mergeCell ref="C40:D40"/>
    <mergeCell ref="H40:I40"/>
    <mergeCell ref="J40:K40"/>
    <mergeCell ref="M40:N40"/>
    <mergeCell ref="R40:S40"/>
    <mergeCell ref="T40:U40"/>
    <mergeCell ref="V38:W38"/>
    <mergeCell ref="C39:D39"/>
    <mergeCell ref="H39:I39"/>
    <mergeCell ref="J39:K39"/>
    <mergeCell ref="M39:N39"/>
    <mergeCell ref="R39:S39"/>
    <mergeCell ref="T39:U39"/>
    <mergeCell ref="V39:W39"/>
    <mergeCell ref="C38:D38"/>
    <mergeCell ref="H38:I38"/>
    <mergeCell ref="J38:K38"/>
    <mergeCell ref="M38:N38"/>
    <mergeCell ref="R38:S38"/>
    <mergeCell ref="T38:U38"/>
    <mergeCell ref="V36:W36"/>
    <mergeCell ref="C37:D37"/>
    <mergeCell ref="H37:I37"/>
    <mergeCell ref="J37:K37"/>
    <mergeCell ref="M37:N37"/>
    <mergeCell ref="R37:S37"/>
    <mergeCell ref="T37:U37"/>
    <mergeCell ref="V37:W37"/>
    <mergeCell ref="C36:D36"/>
    <mergeCell ref="H36:I36"/>
    <mergeCell ref="J36:K36"/>
    <mergeCell ref="M36:N36"/>
    <mergeCell ref="R36:S36"/>
    <mergeCell ref="T36:U36"/>
    <mergeCell ref="V34:W34"/>
    <mergeCell ref="C35:D35"/>
    <mergeCell ref="H35:I35"/>
    <mergeCell ref="J35:K35"/>
    <mergeCell ref="M35:N35"/>
    <mergeCell ref="R35:S35"/>
    <mergeCell ref="T35:U35"/>
    <mergeCell ref="V35:W35"/>
    <mergeCell ref="C34:D34"/>
    <mergeCell ref="H34:I34"/>
    <mergeCell ref="J34:K34"/>
    <mergeCell ref="M34:N34"/>
    <mergeCell ref="R34:S34"/>
    <mergeCell ref="T34:U34"/>
    <mergeCell ref="V32:W32"/>
    <mergeCell ref="C33:D33"/>
    <mergeCell ref="H33:I33"/>
    <mergeCell ref="J33:K33"/>
    <mergeCell ref="M33:N33"/>
    <mergeCell ref="R33:S33"/>
    <mergeCell ref="T33:U33"/>
    <mergeCell ref="V33:W33"/>
    <mergeCell ref="C32:D32"/>
    <mergeCell ref="H32:I32"/>
    <mergeCell ref="J32:K32"/>
    <mergeCell ref="M32:N32"/>
    <mergeCell ref="R32:S32"/>
    <mergeCell ref="T32:U32"/>
    <mergeCell ref="V30:W30"/>
    <mergeCell ref="C31:D31"/>
    <mergeCell ref="H31:I31"/>
    <mergeCell ref="J31:K31"/>
    <mergeCell ref="M31:N31"/>
    <mergeCell ref="R31:S31"/>
    <mergeCell ref="T31:U31"/>
    <mergeCell ref="V31:W31"/>
    <mergeCell ref="C30:D30"/>
    <mergeCell ref="H30:I30"/>
    <mergeCell ref="J30:K30"/>
    <mergeCell ref="M30:N30"/>
    <mergeCell ref="R30:S30"/>
    <mergeCell ref="T30:U30"/>
    <mergeCell ref="V28:W28"/>
    <mergeCell ref="C29:D29"/>
    <mergeCell ref="H29:I29"/>
    <mergeCell ref="J29:K29"/>
    <mergeCell ref="M29:N29"/>
    <mergeCell ref="R29:S29"/>
    <mergeCell ref="T29:U29"/>
    <mergeCell ref="V29:W29"/>
    <mergeCell ref="C28:D28"/>
    <mergeCell ref="H28:I28"/>
    <mergeCell ref="J28:K28"/>
    <mergeCell ref="M28:N28"/>
    <mergeCell ref="R28:S28"/>
    <mergeCell ref="T28:U28"/>
    <mergeCell ref="V26:W26"/>
    <mergeCell ref="C27:D27"/>
    <mergeCell ref="H27:I27"/>
    <mergeCell ref="J27:K27"/>
    <mergeCell ref="M27:N27"/>
    <mergeCell ref="R27:S27"/>
    <mergeCell ref="T27:U27"/>
    <mergeCell ref="V27:W27"/>
    <mergeCell ref="C26:D26"/>
    <mergeCell ref="H26:I26"/>
    <mergeCell ref="J26:K26"/>
    <mergeCell ref="M26:N26"/>
    <mergeCell ref="R26:S26"/>
    <mergeCell ref="T26:U26"/>
    <mergeCell ref="V24:W24"/>
    <mergeCell ref="C25:D25"/>
    <mergeCell ref="H25:I25"/>
    <mergeCell ref="J25:K25"/>
    <mergeCell ref="M25:N25"/>
    <mergeCell ref="R25:S25"/>
    <mergeCell ref="T25:U25"/>
    <mergeCell ref="V25:W25"/>
    <mergeCell ref="C24:D24"/>
    <mergeCell ref="H24:I24"/>
    <mergeCell ref="J24:K24"/>
    <mergeCell ref="M24:N24"/>
    <mergeCell ref="R24:S24"/>
    <mergeCell ref="T24:U24"/>
    <mergeCell ref="V22:W22"/>
    <mergeCell ref="C23:D23"/>
    <mergeCell ref="H23:I23"/>
    <mergeCell ref="J23:K23"/>
    <mergeCell ref="M23:N23"/>
    <mergeCell ref="R23:S23"/>
    <mergeCell ref="T23:U23"/>
    <mergeCell ref="V23:W23"/>
    <mergeCell ref="C22:D22"/>
    <mergeCell ref="H22:I22"/>
    <mergeCell ref="J22:K22"/>
    <mergeCell ref="M22:N22"/>
    <mergeCell ref="R22:S22"/>
    <mergeCell ref="T22:U22"/>
    <mergeCell ref="V20:W20"/>
    <mergeCell ref="C21:D21"/>
    <mergeCell ref="H21:I21"/>
    <mergeCell ref="J21:K21"/>
    <mergeCell ref="M21:N21"/>
    <mergeCell ref="R21:S21"/>
    <mergeCell ref="T21:U21"/>
    <mergeCell ref="V21:W21"/>
    <mergeCell ref="C20:D20"/>
    <mergeCell ref="H20:I20"/>
    <mergeCell ref="J20:K20"/>
    <mergeCell ref="M20:N20"/>
    <mergeCell ref="R20:S20"/>
    <mergeCell ref="T20:U20"/>
    <mergeCell ref="V18:W18"/>
    <mergeCell ref="C19:D19"/>
    <mergeCell ref="H19:I19"/>
    <mergeCell ref="J19:K19"/>
    <mergeCell ref="M19:N19"/>
    <mergeCell ref="R19:S19"/>
    <mergeCell ref="T19:U19"/>
    <mergeCell ref="V19:W19"/>
    <mergeCell ref="C18:D18"/>
    <mergeCell ref="H18:I18"/>
    <mergeCell ref="J18:K18"/>
    <mergeCell ref="M18:N18"/>
    <mergeCell ref="R18:S18"/>
    <mergeCell ref="T18:U18"/>
    <mergeCell ref="V16:W16"/>
    <mergeCell ref="C17:D17"/>
    <mergeCell ref="H17:I17"/>
    <mergeCell ref="J17:K17"/>
    <mergeCell ref="M17:N17"/>
    <mergeCell ref="R17:S17"/>
    <mergeCell ref="T17:U17"/>
    <mergeCell ref="V17:W17"/>
    <mergeCell ref="C16:D16"/>
    <mergeCell ref="H16:I16"/>
    <mergeCell ref="J16:K16"/>
    <mergeCell ref="M16:N16"/>
    <mergeCell ref="R16:S16"/>
    <mergeCell ref="T16:U16"/>
    <mergeCell ref="V14:W14"/>
    <mergeCell ref="C15:D15"/>
    <mergeCell ref="H15:I15"/>
    <mergeCell ref="J15:K15"/>
    <mergeCell ref="M15:N15"/>
    <mergeCell ref="R15:S15"/>
    <mergeCell ref="T15:U15"/>
    <mergeCell ref="V15:W15"/>
    <mergeCell ref="C14:D14"/>
    <mergeCell ref="H14:I14"/>
    <mergeCell ref="J14:K14"/>
    <mergeCell ref="M14:N14"/>
    <mergeCell ref="R14:S14"/>
    <mergeCell ref="T14:U14"/>
    <mergeCell ref="V12:W12"/>
    <mergeCell ref="C13:D13"/>
    <mergeCell ref="H13:I13"/>
    <mergeCell ref="J13:K13"/>
    <mergeCell ref="M13:N13"/>
    <mergeCell ref="R13:S13"/>
    <mergeCell ref="T13:U13"/>
    <mergeCell ref="V13:W13"/>
    <mergeCell ref="C12:D12"/>
    <mergeCell ref="H12:I12"/>
    <mergeCell ref="J12:K12"/>
    <mergeCell ref="M12:N12"/>
    <mergeCell ref="R12:S12"/>
    <mergeCell ref="T12:U12"/>
    <mergeCell ref="V10:W10"/>
    <mergeCell ref="C11:D11"/>
    <mergeCell ref="H11:I11"/>
    <mergeCell ref="J11:K11"/>
    <mergeCell ref="M11:N11"/>
    <mergeCell ref="R11:S11"/>
    <mergeCell ref="T11:U11"/>
    <mergeCell ref="V11:W11"/>
    <mergeCell ref="C10:D10"/>
    <mergeCell ref="H10:I10"/>
    <mergeCell ref="J10:K10"/>
    <mergeCell ref="M10:N10"/>
    <mergeCell ref="R10:S10"/>
    <mergeCell ref="T10:U10"/>
    <mergeCell ref="P8:W8"/>
    <mergeCell ref="H9:I9"/>
    <mergeCell ref="J9:K9"/>
    <mergeCell ref="M9:N9"/>
    <mergeCell ref="R9:S9"/>
    <mergeCell ref="T9:U9"/>
    <mergeCell ref="V9:W9"/>
    <mergeCell ref="B6:D6"/>
    <mergeCell ref="E6:H6"/>
    <mergeCell ref="I6:J6"/>
    <mergeCell ref="K6:M6"/>
    <mergeCell ref="N6:Q6"/>
    <mergeCell ref="B8:B9"/>
    <mergeCell ref="C8:D9"/>
    <mergeCell ref="E8:K8"/>
    <mergeCell ref="L8:N8"/>
    <mergeCell ref="O8:O9"/>
    <mergeCell ref="B2:D2"/>
    <mergeCell ref="E2:G2"/>
    <mergeCell ref="H2:J2"/>
    <mergeCell ref="K2:M2"/>
    <mergeCell ref="N2:O2"/>
    <mergeCell ref="P2:Q2"/>
    <mergeCell ref="N4:O4"/>
    <mergeCell ref="P4:Q4"/>
    <mergeCell ref="J5:K5"/>
    <mergeCell ref="L5:M5"/>
    <mergeCell ref="N5:O5"/>
    <mergeCell ref="P5:Q5"/>
    <mergeCell ref="B3:C3"/>
    <mergeCell ref="D3:I3"/>
    <mergeCell ref="J3:K3"/>
    <mergeCell ref="L3:Q3"/>
    <mergeCell ref="B4:C4"/>
    <mergeCell ref="D4:E4"/>
    <mergeCell ref="F4:G4"/>
    <mergeCell ref="H4:I4"/>
    <mergeCell ref="J4:K4"/>
    <mergeCell ref="L4:M4"/>
  </mergeCells>
  <phoneticPr fontId="1"/>
  <conditionalFormatting sqref="G10:G13 G15:G72">
    <cfRule type="cellIs" dxfId="5" priority="11" operator="equal">
      <formula>"買"</formula>
    </cfRule>
    <cfRule type="cellIs" dxfId="4" priority="12" operator="equal">
      <formula>"売"</formula>
    </cfRule>
  </conditionalFormatting>
  <conditionalFormatting sqref="G14">
    <cfRule type="cellIs" dxfId="3" priority="13" operator="equal">
      <formula>"買"</formula>
    </cfRule>
    <cfRule type="cellIs" dxfId="2" priority="14" operator="equal">
      <formula>"売"</formula>
    </cfRule>
  </conditionalFormatting>
  <conditionalFormatting sqref="G73:G78">
    <cfRule type="cellIs" dxfId="1" priority="7" operator="equal">
      <formula>"買"</formula>
    </cfRule>
    <cfRule type="cellIs" dxfId="0" priority="8" operator="equal">
      <formula>"売"</formula>
    </cfRule>
  </conditionalFormatting>
  <dataValidations count="1">
    <dataValidation type="list" allowBlank="1" showInputMessage="1" showErrorMessage="1" sqref="G10:G78">
      <formula1>"買,売"</formula1>
    </dataValidation>
  </dataValidations>
  <pageMargins left="0.7" right="0.7" top="0.75" bottom="0.75" header="0.3" footer="0.3"/>
  <pageSetup paperSize="9" orientation="portrait" horizontalDpi="4294967292"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workbookViewId="0">
      <selection activeCell="A309" sqref="A309"/>
    </sheetView>
  </sheetViews>
  <sheetFormatPr defaultRowHeight="13.5" x14ac:dyDescent="0.1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3.5" x14ac:dyDescent="0.15"/>
  <sheetData>
    <row r="1" spans="1:1" x14ac:dyDescent="0.15">
      <c r="A1" t="s">
        <v>107</v>
      </c>
    </row>
    <row r="2" spans="1:1" x14ac:dyDescent="0.15">
      <c r="A2" t="s">
        <v>162</v>
      </c>
    </row>
    <row r="3" spans="1:1" x14ac:dyDescent="0.15">
      <c r="A3" t="s">
        <v>163</v>
      </c>
    </row>
    <row r="4" spans="1:1" x14ac:dyDescent="0.15">
      <c r="A4" t="s">
        <v>164</v>
      </c>
    </row>
    <row r="5" spans="1:1" x14ac:dyDescent="0.15">
      <c r="A5" t="s">
        <v>165</v>
      </c>
    </row>
    <row r="6" spans="1:1" x14ac:dyDescent="0.15">
      <c r="A6" t="s">
        <v>166</v>
      </c>
    </row>
    <row r="7" spans="1:1" x14ac:dyDescent="0.15">
      <c r="A7" t="s">
        <v>167</v>
      </c>
    </row>
    <row r="8" spans="1:1" x14ac:dyDescent="0.15">
      <c r="A8" t="s">
        <v>168</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9"/>
  <sheetViews>
    <sheetView workbookViewId="0">
      <selection activeCell="C8" sqref="C8"/>
    </sheetView>
  </sheetViews>
  <sheetFormatPr defaultRowHeight="13.5" x14ac:dyDescent="0.15"/>
  <cols>
    <col min="1" max="1" width="2.75" customWidth="1"/>
    <col min="2" max="3" width="17" customWidth="1"/>
    <col min="4" max="4" width="5" customWidth="1"/>
    <col min="5" max="6" width="17" customWidth="1"/>
    <col min="7" max="7" width="11.625" customWidth="1"/>
  </cols>
  <sheetData>
    <row r="2" spans="2:8" ht="17.25" x14ac:dyDescent="0.15">
      <c r="C2" s="18" t="s">
        <v>37</v>
      </c>
      <c r="E2" s="85" t="s">
        <v>38</v>
      </c>
      <c r="F2" s="86"/>
    </row>
    <row r="3" spans="2:8" ht="17.25" x14ac:dyDescent="0.15">
      <c r="B3" s="19" t="s">
        <v>6</v>
      </c>
      <c r="C3" s="20">
        <v>200000</v>
      </c>
      <c r="E3" s="21" t="s">
        <v>49</v>
      </c>
      <c r="F3" s="22">
        <v>90</v>
      </c>
    </row>
    <row r="4" spans="2:8" ht="17.25" x14ac:dyDescent="0.15">
      <c r="B4" s="23" t="s">
        <v>50</v>
      </c>
      <c r="C4" s="24">
        <v>0.02</v>
      </c>
      <c r="E4" s="21" t="s">
        <v>51</v>
      </c>
      <c r="F4" s="22">
        <v>135.88900000000001</v>
      </c>
      <c r="H4">
        <v>136.69</v>
      </c>
    </row>
    <row r="5" spans="2:8" ht="17.25" x14ac:dyDescent="0.15">
      <c r="B5" s="23" t="s">
        <v>21</v>
      </c>
      <c r="C5" s="25" t="s">
        <v>39</v>
      </c>
      <c r="E5" s="21" t="s">
        <v>52</v>
      </c>
      <c r="F5" s="22">
        <v>191.977</v>
      </c>
      <c r="H5">
        <v>136.51499999999999</v>
      </c>
    </row>
    <row r="6" spans="2:8" ht="17.25" x14ac:dyDescent="0.15">
      <c r="B6" s="19" t="s">
        <v>40</v>
      </c>
      <c r="C6" s="26">
        <v>43</v>
      </c>
      <c r="E6" s="21" t="s">
        <v>53</v>
      </c>
      <c r="F6" s="22">
        <v>90.191000000000003</v>
      </c>
      <c r="H6">
        <f>H4-H5</f>
        <v>0.17500000000001137</v>
      </c>
    </row>
    <row r="7" spans="2:8" ht="17.25" x14ac:dyDescent="0.15">
      <c r="B7" s="87" t="s">
        <v>54</v>
      </c>
      <c r="C7" s="87"/>
      <c r="E7" s="21" t="s">
        <v>55</v>
      </c>
      <c r="F7" s="22">
        <v>81.414000000000001</v>
      </c>
    </row>
    <row r="8" spans="2:8" ht="17.25" x14ac:dyDescent="0.15">
      <c r="B8" s="19" t="s">
        <v>41</v>
      </c>
      <c r="C8" s="27">
        <f>SUMIF(B12:B39,C5,D12:D39)/100000</f>
        <v>0.1</v>
      </c>
      <c r="E8" s="21" t="s">
        <v>56</v>
      </c>
      <c r="F8" s="22">
        <v>94.93</v>
      </c>
    </row>
    <row r="9" spans="2:8" ht="17.25" x14ac:dyDescent="0.15">
      <c r="B9" s="28" t="s">
        <v>42</v>
      </c>
      <c r="C9" s="29">
        <f>C3*C4</f>
        <v>4000</v>
      </c>
      <c r="E9" s="21" t="s">
        <v>57</v>
      </c>
      <c r="F9" s="22">
        <v>128.59100000000001</v>
      </c>
    </row>
    <row r="10" spans="2:8" ht="17.25" x14ac:dyDescent="0.15">
      <c r="B10" s="19" t="s">
        <v>43</v>
      </c>
      <c r="C10" s="30">
        <f>SUMIF(B12:B39,C5,E12:E39)</f>
        <v>3870</v>
      </c>
      <c r="F10" s="31" t="s">
        <v>44</v>
      </c>
    </row>
    <row r="12" spans="2:8" x14ac:dyDescent="0.15">
      <c r="B12" s="9" t="s">
        <v>49</v>
      </c>
      <c r="C12" s="32">
        <v>90</v>
      </c>
      <c r="D12" s="33">
        <f>ROUNDDOWN($C$9/C12/$C$6*10000,-3)</f>
        <v>10000</v>
      </c>
      <c r="E12" s="34">
        <f t="shared" ref="E12:E39" si="0">D12*$C$6*C12/10000</f>
        <v>3870</v>
      </c>
    </row>
    <row r="13" spans="2:8" x14ac:dyDescent="0.15">
      <c r="B13" s="9" t="s">
        <v>58</v>
      </c>
      <c r="C13" s="32">
        <f>$F$8</f>
        <v>94.93</v>
      </c>
      <c r="D13" s="33">
        <f t="shared" ref="D13:D39" si="1">ROUNDDOWN($C$9/C13/$C$6*10000,-3)</f>
        <v>9000</v>
      </c>
      <c r="E13" s="34">
        <f t="shared" si="0"/>
        <v>3673.7910000000002</v>
      </c>
    </row>
    <row r="14" spans="2:8" x14ac:dyDescent="0.15">
      <c r="B14" s="9" t="s">
        <v>59</v>
      </c>
      <c r="C14" s="32">
        <f>$F$9</f>
        <v>128.59100000000001</v>
      </c>
      <c r="D14" s="33">
        <f t="shared" si="1"/>
        <v>7000</v>
      </c>
      <c r="E14" s="34">
        <f t="shared" si="0"/>
        <v>3870.5891000000001</v>
      </c>
    </row>
    <row r="15" spans="2:8" x14ac:dyDescent="0.15">
      <c r="B15" s="9" t="s">
        <v>60</v>
      </c>
      <c r="C15" s="32">
        <v>100</v>
      </c>
      <c r="D15" s="33">
        <f t="shared" si="1"/>
        <v>9000</v>
      </c>
      <c r="E15" s="34">
        <f t="shared" si="0"/>
        <v>3870</v>
      </c>
    </row>
    <row r="16" spans="2:8" x14ac:dyDescent="0.15">
      <c r="B16" s="9" t="s">
        <v>61</v>
      </c>
      <c r="C16" s="32">
        <f>$F$3</f>
        <v>90</v>
      </c>
      <c r="D16" s="33">
        <f t="shared" si="1"/>
        <v>10000</v>
      </c>
      <c r="E16" s="34">
        <f t="shared" si="0"/>
        <v>3870</v>
      </c>
    </row>
    <row r="17" spans="2:5" x14ac:dyDescent="0.15">
      <c r="B17" s="9" t="s">
        <v>62</v>
      </c>
      <c r="C17" s="32">
        <f>$F$5</f>
        <v>191.977</v>
      </c>
      <c r="D17" s="33">
        <f t="shared" si="1"/>
        <v>4000</v>
      </c>
      <c r="E17" s="34">
        <f t="shared" si="0"/>
        <v>3302.0043999999998</v>
      </c>
    </row>
    <row r="18" spans="2:5" x14ac:dyDescent="0.15">
      <c r="B18" s="9" t="s">
        <v>63</v>
      </c>
      <c r="C18" s="32">
        <f>$F$6</f>
        <v>90.191000000000003</v>
      </c>
      <c r="D18" s="33">
        <f t="shared" si="1"/>
        <v>10000</v>
      </c>
      <c r="E18" s="34">
        <f t="shared" si="0"/>
        <v>3878.2130000000002</v>
      </c>
    </row>
    <row r="19" spans="2:5" x14ac:dyDescent="0.15">
      <c r="B19" s="9" t="s">
        <v>64</v>
      </c>
      <c r="C19" s="32">
        <f>$F$7</f>
        <v>81.414000000000001</v>
      </c>
      <c r="D19" s="33">
        <f t="shared" si="1"/>
        <v>11000</v>
      </c>
      <c r="E19" s="34">
        <f t="shared" si="0"/>
        <v>3850.8822</v>
      </c>
    </row>
    <row r="20" spans="2:5" x14ac:dyDescent="0.15">
      <c r="B20" s="9" t="s">
        <v>65</v>
      </c>
      <c r="C20" s="32">
        <f>$F$8</f>
        <v>94.93</v>
      </c>
      <c r="D20" s="33">
        <f t="shared" si="1"/>
        <v>9000</v>
      </c>
      <c r="E20" s="34">
        <f t="shared" si="0"/>
        <v>3673.7910000000002</v>
      </c>
    </row>
    <row r="21" spans="2:5" x14ac:dyDescent="0.15">
      <c r="B21" s="9" t="s">
        <v>66</v>
      </c>
      <c r="C21" s="32">
        <f>$F$9</f>
        <v>128.59100000000001</v>
      </c>
      <c r="D21" s="33">
        <f t="shared" si="1"/>
        <v>7000</v>
      </c>
      <c r="E21" s="34">
        <f t="shared" si="0"/>
        <v>3870.5891000000001</v>
      </c>
    </row>
    <row r="22" spans="2:5" x14ac:dyDescent="0.15">
      <c r="B22" s="9" t="s">
        <v>67</v>
      </c>
      <c r="C22" s="32">
        <v>100</v>
      </c>
      <c r="D22" s="33">
        <f t="shared" si="1"/>
        <v>9000</v>
      </c>
      <c r="E22" s="34">
        <f t="shared" si="0"/>
        <v>3870</v>
      </c>
    </row>
    <row r="23" spans="2:5" x14ac:dyDescent="0.15">
      <c r="B23" s="9" t="s">
        <v>68</v>
      </c>
      <c r="C23" s="32">
        <f>$F$3</f>
        <v>90</v>
      </c>
      <c r="D23" s="33">
        <f t="shared" si="1"/>
        <v>10000</v>
      </c>
      <c r="E23" s="34">
        <f t="shared" si="0"/>
        <v>3870</v>
      </c>
    </row>
    <row r="24" spans="2:5" x14ac:dyDescent="0.15">
      <c r="B24" s="9" t="s">
        <v>69</v>
      </c>
      <c r="C24" s="32">
        <f>$F$6</f>
        <v>90.191000000000003</v>
      </c>
      <c r="D24" s="33">
        <f t="shared" si="1"/>
        <v>10000</v>
      </c>
      <c r="E24" s="34">
        <f t="shared" si="0"/>
        <v>3878.2130000000002</v>
      </c>
    </row>
    <row r="25" spans="2:5" x14ac:dyDescent="0.15">
      <c r="B25" s="9" t="s">
        <v>70</v>
      </c>
      <c r="C25" s="32">
        <f>$F$7</f>
        <v>81.414000000000001</v>
      </c>
      <c r="D25" s="33">
        <f t="shared" si="1"/>
        <v>11000</v>
      </c>
      <c r="E25" s="34">
        <f t="shared" si="0"/>
        <v>3850.8822</v>
      </c>
    </row>
    <row r="26" spans="2:5" x14ac:dyDescent="0.15">
      <c r="B26" s="9" t="s">
        <v>71</v>
      </c>
      <c r="C26" s="32">
        <f>$F$8</f>
        <v>94.93</v>
      </c>
      <c r="D26" s="33">
        <f t="shared" si="1"/>
        <v>9000</v>
      </c>
      <c r="E26" s="34">
        <f t="shared" si="0"/>
        <v>3673.7910000000002</v>
      </c>
    </row>
    <row r="27" spans="2:5" x14ac:dyDescent="0.15">
      <c r="B27" s="9" t="s">
        <v>72</v>
      </c>
      <c r="C27" s="32">
        <f>$F$9</f>
        <v>128.59100000000001</v>
      </c>
      <c r="D27" s="33">
        <f t="shared" si="1"/>
        <v>7000</v>
      </c>
      <c r="E27" s="34">
        <f t="shared" si="0"/>
        <v>3870.5891000000001</v>
      </c>
    </row>
    <row r="28" spans="2:5" x14ac:dyDescent="0.15">
      <c r="B28" s="9" t="s">
        <v>73</v>
      </c>
      <c r="C28" s="32">
        <v>100</v>
      </c>
      <c r="D28" s="33">
        <f t="shared" si="1"/>
        <v>9000</v>
      </c>
      <c r="E28" s="34">
        <f t="shared" si="0"/>
        <v>3870</v>
      </c>
    </row>
    <row r="29" spans="2:5" x14ac:dyDescent="0.15">
      <c r="B29" s="9" t="s">
        <v>74</v>
      </c>
      <c r="C29" s="32">
        <f>$F$3</f>
        <v>90</v>
      </c>
      <c r="D29" s="33">
        <f t="shared" si="1"/>
        <v>10000</v>
      </c>
      <c r="E29" s="34">
        <f t="shared" si="0"/>
        <v>3870</v>
      </c>
    </row>
    <row r="30" spans="2:5" x14ac:dyDescent="0.15">
      <c r="B30" s="9" t="s">
        <v>75</v>
      </c>
      <c r="C30" s="32">
        <f>$F$7</f>
        <v>81.414000000000001</v>
      </c>
      <c r="D30" s="33">
        <f t="shared" si="1"/>
        <v>11000</v>
      </c>
      <c r="E30" s="34">
        <f t="shared" si="0"/>
        <v>3850.8822</v>
      </c>
    </row>
    <row r="31" spans="2:5" x14ac:dyDescent="0.15">
      <c r="B31" s="9" t="s">
        <v>76</v>
      </c>
      <c r="C31" s="32">
        <f>$F$8</f>
        <v>94.93</v>
      </c>
      <c r="D31" s="33">
        <f t="shared" si="1"/>
        <v>9000</v>
      </c>
      <c r="E31" s="34">
        <f t="shared" si="0"/>
        <v>3673.7910000000002</v>
      </c>
    </row>
    <row r="32" spans="2:5" x14ac:dyDescent="0.15">
      <c r="B32" s="9" t="s">
        <v>77</v>
      </c>
      <c r="C32" s="32">
        <f>$F$9</f>
        <v>128.59100000000001</v>
      </c>
      <c r="D32" s="33">
        <f t="shared" si="1"/>
        <v>7000</v>
      </c>
      <c r="E32" s="34">
        <f t="shared" si="0"/>
        <v>3870.5891000000001</v>
      </c>
    </row>
    <row r="33" spans="2:5" x14ac:dyDescent="0.15">
      <c r="B33" s="9" t="s">
        <v>78</v>
      </c>
      <c r="C33" s="32">
        <v>100</v>
      </c>
      <c r="D33" s="33">
        <f t="shared" si="1"/>
        <v>9000</v>
      </c>
      <c r="E33" s="34">
        <f t="shared" si="0"/>
        <v>3870</v>
      </c>
    </row>
    <row r="34" spans="2:5" x14ac:dyDescent="0.15">
      <c r="B34" s="9" t="s">
        <v>79</v>
      </c>
      <c r="C34" s="32">
        <f>$F$3</f>
        <v>90</v>
      </c>
      <c r="D34" s="33">
        <f t="shared" si="1"/>
        <v>10000</v>
      </c>
      <c r="E34" s="34">
        <f t="shared" si="0"/>
        <v>3870</v>
      </c>
    </row>
    <row r="35" spans="2:5" x14ac:dyDescent="0.15">
      <c r="B35" s="9" t="s">
        <v>80</v>
      </c>
      <c r="C35" s="32">
        <f>$F$8</f>
        <v>94.93</v>
      </c>
      <c r="D35" s="33">
        <f t="shared" si="1"/>
        <v>9000</v>
      </c>
      <c r="E35" s="34">
        <f t="shared" si="0"/>
        <v>3673.7910000000002</v>
      </c>
    </row>
    <row r="36" spans="2:5" x14ac:dyDescent="0.15">
      <c r="B36" s="9" t="s">
        <v>45</v>
      </c>
      <c r="C36" s="32">
        <f>$F$9</f>
        <v>128.59100000000001</v>
      </c>
      <c r="D36" s="33">
        <f t="shared" si="1"/>
        <v>7000</v>
      </c>
      <c r="E36" s="34">
        <f t="shared" si="0"/>
        <v>3870.5891000000001</v>
      </c>
    </row>
    <row r="37" spans="2:5" x14ac:dyDescent="0.15">
      <c r="B37" s="9" t="s">
        <v>46</v>
      </c>
      <c r="C37" s="32">
        <v>100</v>
      </c>
      <c r="D37" s="33">
        <f t="shared" si="1"/>
        <v>9000</v>
      </c>
      <c r="E37" s="34">
        <f t="shared" si="0"/>
        <v>3870</v>
      </c>
    </row>
    <row r="38" spans="2:5" x14ac:dyDescent="0.15">
      <c r="B38" s="9" t="s">
        <v>47</v>
      </c>
      <c r="C38" s="32">
        <f>$F$9</f>
        <v>128.59100000000001</v>
      </c>
      <c r="D38" s="33">
        <f t="shared" si="1"/>
        <v>7000</v>
      </c>
      <c r="E38" s="34">
        <f t="shared" si="0"/>
        <v>3870.5891000000001</v>
      </c>
    </row>
    <row r="39" spans="2:5" x14ac:dyDescent="0.15">
      <c r="B39" s="9" t="s">
        <v>48</v>
      </c>
      <c r="C39" s="32">
        <v>100</v>
      </c>
      <c r="D39" s="33">
        <f t="shared" si="1"/>
        <v>9000</v>
      </c>
      <c r="E39" s="34">
        <f t="shared" si="0"/>
        <v>3870</v>
      </c>
    </row>
  </sheetData>
  <mergeCells count="2">
    <mergeCell ref="E2:F2"/>
    <mergeCell ref="B7:C7"/>
  </mergeCells>
  <phoneticPr fontId="1"/>
  <dataValidations count="1">
    <dataValidation type="list" allowBlank="1" showInputMessage="1" showErrorMessage="1" sqref="C5">
      <formula1>$B$12:$B$39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EURUSD</vt:lpstr>
      <vt:lpstr>画像</vt:lpstr>
      <vt:lpstr>気づき</vt:lpstr>
      <vt:lpstr>ロット計算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ASUS</cp:lastModifiedBy>
  <dcterms:created xsi:type="dcterms:W3CDTF">2015-07-02T17:28:41Z</dcterms:created>
  <dcterms:modified xsi:type="dcterms:W3CDTF">2015-08-13T14:22:26Z</dcterms:modified>
</cp:coreProperties>
</file>