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35" windowHeight="4140" activeTab="0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<sst xmlns="http://schemas.openxmlformats.org/spreadsheetml/2006/main" count="314" uniqueCount="159">
  <si>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</si>
  <si>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</si>
  <si>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</si>
  <si>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</si>
  <si>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</si>
  <si>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</si>
  <si>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</si>
  <si>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</si>
  <si>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</si>
  <si>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</si>
  <si>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</si>
  <si>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</si>
  <si>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</si>
  <si>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</si>
  <si>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</si>
  <si>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</si>
  <si>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</si>
  <si>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総利益
/総損失(PF)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</si>
  <si>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</si>
  <si>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</si>
  <si>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</si>
  <si>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</si>
  <si>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</si>
  <si>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</si>
  <si>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</si>
  <si>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</si>
  <si>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</si>
  <si>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</si>
  <si>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</si>
  <si>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</si>
  <si>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</si>
  <si>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</si>
  <si>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</si>
  <si>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</si>
  <si>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</si>
  <si>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</si>
  <si>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</si>
  <si>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</si>
  <si>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</si>
  <si>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</si>
  <si>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</si>
  <si>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</si>
  <si>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</si>
  <si>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</si>
  <si>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</si>
  <si>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</si>
  <si>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</si>
  <si>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最大連勝数</t>
  </si>
  <si>
    <t>最大連敗数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</si>
  <si>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</si>
  <si>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</si>
  <si>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</si>
  <si>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</si>
  <si>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</si>
  <si>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</si>
  <si>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</si>
  <si>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</si>
  <si>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</si>
  <si>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</si>
  <si>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</si>
  <si>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フィボナッチトレード</t>
  </si>
  <si>
    <t>ヘッドアンドショルダー</t>
  </si>
  <si>
    <t>EUR/USD</t>
  </si>
  <si>
    <t>s</t>
  </si>
  <si>
    <t>stop</t>
  </si>
  <si>
    <t>b</t>
  </si>
  <si>
    <t>トレーリングストップ</t>
  </si>
  <si>
    <t>合計利益(pips)</t>
  </si>
  <si>
    <t>合計損失(pips)</t>
  </si>
  <si>
    <t>合計損益(pips)</t>
  </si>
  <si>
    <t>平均利益(pips)</t>
  </si>
  <si>
    <t>平均損失(pips)</t>
  </si>
  <si>
    <t>最大DD(%)</t>
  </si>
  <si>
    <t>EUR/USD</t>
  </si>
  <si>
    <t>EUR/USD</t>
  </si>
  <si>
    <t>合計</t>
  </si>
  <si>
    <t>※リスクリワードレシオ</t>
  </si>
  <si>
    <t>平均利益
/平均損失</t>
  </si>
  <si>
    <t>No.</t>
  </si>
  <si>
    <t>※換算レートは簡易的に100円固定</t>
  </si>
  <si>
    <t>※1lot：10万通貨単位</t>
  </si>
  <si>
    <t>≪ルール≫</t>
  </si>
  <si>
    <t>　10SMAと20SMA、両方の上にキャンドルがあれば買い方向、下なら売り方向。</t>
  </si>
  <si>
    <t>　※ダウ理論でトレンドの上下を判定。</t>
  </si>
  <si>
    <t>１．[方向判定]</t>
  </si>
  <si>
    <t>２．[エントリー待ち]</t>
  </si>
  <si>
    <t>３．[エントリー]</t>
  </si>
  <si>
    <t>４．[ストップ設定]</t>
  </si>
  <si>
    <t>５．[決済]</t>
  </si>
  <si>
    <t>GBP/USD</t>
  </si>
  <si>
    <t>日足：36トレード</t>
  </si>
  <si>
    <t>日足：40トレード</t>
  </si>
  <si>
    <t>EB:</t>
  </si>
  <si>
    <t>日足：9トレード</t>
  </si>
  <si>
    <t>　10SMAと20SMAのどちらかに触れるEBが出現したらエントリー待ち。</t>
  </si>
  <si>
    <t>　EB以降の足がEBの高値／安値ブレイクで、エントリー</t>
  </si>
  <si>
    <t>　※EBの高値／安値ブレイク前にストップ位置に来たら、エントリーをキャンセル。</t>
  </si>
  <si>
    <t>　ストップはEB（右）の安値／高値</t>
  </si>
  <si>
    <t>　※ストップ幅の0.7倍の含み益でストップを建値に移動。</t>
  </si>
  <si>
    <t>　ダウ理論／PB／EBでトレーリングストップ</t>
  </si>
  <si>
    <t>　※トレンドがない時、トレンドがわからない時は、トレードしない。</t>
  </si>
  <si>
    <t>EB</t>
  </si>
  <si>
    <t>建値決済</t>
  </si>
  <si>
    <t>4時間足：51トレード</t>
  </si>
  <si>
    <t>4時間足：83トレード</t>
  </si>
  <si>
    <t>1時間足：25トレード</t>
  </si>
  <si>
    <t>1時間</t>
  </si>
  <si>
    <t>2015/03/18 19:00</t>
  </si>
  <si>
    <t>2015/04/07 21:00</t>
  </si>
  <si>
    <t>2015/04/09 16:00</t>
  </si>
  <si>
    <t>2015/04/13 11:00</t>
  </si>
  <si>
    <t>2015/04/20 20:00</t>
  </si>
  <si>
    <t>2015/04/21 09:00</t>
  </si>
  <si>
    <t>2015/04/22 23:00</t>
  </si>
  <si>
    <t>2015/05/04 10:00</t>
  </si>
  <si>
    <t>2015/05/05 10:00</t>
  </si>
  <si>
    <t>2015/05/06 16:00</t>
  </si>
  <si>
    <t>2015/05/08 05:00</t>
  </si>
  <si>
    <t>2015/05/08 14:00</t>
  </si>
  <si>
    <t>2015/05/19 04:00</t>
  </si>
  <si>
    <t>2015/05/25 11:00</t>
  </si>
  <si>
    <t>2015/06/09 08:00</t>
  </si>
  <si>
    <t>2015/06/18 11:00</t>
  </si>
  <si>
    <t>2015/06/30 09:00</t>
  </si>
  <si>
    <t>2015/07/14 03:00</t>
  </si>
  <si>
    <t>2015/07/16 03:00</t>
  </si>
  <si>
    <t>2015/07/17 16:00</t>
  </si>
  <si>
    <t>2015/07/21 13:00</t>
  </si>
  <si>
    <t>2015/07/28 13:00</t>
  </si>
  <si>
    <t>2015/07/29 22:00</t>
  </si>
  <si>
    <t>2015/07/30 14:00</t>
  </si>
  <si>
    <t>2015/02/13 06:00</t>
  </si>
  <si>
    <t>2015/03/19 05:00</t>
  </si>
  <si>
    <t>2015/04/08 04:00</t>
  </si>
  <si>
    <t>2015/04/10 16:00</t>
  </si>
  <si>
    <t>2015/04/13 15:00</t>
  </si>
  <si>
    <t>2015/04/21 02:00</t>
  </si>
  <si>
    <t>2015/04/21 15:00</t>
  </si>
  <si>
    <t>2015/04/23 11:00</t>
  </si>
  <si>
    <t>2015/05/04 15:00</t>
  </si>
  <si>
    <t>2015/05/05 14:00</t>
  </si>
  <si>
    <t>2015/05/07 14:00</t>
  </si>
  <si>
    <t>2015/05/08 11:00</t>
  </si>
  <si>
    <t>2015/05/05 15:00</t>
  </si>
  <si>
    <t>2015/05/19 08:00</t>
  </si>
  <si>
    <t>2015/05/27 08:00</t>
  </si>
  <si>
    <t>2015/06/09 10:00</t>
  </si>
  <si>
    <t>2015/06/18 19:00</t>
  </si>
  <si>
    <t>2015/06/30 10:00</t>
  </si>
  <si>
    <t>2015/07/14 05:00</t>
  </si>
  <si>
    <t>2015/07/16 06:00</t>
  </si>
  <si>
    <t>2015/07/20 09:00</t>
  </si>
  <si>
    <t>2015/07/22 05:00</t>
  </si>
  <si>
    <t>2015/07/28 17:00</t>
  </si>
  <si>
    <t>2015/07/30 12:00</t>
  </si>
  <si>
    <t>2015/07/31 09:00</t>
  </si>
  <si>
    <t>2015/02/13 12:00</t>
  </si>
  <si>
    <t>2015/2/13～2015/7/31</t>
  </si>
  <si>
    <t>ダウ理論をベースに、PB・EBで値動きを、MA・S/Rでローソク足の位置を考慮して検証をしました。
次はチャートパターンもフィルターに追加して、チャート上でのレートの位置関係も考慮した検証をして、利幅の見込めるエントリーポイントを増やせるようにしたいと思います。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</si>
</sst>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_ ;[Red]\-0\ "/>
    <numFmt numFmtId="190" formatCode="&quot;¥&quot;#,##0;[Red]&quot;¥&quot;#,##0"/>
    <numFmt numFmtId="191" formatCode="#,##0.00_ ;[Red]\-#,##0.00\ "/>
    <numFmt numFmtId="192" formatCode="yyyy/mm/dd"/>
    <numFmt numFmtId="193" formatCode="h:mm;@"/>
    <numFmt numFmtId="194" formatCode="0.0_ "/>
    <numFmt numFmtId="195" formatCode="0.0000_ ;[Red]\-0.0000\ "/>
    <numFmt numFmtId="196" formatCode="0.000_ ;[Red]\-0.000\ "/>
    <numFmt numFmtId="197" formatCode="mmm\-yyyy"/>
  </numFmts>
  <fonts count="4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vertical="center"/>
      <protection/>
    </xf>
    <xf numFmtId="180" fontId="0" fillId="0" borderId="28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34" borderId="29" xfId="62" applyNumberFormat="1" applyFont="1" applyFill="1" applyBorder="1" applyAlignment="1" applyProtection="1">
      <alignment vertical="center"/>
      <protection/>
    </xf>
    <xf numFmtId="182" fontId="5" fillId="34" borderId="30" xfId="62" applyNumberFormat="1" applyFont="1" applyFill="1" applyBorder="1" applyAlignment="1" applyProtection="1">
      <alignment vertical="center"/>
      <protection/>
    </xf>
    <xf numFmtId="9" fontId="5" fillId="0" borderId="31" xfId="62" applyNumberFormat="1" applyFont="1" applyFill="1" applyBorder="1" applyAlignment="1" applyProtection="1">
      <alignment horizontal="center" vertical="center"/>
      <protection/>
    </xf>
    <xf numFmtId="5" fontId="5" fillId="0" borderId="32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4" borderId="30" xfId="62" applyNumberFormat="1" applyFont="1" applyFill="1" applyBorder="1" applyAlignment="1" applyProtection="1">
      <alignment vertical="center"/>
      <protection/>
    </xf>
    <xf numFmtId="6" fontId="5" fillId="0" borderId="33" xfId="6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34" borderId="34" xfId="62" applyNumberFormat="1" applyFont="1" applyFill="1" applyBorder="1" applyAlignment="1" applyProtection="1">
      <alignment horizontal="center" vertical="center"/>
      <protection/>
    </xf>
    <xf numFmtId="0" fontId="5" fillId="34" borderId="35" xfId="62" applyNumberFormat="1" applyFont="1" applyFill="1" applyBorder="1" applyAlignment="1" applyProtection="1">
      <alignment horizontal="center" vertical="center" wrapText="1"/>
      <protection/>
    </xf>
    <xf numFmtId="0" fontId="5" fillId="34" borderId="35" xfId="62" applyNumberFormat="1" applyFont="1" applyFill="1" applyBorder="1" applyAlignment="1" applyProtection="1">
      <alignment horizontal="center" vertical="center"/>
      <protection/>
    </xf>
    <xf numFmtId="182" fontId="5" fillId="34" borderId="35" xfId="62" applyNumberFormat="1" applyFont="1" applyFill="1" applyBorder="1" applyAlignment="1" applyProtection="1">
      <alignment horizontal="center" vertical="center" wrapText="1"/>
      <protection/>
    </xf>
    <xf numFmtId="183" fontId="5" fillId="34" borderId="35" xfId="62" applyNumberFormat="1" applyFont="1" applyFill="1" applyBorder="1" applyAlignment="1" applyProtection="1">
      <alignment horizontal="center" vertical="center"/>
      <protection/>
    </xf>
    <xf numFmtId="0" fontId="5" fillId="34" borderId="36" xfId="62" applyNumberFormat="1" applyFont="1" applyFill="1" applyBorder="1" applyAlignment="1" applyProtection="1">
      <alignment horizontal="center" vertical="center" wrapText="1"/>
      <protection/>
    </xf>
    <xf numFmtId="182" fontId="5" fillId="34" borderId="37" xfId="62" applyNumberFormat="1" applyFont="1" applyFill="1" applyBorder="1" applyAlignment="1" applyProtection="1">
      <alignment vertical="center"/>
      <protection/>
    </xf>
    <xf numFmtId="184" fontId="5" fillId="34" borderId="38" xfId="62" applyNumberFormat="1" applyFont="1" applyFill="1" applyBorder="1" applyAlignment="1" applyProtection="1">
      <alignment horizontal="center" vertical="center"/>
      <protection/>
    </xf>
    <xf numFmtId="184" fontId="6" fillId="0" borderId="39" xfId="62" applyNumberFormat="1" applyFont="1" applyFill="1" applyBorder="1" applyAlignment="1" applyProtection="1">
      <alignment horizontal="right" vertical="center"/>
      <protection/>
    </xf>
    <xf numFmtId="185" fontId="6" fillId="0" borderId="40" xfId="62" applyNumberFormat="1" applyFont="1" applyFill="1" applyBorder="1" applyAlignment="1" applyProtection="1">
      <alignment horizontal="right" vertical="center"/>
      <protection/>
    </xf>
    <xf numFmtId="186" fontId="6" fillId="0" borderId="40" xfId="62" applyNumberFormat="1" applyFont="1" applyFill="1" applyBorder="1" applyAlignment="1" applyProtection="1">
      <alignment horizontal="right" vertical="center"/>
      <protection/>
    </xf>
    <xf numFmtId="187" fontId="6" fillId="0" borderId="40" xfId="62" applyNumberFormat="1" applyFont="1" applyFill="1" applyBorder="1" applyAlignment="1" applyProtection="1">
      <alignment vertical="center"/>
      <protection/>
    </xf>
    <xf numFmtId="184" fontId="6" fillId="0" borderId="40" xfId="62" applyNumberFormat="1" applyFont="1" applyFill="1" applyBorder="1" applyAlignment="1" applyProtection="1">
      <alignment vertical="center"/>
      <protection/>
    </xf>
    <xf numFmtId="181" fontId="6" fillId="0" borderId="41" xfId="62" applyNumberFormat="1" applyFont="1" applyFill="1" applyBorder="1" applyAlignment="1" applyProtection="1">
      <alignment vertical="center"/>
      <protection/>
    </xf>
    <xf numFmtId="184" fontId="0" fillId="0" borderId="39" xfId="0" applyNumberFormat="1" applyFont="1" applyFill="1" applyBorder="1" applyAlignment="1" applyProtection="1">
      <alignment vertical="center"/>
      <protection/>
    </xf>
    <xf numFmtId="0" fontId="0" fillId="0" borderId="40" xfId="0" applyNumberFormat="1" applyFont="1" applyFill="1" applyBorder="1" applyAlignment="1" applyProtection="1">
      <alignment vertical="center"/>
      <protection/>
    </xf>
    <xf numFmtId="6" fontId="6" fillId="0" borderId="40" xfId="62" applyNumberFormat="1" applyFont="1" applyFill="1" applyBorder="1" applyAlignment="1" applyProtection="1">
      <alignment horizontal="right" vertical="center"/>
      <protection/>
    </xf>
    <xf numFmtId="0" fontId="0" fillId="0" borderId="42" xfId="0" applyNumberFormat="1" applyFont="1" applyFill="1" applyBorder="1" applyAlignment="1" applyProtection="1">
      <alignment vertical="center"/>
      <protection/>
    </xf>
    <xf numFmtId="0" fontId="8" fillId="0" borderId="41" xfId="0" applyNumberFormat="1" applyFont="1" applyFill="1" applyBorder="1" applyAlignment="1" applyProtection="1">
      <alignment vertical="center"/>
      <protection/>
    </xf>
    <xf numFmtId="0" fontId="5" fillId="35" borderId="0" xfId="62" applyNumberFormat="1" applyFont="1" applyFill="1" applyBorder="1" applyAlignment="1" applyProtection="1">
      <alignment vertical="center"/>
      <protection/>
    </xf>
    <xf numFmtId="5" fontId="5" fillId="35" borderId="0" xfId="62" applyNumberFormat="1" applyFont="1" applyFill="1" applyBorder="1" applyAlignment="1" applyProtection="1">
      <alignment horizontal="center" vertical="center"/>
      <protection/>
    </xf>
    <xf numFmtId="182" fontId="5" fillId="35" borderId="0" xfId="62" applyNumberFormat="1" applyFont="1" applyFill="1" applyBorder="1" applyAlignment="1" applyProtection="1">
      <alignment vertical="center"/>
      <protection/>
    </xf>
    <xf numFmtId="6" fontId="5" fillId="35" borderId="0" xfId="62" applyNumberFormat="1" applyFont="1" applyFill="1" applyBorder="1" applyAlignment="1" applyProtection="1">
      <alignment vertical="center"/>
      <protection/>
    </xf>
    <xf numFmtId="6" fontId="5" fillId="35" borderId="0" xfId="62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5" fillId="35" borderId="43" xfId="62" applyNumberFormat="1" applyFont="1" applyFill="1" applyBorder="1" applyAlignment="1" applyProtection="1">
      <alignment vertical="center"/>
      <protection/>
    </xf>
    <xf numFmtId="5" fontId="5" fillId="35" borderId="43" xfId="62" applyNumberFormat="1" applyFont="1" applyFill="1" applyBorder="1" applyAlignment="1" applyProtection="1">
      <alignment horizontal="center" vertical="center"/>
      <protection/>
    </xf>
    <xf numFmtId="182" fontId="5" fillId="35" borderId="43" xfId="62" applyNumberFormat="1" applyFont="1" applyFill="1" applyBorder="1" applyAlignment="1" applyProtection="1">
      <alignment vertical="center"/>
      <protection/>
    </xf>
    <xf numFmtId="6" fontId="5" fillId="35" borderId="43" xfId="62" applyNumberFormat="1" applyFont="1" applyFill="1" applyBorder="1" applyAlignment="1" applyProtection="1">
      <alignment vertical="center"/>
      <protection/>
    </xf>
    <xf numFmtId="6" fontId="5" fillId="35" borderId="43" xfId="62" applyNumberFormat="1" applyFont="1" applyFill="1" applyBorder="1" applyAlignment="1" applyProtection="1">
      <alignment horizontal="center" vertical="center"/>
      <protection/>
    </xf>
    <xf numFmtId="0" fontId="0" fillId="35" borderId="43" xfId="0" applyNumberFormat="1" applyFont="1" applyFill="1" applyBorder="1" applyAlignment="1" applyProtection="1">
      <alignment vertical="center"/>
      <protection/>
    </xf>
    <xf numFmtId="0" fontId="0" fillId="0" borderId="43" xfId="0" applyNumberFormat="1" applyFont="1" applyFill="1" applyBorder="1" applyAlignment="1" applyProtection="1">
      <alignment vertical="center"/>
      <protection/>
    </xf>
    <xf numFmtId="0" fontId="0" fillId="0" borderId="44" xfId="0" applyNumberFormat="1" applyFont="1" applyFill="1" applyBorder="1" applyAlignment="1" applyProtection="1">
      <alignment vertical="center"/>
      <protection/>
    </xf>
    <xf numFmtId="5" fontId="6" fillId="36" borderId="44" xfId="62" applyNumberFormat="1" applyFont="1" applyFill="1" applyBorder="1" applyAlignment="1" applyProtection="1">
      <alignment horizontal="center"/>
      <protection/>
    </xf>
    <xf numFmtId="5" fontId="5" fillId="0" borderId="44" xfId="62" applyNumberFormat="1" applyFont="1" applyFill="1" applyBorder="1" applyAlignment="1" applyProtection="1">
      <alignment horizontal="center" vertical="center"/>
      <protection/>
    </xf>
    <xf numFmtId="0" fontId="5" fillId="0" borderId="44" xfId="62" applyNumberFormat="1" applyFont="1" applyFill="1" applyBorder="1" applyAlignment="1" applyProtection="1">
      <alignment/>
      <protection/>
    </xf>
    <xf numFmtId="5" fontId="6" fillId="36" borderId="18" xfId="62" applyNumberFormat="1" applyFont="1" applyFill="1" applyBorder="1" applyAlignment="1" applyProtection="1">
      <alignment horizontal="center"/>
      <protection/>
    </xf>
    <xf numFmtId="0" fontId="9" fillId="34" borderId="45" xfId="62" applyNumberFormat="1" applyFont="1" applyFill="1" applyBorder="1" applyAlignment="1" applyProtection="1">
      <alignment horizontal="center" vertical="center"/>
      <protection/>
    </xf>
    <xf numFmtId="5" fontId="9" fillId="35" borderId="43" xfId="62" applyNumberFormat="1" applyFont="1" applyFill="1" applyBorder="1" applyAlignment="1" applyProtection="1">
      <alignment horizontal="center" vertical="center"/>
      <protection/>
    </xf>
    <xf numFmtId="9" fontId="5" fillId="35" borderId="46" xfId="62" applyNumberFormat="1" applyFont="1" applyFill="1" applyBorder="1" applyAlignment="1" applyProtection="1">
      <alignment horizontal="center" vertical="center"/>
      <protection/>
    </xf>
    <xf numFmtId="5" fontId="6" fillId="36" borderId="47" xfId="62" applyNumberFormat="1" applyFont="1" applyFill="1" applyBorder="1" applyAlignment="1" applyProtection="1">
      <alignment horizont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0" fontId="0" fillId="0" borderId="49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0" fontId="5" fillId="34" borderId="30" xfId="62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0" fontId="1" fillId="0" borderId="0" xfId="64">
      <alignment vertical="center"/>
      <protection/>
    </xf>
    <xf numFmtId="0" fontId="1" fillId="0" borderId="52" xfId="64" applyBorder="1">
      <alignment vertical="center"/>
      <protection/>
    </xf>
    <xf numFmtId="0" fontId="1" fillId="0" borderId="53" xfId="64" applyBorder="1">
      <alignment vertical="center"/>
      <protection/>
    </xf>
    <xf numFmtId="0" fontId="1" fillId="0" borderId="54" xfId="64" applyBorder="1">
      <alignment vertical="center"/>
      <protection/>
    </xf>
    <xf numFmtId="0" fontId="1" fillId="0" borderId="28" xfId="64" applyBorder="1">
      <alignment vertical="center"/>
      <protection/>
    </xf>
    <xf numFmtId="0" fontId="1" fillId="0" borderId="0" xfId="64" applyBorder="1">
      <alignment vertical="center"/>
      <protection/>
    </xf>
    <xf numFmtId="14" fontId="0" fillId="0" borderId="0" xfId="0" applyNumberFormat="1" applyAlignment="1">
      <alignment vertical="center"/>
    </xf>
    <xf numFmtId="0" fontId="0" fillId="0" borderId="55" xfId="0" applyNumberFormat="1" applyFill="1" applyBorder="1" applyAlignment="1" applyProtection="1">
      <alignment vertical="center"/>
      <protection/>
    </xf>
    <xf numFmtId="186" fontId="0" fillId="0" borderId="0" xfId="0" applyNumberFormat="1" applyAlignment="1">
      <alignment vertical="center"/>
    </xf>
    <xf numFmtId="186" fontId="0" fillId="0" borderId="28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87" fontId="0" fillId="0" borderId="56" xfId="0" applyNumberFormat="1" applyFont="1" applyFill="1" applyBorder="1" applyAlignment="1" applyProtection="1">
      <alignment vertical="center"/>
      <protection/>
    </xf>
    <xf numFmtId="187" fontId="0" fillId="0" borderId="10" xfId="0" applyNumberFormat="1" applyFont="1" applyFill="1" applyBorder="1" applyAlignment="1" applyProtection="1">
      <alignment vertical="center"/>
      <protection/>
    </xf>
    <xf numFmtId="0" fontId="3" fillId="33" borderId="32" xfId="0" applyNumberFormat="1" applyFont="1" applyFill="1" applyBorder="1" applyAlignment="1" applyProtection="1">
      <alignment horizontal="center" vertical="center"/>
      <protection/>
    </xf>
    <xf numFmtId="0" fontId="0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3" fillId="33" borderId="58" xfId="0" applyNumberFormat="1" applyFont="1" applyFill="1" applyBorder="1" applyAlignment="1" applyProtection="1">
      <alignment horizontal="center" vertical="center"/>
      <protection/>
    </xf>
    <xf numFmtId="0" fontId="0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Fill="1" applyBorder="1" applyAlignment="1" applyProtection="1">
      <alignment vertical="center"/>
      <protection/>
    </xf>
    <xf numFmtId="0" fontId="0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184" fontId="0" fillId="0" borderId="62" xfId="0" applyNumberFormat="1" applyFont="1" applyFill="1" applyBorder="1" applyAlignment="1" applyProtection="1">
      <alignment vertical="center"/>
      <protection/>
    </xf>
    <xf numFmtId="6" fontId="6" fillId="0" borderId="63" xfId="62" applyNumberFormat="1" applyFont="1" applyFill="1" applyBorder="1" applyAlignment="1" applyProtection="1">
      <alignment horizontal="right"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185" fontId="6" fillId="0" borderId="63" xfId="62" applyNumberFormat="1" applyFont="1" applyFill="1" applyBorder="1" applyAlignment="1" applyProtection="1">
      <alignment horizontal="right" vertical="center"/>
      <protection/>
    </xf>
    <xf numFmtId="187" fontId="6" fillId="0" borderId="63" xfId="62" applyNumberFormat="1" applyFont="1" applyFill="1" applyBorder="1" applyAlignment="1" applyProtection="1">
      <alignment vertical="center"/>
      <protection/>
    </xf>
    <xf numFmtId="184" fontId="6" fillId="0" borderId="63" xfId="62" applyNumberFormat="1" applyFont="1" applyFill="1" applyBorder="1" applyAlignment="1" applyProtection="1">
      <alignment vertical="center"/>
      <protection/>
    </xf>
    <xf numFmtId="0" fontId="0" fillId="0" borderId="64" xfId="0" applyNumberFormat="1" applyFill="1" applyBorder="1" applyAlignment="1" applyProtection="1">
      <alignment horizontal="center" vertical="center"/>
      <protection/>
    </xf>
    <xf numFmtId="5" fontId="1" fillId="0" borderId="65" xfId="0" applyNumberFormat="1" applyFont="1" applyFill="1" applyBorder="1" applyAlignment="1" applyProtection="1">
      <alignment vertical="center"/>
      <protection/>
    </xf>
    <xf numFmtId="6" fontId="1" fillId="0" borderId="66" xfId="0" applyNumberFormat="1" applyFont="1" applyFill="1" applyBorder="1" applyAlignment="1" applyProtection="1">
      <alignment vertical="center"/>
      <protection/>
    </xf>
    <xf numFmtId="186" fontId="1" fillId="0" borderId="66" xfId="0" applyNumberFormat="1" applyFont="1" applyFill="1" applyBorder="1" applyAlignment="1" applyProtection="1">
      <alignment vertical="center"/>
      <protection/>
    </xf>
    <xf numFmtId="185" fontId="1" fillId="0" borderId="66" xfId="0" applyNumberFormat="1" applyFont="1" applyFill="1" applyBorder="1" applyAlignment="1" applyProtection="1">
      <alignment vertical="center"/>
      <protection/>
    </xf>
    <xf numFmtId="187" fontId="7" fillId="0" borderId="66" xfId="0" applyNumberFormat="1" applyFont="1" applyFill="1" applyBorder="1" applyAlignment="1" applyProtection="1">
      <alignment vertical="center"/>
      <protection/>
    </xf>
    <xf numFmtId="184" fontId="1" fillId="0" borderId="66" xfId="0" applyNumberFormat="1" applyFont="1" applyFill="1" applyBorder="1" applyAlignment="1" applyProtection="1">
      <alignment vertical="center"/>
      <protection/>
    </xf>
    <xf numFmtId="181" fontId="1" fillId="0" borderId="67" xfId="0" applyNumberFormat="1" applyFont="1" applyFill="1" applyBorder="1" applyAlignment="1" applyProtection="1">
      <alignment vertical="center"/>
      <protection/>
    </xf>
    <xf numFmtId="190" fontId="45" fillId="0" borderId="40" xfId="62" applyNumberFormat="1" applyFont="1" applyFill="1" applyBorder="1" applyAlignment="1" applyProtection="1">
      <alignment horizontal="right" vertical="center"/>
      <protection/>
    </xf>
    <xf numFmtId="190" fontId="46" fillId="0" borderId="40" xfId="0" applyNumberFormat="1" applyFont="1" applyFill="1" applyBorder="1" applyAlignment="1" applyProtection="1">
      <alignment vertical="center"/>
      <protection/>
    </xf>
    <xf numFmtId="190" fontId="46" fillId="0" borderId="63" xfId="0" applyNumberFormat="1" applyFont="1" applyFill="1" applyBorder="1" applyAlignment="1" applyProtection="1">
      <alignment vertical="center"/>
      <protection/>
    </xf>
    <xf numFmtId="190" fontId="46" fillId="0" borderId="66" xfId="0" applyNumberFormat="1" applyFont="1" applyFill="1" applyBorder="1" applyAlignment="1" applyProtection="1">
      <alignment vertical="center"/>
      <protection/>
    </xf>
    <xf numFmtId="181" fontId="6" fillId="0" borderId="40" xfId="62" applyNumberFormat="1" applyFont="1" applyFill="1" applyBorder="1" applyAlignment="1" applyProtection="1">
      <alignment horizontal="right" vertical="center"/>
      <protection/>
    </xf>
    <xf numFmtId="181" fontId="6" fillId="0" borderId="63" xfId="62" applyNumberFormat="1" applyFont="1" applyFill="1" applyBorder="1" applyAlignment="1" applyProtection="1">
      <alignment horizontal="right" vertical="center"/>
      <protection/>
    </xf>
    <xf numFmtId="181" fontId="1" fillId="0" borderId="66" xfId="0" applyNumberFormat="1" applyFont="1" applyFill="1" applyBorder="1" applyAlignment="1" applyProtection="1">
      <alignment horizontal="right" vertical="center"/>
      <protection/>
    </xf>
    <xf numFmtId="181" fontId="6" fillId="0" borderId="41" xfId="62" applyNumberFormat="1" applyFont="1" applyFill="1" applyBorder="1" applyAlignment="1" applyProtection="1">
      <alignment horizontal="right" vertical="center"/>
      <protection/>
    </xf>
    <xf numFmtId="181" fontId="6" fillId="0" borderId="42" xfId="62" applyNumberFormat="1" applyFont="1" applyFill="1" applyBorder="1" applyAlignment="1" applyProtection="1">
      <alignment horizontal="right" vertical="center"/>
      <protection/>
    </xf>
    <xf numFmtId="0" fontId="0" fillId="37" borderId="30" xfId="0" applyNumberFormat="1" applyFont="1" applyFill="1" applyBorder="1" applyAlignment="1" applyProtection="1">
      <alignment horizontal="center" vertical="center"/>
      <protection/>
    </xf>
    <xf numFmtId="0" fontId="0" fillId="37" borderId="24" xfId="0" applyNumberFormat="1" applyFont="1" applyFill="1" applyBorder="1" applyAlignment="1" applyProtection="1">
      <alignment horizontal="center" vertical="center"/>
      <protection/>
    </xf>
    <xf numFmtId="14" fontId="0" fillId="37" borderId="24" xfId="0" applyNumberFormat="1" applyFont="1" applyFill="1" applyBorder="1" applyAlignment="1" applyProtection="1">
      <alignment horizontal="center" vertical="center"/>
      <protection/>
    </xf>
    <xf numFmtId="0" fontId="0" fillId="37" borderId="33" xfId="0" applyNumberFormat="1" applyFont="1" applyFill="1" applyBorder="1" applyAlignment="1" applyProtection="1">
      <alignment horizontal="center" vertical="center"/>
      <protection/>
    </xf>
    <xf numFmtId="0" fontId="0" fillId="37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63">
      <alignment vertical="center"/>
      <protection/>
    </xf>
    <xf numFmtId="0" fontId="27" fillId="0" borderId="0" xfId="63">
      <alignment vertical="center"/>
      <protection/>
    </xf>
    <xf numFmtId="0" fontId="27" fillId="0" borderId="0" xfId="63">
      <alignment vertical="center"/>
      <protection/>
    </xf>
    <xf numFmtId="0" fontId="27" fillId="0" borderId="0" xfId="63">
      <alignment vertical="center"/>
      <protection/>
    </xf>
    <xf numFmtId="0" fontId="27" fillId="0" borderId="0" xfId="63">
      <alignment vertical="center"/>
      <protection/>
    </xf>
    <xf numFmtId="0" fontId="27" fillId="0" borderId="0" xfId="63">
      <alignment vertical="center"/>
      <protection/>
    </xf>
    <xf numFmtId="0" fontId="0" fillId="0" borderId="0" xfId="0" applyAlignment="1">
      <alignment vertical="center" wrapText="1"/>
    </xf>
    <xf numFmtId="0" fontId="27" fillId="0" borderId="0" xfId="63" applyFill="1">
      <alignment vertical="center"/>
      <protection/>
    </xf>
    <xf numFmtId="18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28" xfId="0" applyNumberFormat="1" applyFont="1" applyFill="1" applyBorder="1" applyAlignment="1" applyProtection="1">
      <alignment horizontal="center" vertical="center"/>
      <protection/>
    </xf>
    <xf numFmtId="55" fontId="6" fillId="0" borderId="20" xfId="62" applyNumberFormat="1" applyFont="1" applyFill="1" applyBorder="1" applyAlignment="1" applyProtection="1">
      <alignment horizontal="center" vertical="center"/>
      <protection/>
    </xf>
    <xf numFmtId="5" fontId="6" fillId="36" borderId="20" xfId="62" applyNumberFormat="1" applyFont="1" applyFill="1" applyBorder="1" applyAlignment="1" applyProtection="1">
      <alignment horizontal="center"/>
      <protection/>
    </xf>
    <xf numFmtId="5" fontId="6" fillId="36" borderId="46" xfId="62" applyNumberFormat="1" applyFont="1" applyFill="1" applyBorder="1" applyAlignment="1" applyProtection="1">
      <alignment horizontal="center"/>
      <protection/>
    </xf>
    <xf numFmtId="5" fontId="6" fillId="36" borderId="41" xfId="62" applyNumberFormat="1" applyFont="1" applyFill="1" applyBorder="1" applyAlignment="1" applyProtection="1">
      <alignment horizontal="center"/>
      <protection/>
    </xf>
    <xf numFmtId="5" fontId="6" fillId="36" borderId="48" xfId="62" applyNumberFormat="1" applyFont="1" applyFill="1" applyBorder="1" applyAlignment="1" applyProtection="1">
      <alignment horizontal="center"/>
      <protection/>
    </xf>
    <xf numFmtId="5" fontId="6" fillId="36" borderId="68" xfId="62" applyNumberFormat="1" applyFont="1" applyFill="1" applyBorder="1" applyAlignment="1" applyProtection="1">
      <alignment horizontal="center"/>
      <protection/>
    </xf>
    <xf numFmtId="5" fontId="10" fillId="0" borderId="18" xfId="62" applyNumberFormat="1" applyFont="1" applyFill="1" applyBorder="1" applyAlignment="1" applyProtection="1">
      <alignment horizontal="center" vertical="center"/>
      <protection/>
    </xf>
    <xf numFmtId="188" fontId="5" fillId="0" borderId="58" xfId="62" applyNumberFormat="1" applyFont="1" applyFill="1" applyBorder="1" applyAlignment="1" applyProtection="1">
      <alignment horizontal="center" vertical="center"/>
      <protection/>
    </xf>
    <xf numFmtId="188" fontId="5" fillId="0" borderId="33" xfId="62" applyNumberFormat="1" applyFont="1" applyFill="1" applyBorder="1" applyAlignment="1" applyProtection="1">
      <alignment horizontal="center" vertical="center"/>
      <protection/>
    </xf>
    <xf numFmtId="5" fontId="5" fillId="0" borderId="68" xfId="62" applyNumberFormat="1" applyFont="1" applyFill="1" applyBorder="1" applyAlignment="1" applyProtection="1">
      <alignment horizontal="center" vertical="center"/>
      <protection/>
    </xf>
    <xf numFmtId="5" fontId="5" fillId="0" borderId="69" xfId="62" applyNumberFormat="1" applyFont="1" applyFill="1" applyBorder="1" applyAlignment="1" applyProtection="1">
      <alignment horizontal="center" vertical="center"/>
      <protection/>
    </xf>
    <xf numFmtId="0" fontId="3" fillId="33" borderId="70" xfId="0" applyNumberFormat="1" applyFont="1" applyFill="1" applyBorder="1" applyAlignment="1" applyProtection="1">
      <alignment horizontal="center" vertical="center"/>
      <protection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0" fontId="3" fillId="33" borderId="37" xfId="0" applyNumberFormat="1" applyFont="1" applyFill="1" applyBorder="1" applyAlignment="1" applyProtection="1">
      <alignment horizontal="center" vertical="center"/>
      <protection/>
    </xf>
    <xf numFmtId="0" fontId="3" fillId="33" borderId="30" xfId="0" applyNumberFormat="1" applyFont="1" applyFill="1" applyBorder="1" applyAlignment="1" applyProtection="1">
      <alignment horizontal="center" vertical="center"/>
      <protection/>
    </xf>
    <xf numFmtId="0" fontId="3" fillId="33" borderId="24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気づき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19</xdr:col>
      <xdr:colOff>590550</xdr:colOff>
      <xdr:row>32</xdr:row>
      <xdr:rowOff>152400</xdr:rowOff>
    </xdr:to>
    <xdr:pic>
      <xdr:nvPicPr>
        <xdr:cNvPr id="1" name="図 1" descr="EURUSD_1h_201502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934950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19</xdr:col>
      <xdr:colOff>581025</xdr:colOff>
      <xdr:row>66</xdr:row>
      <xdr:rowOff>152400</xdr:rowOff>
    </xdr:to>
    <xdr:pic>
      <xdr:nvPicPr>
        <xdr:cNvPr id="2" name="図 2" descr="EURUSD_1h_2015031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829300"/>
          <a:ext cx="1292542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19</xdr:col>
      <xdr:colOff>581025</xdr:colOff>
      <xdr:row>100</xdr:row>
      <xdr:rowOff>161925</xdr:rowOff>
    </xdr:to>
    <xdr:pic>
      <xdr:nvPicPr>
        <xdr:cNvPr id="3" name="図 3" descr="EURUSD_1h_20150407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1658600"/>
          <a:ext cx="12925425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19</xdr:col>
      <xdr:colOff>590550</xdr:colOff>
      <xdr:row>134</xdr:row>
      <xdr:rowOff>161925</xdr:rowOff>
    </xdr:to>
    <xdr:pic>
      <xdr:nvPicPr>
        <xdr:cNvPr id="4" name="図 4" descr="EURUSD_1h_20150409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17487900"/>
          <a:ext cx="12934950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19</xdr:col>
      <xdr:colOff>600075</xdr:colOff>
      <xdr:row>168</xdr:row>
      <xdr:rowOff>142875</xdr:rowOff>
    </xdr:to>
    <xdr:pic>
      <xdr:nvPicPr>
        <xdr:cNvPr id="5" name="図 5" descr="EURUSD_1h_20150413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3317200"/>
          <a:ext cx="1294447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19</xdr:col>
      <xdr:colOff>581025</xdr:colOff>
      <xdr:row>202</xdr:row>
      <xdr:rowOff>142875</xdr:rowOff>
    </xdr:to>
    <xdr:pic>
      <xdr:nvPicPr>
        <xdr:cNvPr id="6" name="図 6" descr="EURUSD_1h_20150420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146500"/>
          <a:ext cx="1292542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19</xdr:col>
      <xdr:colOff>590550</xdr:colOff>
      <xdr:row>236</xdr:row>
      <xdr:rowOff>142875</xdr:rowOff>
    </xdr:to>
    <xdr:pic>
      <xdr:nvPicPr>
        <xdr:cNvPr id="7" name="図 7" descr="EURUSD_1h_20150421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" y="34975800"/>
          <a:ext cx="12934950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19</xdr:col>
      <xdr:colOff>581025</xdr:colOff>
      <xdr:row>270</xdr:row>
      <xdr:rowOff>152400</xdr:rowOff>
    </xdr:to>
    <xdr:pic>
      <xdr:nvPicPr>
        <xdr:cNvPr id="8" name="図 8" descr="EURUSD_1h_20150422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40805100"/>
          <a:ext cx="1292542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19</xdr:col>
      <xdr:colOff>581025</xdr:colOff>
      <xdr:row>304</xdr:row>
      <xdr:rowOff>133350</xdr:rowOff>
    </xdr:to>
    <xdr:pic>
      <xdr:nvPicPr>
        <xdr:cNvPr id="9" name="図 9" descr="EURUSD_1h_20150504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" y="46634400"/>
          <a:ext cx="12925425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19</xdr:col>
      <xdr:colOff>581025</xdr:colOff>
      <xdr:row>338</xdr:row>
      <xdr:rowOff>133350</xdr:rowOff>
    </xdr:to>
    <xdr:pic>
      <xdr:nvPicPr>
        <xdr:cNvPr id="10" name="図 10" descr="EURUSD_1h_20150505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6700" y="52463700"/>
          <a:ext cx="12925425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19</xdr:col>
      <xdr:colOff>581025</xdr:colOff>
      <xdr:row>372</xdr:row>
      <xdr:rowOff>142875</xdr:rowOff>
    </xdr:to>
    <xdr:pic>
      <xdr:nvPicPr>
        <xdr:cNvPr id="11" name="図 11" descr="EURUSD_1h_20150506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" y="58293000"/>
          <a:ext cx="1292542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19</xdr:col>
      <xdr:colOff>571500</xdr:colOff>
      <xdr:row>406</xdr:row>
      <xdr:rowOff>152400</xdr:rowOff>
    </xdr:to>
    <xdr:pic>
      <xdr:nvPicPr>
        <xdr:cNvPr id="12" name="図 12" descr="EURUSD_1h_20150508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6700" y="64122300"/>
          <a:ext cx="12915900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19</xdr:col>
      <xdr:colOff>590550</xdr:colOff>
      <xdr:row>440</xdr:row>
      <xdr:rowOff>142875</xdr:rowOff>
    </xdr:to>
    <xdr:pic>
      <xdr:nvPicPr>
        <xdr:cNvPr id="13" name="図 14" descr="EURUSD_1h_20150508_14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6700" y="69951600"/>
          <a:ext cx="12934950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442</xdr:row>
      <xdr:rowOff>0</xdr:rowOff>
    </xdr:from>
    <xdr:to>
      <xdr:col>19</xdr:col>
      <xdr:colOff>600075</xdr:colOff>
      <xdr:row>474</xdr:row>
      <xdr:rowOff>133350</xdr:rowOff>
    </xdr:to>
    <xdr:pic>
      <xdr:nvPicPr>
        <xdr:cNvPr id="14" name="図 15" descr="EURUSD_1h_20150519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6700" y="75780900"/>
          <a:ext cx="12944475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19</xdr:col>
      <xdr:colOff>581025</xdr:colOff>
      <xdr:row>508</xdr:row>
      <xdr:rowOff>152400</xdr:rowOff>
    </xdr:to>
    <xdr:pic>
      <xdr:nvPicPr>
        <xdr:cNvPr id="15" name="図 16" descr="EURUSD_1h_20150525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6700" y="81610200"/>
          <a:ext cx="1292542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19</xdr:col>
      <xdr:colOff>600075</xdr:colOff>
      <xdr:row>542</xdr:row>
      <xdr:rowOff>142875</xdr:rowOff>
    </xdr:to>
    <xdr:pic>
      <xdr:nvPicPr>
        <xdr:cNvPr id="16" name="図 17" descr="EURUSD_1h_20150609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6700" y="87439500"/>
          <a:ext cx="1294447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19</xdr:col>
      <xdr:colOff>581025</xdr:colOff>
      <xdr:row>576</xdr:row>
      <xdr:rowOff>133350</xdr:rowOff>
    </xdr:to>
    <xdr:pic>
      <xdr:nvPicPr>
        <xdr:cNvPr id="17" name="図 18" descr="EURUSD_1h_20150618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6700" y="93268800"/>
          <a:ext cx="12925425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19</xdr:col>
      <xdr:colOff>590550</xdr:colOff>
      <xdr:row>610</xdr:row>
      <xdr:rowOff>152400</xdr:rowOff>
    </xdr:to>
    <xdr:pic>
      <xdr:nvPicPr>
        <xdr:cNvPr id="18" name="図 19" descr="EURUSD_1h_20150630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6700" y="99098100"/>
          <a:ext cx="12934950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19</xdr:col>
      <xdr:colOff>581025</xdr:colOff>
      <xdr:row>644</xdr:row>
      <xdr:rowOff>123825</xdr:rowOff>
    </xdr:to>
    <xdr:pic>
      <xdr:nvPicPr>
        <xdr:cNvPr id="19" name="図 20" descr="EURUSD_1h_20150714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6700" y="104927400"/>
          <a:ext cx="12925425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19</xdr:col>
      <xdr:colOff>581025</xdr:colOff>
      <xdr:row>678</xdr:row>
      <xdr:rowOff>133350</xdr:rowOff>
    </xdr:to>
    <xdr:pic>
      <xdr:nvPicPr>
        <xdr:cNvPr id="20" name="図 21" descr="EURUSD_1h_20150716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6700" y="110756700"/>
          <a:ext cx="12925425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19</xdr:col>
      <xdr:colOff>590550</xdr:colOff>
      <xdr:row>712</xdr:row>
      <xdr:rowOff>133350</xdr:rowOff>
    </xdr:to>
    <xdr:pic>
      <xdr:nvPicPr>
        <xdr:cNvPr id="21" name="図 22" descr="EURUSD_1h_20150717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66700" y="116586000"/>
          <a:ext cx="12934950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714</xdr:row>
      <xdr:rowOff>0</xdr:rowOff>
    </xdr:from>
    <xdr:to>
      <xdr:col>19</xdr:col>
      <xdr:colOff>600075</xdr:colOff>
      <xdr:row>746</xdr:row>
      <xdr:rowOff>142875</xdr:rowOff>
    </xdr:to>
    <xdr:pic>
      <xdr:nvPicPr>
        <xdr:cNvPr id="22" name="図 23" descr="EURUSD_1h_20150721.pn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6700" y="122415300"/>
          <a:ext cx="1294447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748</xdr:row>
      <xdr:rowOff>0</xdr:rowOff>
    </xdr:from>
    <xdr:to>
      <xdr:col>19</xdr:col>
      <xdr:colOff>571500</xdr:colOff>
      <xdr:row>780</xdr:row>
      <xdr:rowOff>142875</xdr:rowOff>
    </xdr:to>
    <xdr:pic>
      <xdr:nvPicPr>
        <xdr:cNvPr id="23" name="図 24" descr="EURUSD_1h_20150728.pn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66700" y="128244600"/>
          <a:ext cx="12915900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782</xdr:row>
      <xdr:rowOff>0</xdr:rowOff>
    </xdr:from>
    <xdr:to>
      <xdr:col>19</xdr:col>
      <xdr:colOff>600075</xdr:colOff>
      <xdr:row>814</xdr:row>
      <xdr:rowOff>152400</xdr:rowOff>
    </xdr:to>
    <xdr:pic>
      <xdr:nvPicPr>
        <xdr:cNvPr id="24" name="図 25" descr="EURUSD_1h_20150729.pn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66700" y="134073900"/>
          <a:ext cx="129444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19</xdr:col>
      <xdr:colOff>581025</xdr:colOff>
      <xdr:row>848</xdr:row>
      <xdr:rowOff>142875</xdr:rowOff>
    </xdr:to>
    <xdr:pic>
      <xdr:nvPicPr>
        <xdr:cNvPr id="25" name="図 26" descr="EURUSD_1h_20150730.pn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66700" y="139903200"/>
          <a:ext cx="1292542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zoomScalePageLayoutView="0" workbookViewId="0" topLeftCell="A1">
      <selection activeCell="A4" sqref="A4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77"/>
      <c r="B1" s="152" t="s">
        <v>0</v>
      </c>
      <c r="C1" s="153"/>
      <c r="D1" s="154"/>
      <c r="E1" s="76"/>
      <c r="F1" s="155" t="s">
        <v>0</v>
      </c>
      <c r="G1" s="156"/>
      <c r="H1" s="78"/>
    </row>
    <row r="2" spans="1:9" ht="25.5" customHeight="1">
      <c r="A2" s="79" t="s">
        <v>1</v>
      </c>
      <c r="B2" s="157">
        <v>1000000</v>
      </c>
      <c r="C2" s="157"/>
      <c r="D2" s="157"/>
      <c r="E2" s="41" t="s">
        <v>2</v>
      </c>
      <c r="F2" s="158">
        <v>42048</v>
      </c>
      <c r="G2" s="159"/>
      <c r="H2" s="26"/>
      <c r="I2" s="26"/>
    </row>
    <row r="3" spans="1:11" ht="27" customHeight="1">
      <c r="A3" s="27" t="s">
        <v>3</v>
      </c>
      <c r="B3" s="160">
        <f>SUM(B2+D14)</f>
        <v>1496230</v>
      </c>
      <c r="C3" s="160"/>
      <c r="D3" s="161"/>
      <c r="E3" s="28" t="s">
        <v>4</v>
      </c>
      <c r="F3" s="29">
        <v>0.04</v>
      </c>
      <c r="G3" s="30">
        <f>B3*F3</f>
        <v>59849.200000000004</v>
      </c>
      <c r="H3" s="32" t="s">
        <v>5</v>
      </c>
      <c r="I3" s="33">
        <f>(B3-B2)</f>
        <v>496230</v>
      </c>
      <c r="K3" s="80"/>
    </row>
    <row r="4" spans="1:9" s="59" customFormat="1" ht="17.25" customHeight="1">
      <c r="A4" s="54"/>
      <c r="B4" s="55"/>
      <c r="C4" s="55"/>
      <c r="D4" s="55"/>
      <c r="E4" s="56"/>
      <c r="F4" s="75" t="s">
        <v>0</v>
      </c>
      <c r="G4" s="55"/>
      <c r="H4" s="57"/>
      <c r="I4" s="58"/>
    </row>
    <row r="5" spans="1:12" ht="19.5" customHeight="1">
      <c r="A5" s="60"/>
      <c r="B5" s="61"/>
      <c r="C5" s="61"/>
      <c r="D5" s="73"/>
      <c r="E5" s="62"/>
      <c r="F5" s="74"/>
      <c r="G5" s="61"/>
      <c r="H5" s="63"/>
      <c r="I5" s="64"/>
      <c r="J5" s="65"/>
      <c r="K5" s="66"/>
      <c r="L5" s="66"/>
    </row>
    <row r="6" spans="1:12" ht="21" customHeight="1">
      <c r="A6" s="70" t="s">
        <v>6</v>
      </c>
      <c r="B6" s="68" t="s">
        <v>0</v>
      </c>
      <c r="C6" s="68" t="s">
        <v>0</v>
      </c>
      <c r="D6" s="69"/>
      <c r="E6" s="68" t="s">
        <v>0</v>
      </c>
      <c r="F6" s="71" t="s">
        <v>0</v>
      </c>
      <c r="G6" s="31"/>
      <c r="H6" s="26"/>
      <c r="I6" s="26"/>
      <c r="L6" s="67"/>
    </row>
    <row r="7" spans="1:12" ht="28.5">
      <c r="A7" s="72" t="s">
        <v>7</v>
      </c>
      <c r="B7" s="35" t="s">
        <v>8</v>
      </c>
      <c r="C7" s="36" t="s">
        <v>9</v>
      </c>
      <c r="D7" s="37" t="s">
        <v>10</v>
      </c>
      <c r="E7" s="38" t="s">
        <v>11</v>
      </c>
      <c r="F7" s="36" t="s">
        <v>12</v>
      </c>
      <c r="G7" s="38" t="s">
        <v>13</v>
      </c>
      <c r="H7" s="37" t="s">
        <v>14</v>
      </c>
      <c r="I7" s="39" t="s">
        <v>15</v>
      </c>
      <c r="J7" s="42" t="s">
        <v>16</v>
      </c>
      <c r="K7" s="36" t="s">
        <v>77</v>
      </c>
      <c r="L7" s="40" t="s">
        <v>17</v>
      </c>
    </row>
    <row r="8" spans="1:12" ht="24.75" customHeight="1">
      <c r="A8" s="151">
        <v>42036</v>
      </c>
      <c r="B8" s="43">
        <v>7050</v>
      </c>
      <c r="C8" s="122">
        <v>0</v>
      </c>
      <c r="D8" s="51">
        <f aca="true" t="shared" si="0" ref="D8:D13">B8-C8</f>
        <v>7050</v>
      </c>
      <c r="E8" s="44">
        <v>1</v>
      </c>
      <c r="F8" s="45">
        <v>0</v>
      </c>
      <c r="G8" s="44">
        <f aca="true" t="shared" si="1" ref="G8:G13">SUM(E8+F8)</f>
        <v>1</v>
      </c>
      <c r="H8" s="46">
        <f aca="true" t="shared" si="2" ref="H8:H14">E8/G8</f>
        <v>1</v>
      </c>
      <c r="I8" s="47">
        <f aca="true" t="shared" si="3" ref="I8:J13">IF(B8=0,0,B8/E8)</f>
        <v>7050</v>
      </c>
      <c r="J8" s="47">
        <f t="shared" si="3"/>
        <v>0</v>
      </c>
      <c r="K8" s="126" t="str">
        <f aca="true" t="shared" si="4" ref="K8:K14">IF(J8=0,"-",I8/J8)</f>
        <v>-</v>
      </c>
      <c r="L8" s="48" t="str">
        <f aca="true" t="shared" si="5" ref="L8:L14">IF(C8=0,"-",B8/C8)</f>
        <v>-</v>
      </c>
    </row>
    <row r="9" spans="1:12" ht="24.75" customHeight="1">
      <c r="A9" s="151">
        <v>42064</v>
      </c>
      <c r="B9" s="49">
        <v>168560</v>
      </c>
      <c r="C9" s="123">
        <v>0</v>
      </c>
      <c r="D9" s="51">
        <f t="shared" si="0"/>
        <v>168560</v>
      </c>
      <c r="E9" s="50">
        <v>1</v>
      </c>
      <c r="F9" s="50">
        <v>0</v>
      </c>
      <c r="G9" s="44">
        <f t="shared" si="1"/>
        <v>1</v>
      </c>
      <c r="H9" s="46">
        <f t="shared" si="2"/>
        <v>1</v>
      </c>
      <c r="I9" s="47">
        <f aca="true" t="shared" si="6" ref="I9:J11">IF(B9=0,0,B9/E9)</f>
        <v>168560</v>
      </c>
      <c r="J9" s="47">
        <f t="shared" si="6"/>
        <v>0</v>
      </c>
      <c r="K9" s="126" t="str">
        <f t="shared" si="4"/>
        <v>-</v>
      </c>
      <c r="L9" s="129" t="str">
        <f t="shared" si="5"/>
        <v>-</v>
      </c>
    </row>
    <row r="10" spans="1:12" ht="24.75" customHeight="1">
      <c r="A10" s="151">
        <v>42095</v>
      </c>
      <c r="B10" s="49">
        <v>173710</v>
      </c>
      <c r="C10" s="123">
        <v>0</v>
      </c>
      <c r="D10" s="51">
        <f t="shared" si="0"/>
        <v>173710</v>
      </c>
      <c r="E10" s="50">
        <v>2</v>
      </c>
      <c r="F10" s="50">
        <v>0</v>
      </c>
      <c r="G10" s="44">
        <f t="shared" si="1"/>
        <v>2</v>
      </c>
      <c r="H10" s="46">
        <f t="shared" si="2"/>
        <v>1</v>
      </c>
      <c r="I10" s="47">
        <f t="shared" si="6"/>
        <v>86855</v>
      </c>
      <c r="J10" s="47">
        <f t="shared" si="6"/>
        <v>0</v>
      </c>
      <c r="K10" s="126" t="str">
        <f t="shared" si="4"/>
        <v>-</v>
      </c>
      <c r="L10" s="129" t="str">
        <f t="shared" si="5"/>
        <v>-</v>
      </c>
    </row>
    <row r="11" spans="1:12" ht="24.75" customHeight="1">
      <c r="A11" s="151">
        <v>42125</v>
      </c>
      <c r="B11" s="49">
        <v>139390</v>
      </c>
      <c r="C11" s="123">
        <v>53400</v>
      </c>
      <c r="D11" s="51">
        <f t="shared" si="0"/>
        <v>85990</v>
      </c>
      <c r="E11" s="50">
        <v>3</v>
      </c>
      <c r="F11" s="50">
        <v>1</v>
      </c>
      <c r="G11" s="44">
        <f t="shared" si="1"/>
        <v>4</v>
      </c>
      <c r="H11" s="46">
        <f t="shared" si="2"/>
        <v>0.75</v>
      </c>
      <c r="I11" s="47">
        <f t="shared" si="6"/>
        <v>46463.333333333336</v>
      </c>
      <c r="J11" s="47">
        <f t="shared" si="6"/>
        <v>53400</v>
      </c>
      <c r="K11" s="126">
        <f t="shared" si="4"/>
        <v>0.870099875156055</v>
      </c>
      <c r="L11" s="129">
        <f t="shared" si="5"/>
        <v>2.6102996254681647</v>
      </c>
    </row>
    <row r="12" spans="1:12" ht="24.75" customHeight="1">
      <c r="A12" s="151">
        <v>42156</v>
      </c>
      <c r="B12" s="49">
        <v>0</v>
      </c>
      <c r="C12" s="123">
        <v>57200</v>
      </c>
      <c r="D12" s="51">
        <f t="shared" si="0"/>
        <v>-57200</v>
      </c>
      <c r="E12" s="50">
        <v>0</v>
      </c>
      <c r="F12" s="50">
        <v>1</v>
      </c>
      <c r="G12" s="44">
        <f t="shared" si="1"/>
        <v>1</v>
      </c>
      <c r="H12" s="46">
        <f t="shared" si="2"/>
        <v>0</v>
      </c>
      <c r="I12" s="47">
        <f t="shared" si="3"/>
        <v>0</v>
      </c>
      <c r="J12" s="47">
        <f t="shared" si="3"/>
        <v>57200</v>
      </c>
      <c r="K12" s="126">
        <f t="shared" si="4"/>
        <v>0</v>
      </c>
      <c r="L12" s="129">
        <f t="shared" si="5"/>
        <v>0</v>
      </c>
    </row>
    <row r="13" spans="1:12" ht="24.75" customHeight="1" thickBot="1">
      <c r="A13" s="151">
        <v>42186</v>
      </c>
      <c r="B13" s="108">
        <v>173220</v>
      </c>
      <c r="C13" s="124">
        <v>55100</v>
      </c>
      <c r="D13" s="109">
        <f t="shared" si="0"/>
        <v>118120</v>
      </c>
      <c r="E13" s="110">
        <v>4</v>
      </c>
      <c r="F13" s="110">
        <v>1</v>
      </c>
      <c r="G13" s="111">
        <f t="shared" si="1"/>
        <v>5</v>
      </c>
      <c r="H13" s="112">
        <f t="shared" si="2"/>
        <v>0.8</v>
      </c>
      <c r="I13" s="113">
        <f t="shared" si="3"/>
        <v>43305</v>
      </c>
      <c r="J13" s="113">
        <f t="shared" si="3"/>
        <v>55100</v>
      </c>
      <c r="K13" s="127">
        <f t="shared" si="4"/>
        <v>0.785934664246824</v>
      </c>
      <c r="L13" s="130">
        <f t="shared" si="5"/>
        <v>3.143738656987296</v>
      </c>
    </row>
    <row r="14" spans="1:12" ht="24.75" customHeight="1" thickTop="1">
      <c r="A14" s="114" t="s">
        <v>75</v>
      </c>
      <c r="B14" s="115">
        <f aca="true" t="shared" si="7" ref="B14:G14">SUM(B8:B13)</f>
        <v>661930</v>
      </c>
      <c r="C14" s="125">
        <f t="shared" si="7"/>
        <v>165700</v>
      </c>
      <c r="D14" s="116">
        <f t="shared" si="7"/>
        <v>496230</v>
      </c>
      <c r="E14" s="117">
        <f t="shared" si="7"/>
        <v>11</v>
      </c>
      <c r="F14" s="118">
        <f t="shared" si="7"/>
        <v>3</v>
      </c>
      <c r="G14" s="117">
        <f t="shared" si="7"/>
        <v>14</v>
      </c>
      <c r="H14" s="119">
        <f t="shared" si="2"/>
        <v>0.7857142857142857</v>
      </c>
      <c r="I14" s="120">
        <f>B14/E14</f>
        <v>60175.454545454544</v>
      </c>
      <c r="J14" s="120">
        <f>C14/F14</f>
        <v>55233.333333333336</v>
      </c>
      <c r="K14" s="128">
        <f t="shared" si="4"/>
        <v>1.0894771492840292</v>
      </c>
      <c r="L14" s="121">
        <f t="shared" si="5"/>
        <v>3.9947495473747736</v>
      </c>
    </row>
    <row r="15" spans="1:12" ht="13.5">
      <c r="A15" s="34"/>
      <c r="J15" s="52"/>
      <c r="K15" s="53" t="s">
        <v>76</v>
      </c>
      <c r="L15" s="53" t="s">
        <v>18</v>
      </c>
    </row>
    <row r="16" ht="13.5">
      <c r="A16" s="34"/>
    </row>
    <row r="17" ht="13.5" customHeight="1">
      <c r="A17" s="139" t="s">
        <v>81</v>
      </c>
    </row>
    <row r="18" ht="13.5" customHeight="1">
      <c r="A18" s="141" t="s">
        <v>84</v>
      </c>
    </row>
    <row r="19" ht="13.5" customHeight="1">
      <c r="A19" s="140" t="s">
        <v>82</v>
      </c>
    </row>
    <row r="20" ht="13.5" customHeight="1">
      <c r="A20" s="140" t="s">
        <v>83</v>
      </c>
    </row>
    <row r="21" ht="13.5" customHeight="1">
      <c r="A21" s="147" t="s">
        <v>100</v>
      </c>
    </row>
    <row r="23" ht="13.5" customHeight="1">
      <c r="A23" s="142" t="s">
        <v>85</v>
      </c>
    </row>
    <row r="24" ht="13.5" customHeight="1">
      <c r="A24" s="145" t="s">
        <v>94</v>
      </c>
    </row>
    <row r="26" ht="13.5" customHeight="1">
      <c r="A26" s="143" t="s">
        <v>86</v>
      </c>
    </row>
    <row r="27" ht="13.5" customHeight="1">
      <c r="A27" s="145" t="s">
        <v>95</v>
      </c>
    </row>
    <row r="28" ht="13.5" customHeight="1">
      <c r="A28" s="145" t="s">
        <v>96</v>
      </c>
    </row>
    <row r="30" ht="13.5" customHeight="1">
      <c r="A30" s="144" t="s">
        <v>87</v>
      </c>
    </row>
    <row r="31" ht="13.5" customHeight="1">
      <c r="A31" s="145" t="s">
        <v>97</v>
      </c>
    </row>
    <row r="33" ht="13.5" customHeight="1">
      <c r="A33" s="145" t="s">
        <v>88</v>
      </c>
    </row>
    <row r="34" ht="13.5" customHeight="1">
      <c r="A34" s="145" t="s">
        <v>99</v>
      </c>
    </row>
    <row r="35" ht="13.5" customHeight="1">
      <c r="A35" s="147" t="s">
        <v>98</v>
      </c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SheetLayoutView="100" zoomScalePageLayoutView="0" workbookViewId="0" topLeftCell="A1">
      <pane ySplit="1" topLeftCell="A23" activePane="bottomLeft" state="frozen"/>
      <selection pane="topLeft" activeCell="A1" sqref="A1"/>
      <selection pane="bottomLeft" activeCell="B30" sqref="B30"/>
    </sheetView>
  </sheetViews>
  <sheetFormatPr defaultColWidth="10.00390625" defaultRowHeight="13.5" customHeight="1"/>
  <cols>
    <col min="1" max="1" width="4.125" style="0" bestFit="1" customWidth="1"/>
    <col min="2" max="2" width="9.625" style="0" customWidth="1"/>
    <col min="3" max="3" width="6.75390625" style="0" customWidth="1"/>
    <col min="4" max="4" width="17.25390625" style="0" customWidth="1"/>
    <col min="5" max="5" width="22.625" style="0" bestFit="1" customWidth="1"/>
    <col min="6" max="6" width="6.875" style="0" customWidth="1"/>
    <col min="7" max="7" width="17.25390625" style="88" bestFit="1" customWidth="1"/>
    <col min="8" max="8" width="13.125" style="0" customWidth="1"/>
    <col min="9" max="9" width="11.25390625" style="0" customWidth="1"/>
    <col min="10" max="10" width="17.25390625" style="88" bestFit="1" customWidth="1"/>
    <col min="11" max="11" width="10.00390625" style="0" customWidth="1"/>
    <col min="12" max="12" width="18.375" style="0" customWidth="1"/>
    <col min="13" max="13" width="8.625" style="136" bestFit="1" customWidth="1"/>
    <col min="14" max="15" width="10.00390625" style="0" customWidth="1"/>
    <col min="16" max="16" width="15.875" style="0" customWidth="1"/>
  </cols>
  <sheetData>
    <row r="1" spans="1:16" s="136" customFormat="1" ht="14.25" thickBot="1">
      <c r="A1" s="131" t="s">
        <v>78</v>
      </c>
      <c r="B1" s="132" t="s">
        <v>19</v>
      </c>
      <c r="C1" s="132" t="s">
        <v>20</v>
      </c>
      <c r="D1" s="132" t="s">
        <v>21</v>
      </c>
      <c r="E1" s="132" t="s">
        <v>22</v>
      </c>
      <c r="F1" s="132" t="s">
        <v>23</v>
      </c>
      <c r="G1" s="133" t="s">
        <v>24</v>
      </c>
      <c r="H1" s="132" t="s">
        <v>25</v>
      </c>
      <c r="I1" s="132" t="s">
        <v>26</v>
      </c>
      <c r="J1" s="133" t="s">
        <v>27</v>
      </c>
      <c r="K1" s="132" t="s">
        <v>28</v>
      </c>
      <c r="L1" s="132" t="s">
        <v>29</v>
      </c>
      <c r="M1" s="132" t="s">
        <v>30</v>
      </c>
      <c r="N1" s="132" t="s">
        <v>31</v>
      </c>
      <c r="O1" s="134" t="s">
        <v>32</v>
      </c>
      <c r="P1" s="135" t="s">
        <v>33</v>
      </c>
    </row>
    <row r="2" spans="1:16" ht="13.5" customHeight="1">
      <c r="A2" s="136">
        <v>1</v>
      </c>
      <c r="B2" s="136" t="s">
        <v>62</v>
      </c>
      <c r="C2" s="136" t="s">
        <v>65</v>
      </c>
      <c r="D2">
        <v>2.35</v>
      </c>
      <c r="E2" t="s">
        <v>101</v>
      </c>
      <c r="F2" t="s">
        <v>106</v>
      </c>
      <c r="G2" s="149" t="s">
        <v>131</v>
      </c>
      <c r="H2">
        <v>1.1413</v>
      </c>
      <c r="I2" t="s">
        <v>106</v>
      </c>
      <c r="J2" s="149" t="s">
        <v>156</v>
      </c>
      <c r="K2">
        <v>1.1416</v>
      </c>
      <c r="L2" t="s">
        <v>66</v>
      </c>
      <c r="M2" s="136" t="str">
        <f>IF($P2&gt;0,"勝ち",IF($P2&lt;0,"負け","引き分け"))</f>
        <v>勝ち</v>
      </c>
      <c r="N2" s="148">
        <f>IF($P2&gt;0,ABS($H2-$K2)*10000,"")</f>
        <v>2.9999999999996696</v>
      </c>
      <c r="O2" s="148">
        <f>IF($P2&lt;0,ABS($H2-$K2)*-10000,"")</f>
      </c>
      <c r="P2" s="90">
        <v>7050</v>
      </c>
    </row>
    <row r="3" spans="1:16" ht="13.5">
      <c r="A3" s="136">
        <v>2</v>
      </c>
      <c r="B3" s="136" t="s">
        <v>62</v>
      </c>
      <c r="C3" s="136" t="s">
        <v>65</v>
      </c>
      <c r="D3">
        <v>0.98</v>
      </c>
      <c r="E3" t="s">
        <v>101</v>
      </c>
      <c r="F3" t="s">
        <v>106</v>
      </c>
      <c r="G3" s="149" t="s">
        <v>107</v>
      </c>
      <c r="H3">
        <v>1.0645</v>
      </c>
      <c r="I3" t="s">
        <v>106</v>
      </c>
      <c r="J3" s="149" t="s">
        <v>132</v>
      </c>
      <c r="K3">
        <v>1.0817</v>
      </c>
      <c r="L3" t="s">
        <v>66</v>
      </c>
      <c r="M3" s="136" t="str">
        <f aca="true" t="shared" si="0" ref="M3:M26">IF($P3&gt;0,"勝ち",IF($P3&lt;0,"負け","引き分け"))</f>
        <v>勝ち</v>
      </c>
      <c r="N3" s="148">
        <f aca="true" t="shared" si="1" ref="N3:N26">IF($P3&gt;0,ABS($H3-$K3)*10000,"")</f>
        <v>172.00000000000105</v>
      </c>
      <c r="O3" s="148">
        <f aca="true" t="shared" si="2" ref="O3:O26">IF($P3&lt;0,ABS($H3-$K3)*-10000,"")</f>
      </c>
      <c r="P3" s="90">
        <v>168560</v>
      </c>
    </row>
    <row r="4" spans="1:16" ht="13.5">
      <c r="A4" s="136">
        <v>3</v>
      </c>
      <c r="B4" s="136" t="s">
        <v>62</v>
      </c>
      <c r="C4" s="136" t="s">
        <v>63</v>
      </c>
      <c r="D4">
        <v>2.93</v>
      </c>
      <c r="E4" t="s">
        <v>101</v>
      </c>
      <c r="F4" t="s">
        <v>106</v>
      </c>
      <c r="G4" s="149" t="s">
        <v>108</v>
      </c>
      <c r="H4">
        <v>1.0837</v>
      </c>
      <c r="I4" t="s">
        <v>106</v>
      </c>
      <c r="J4" s="149" t="s">
        <v>133</v>
      </c>
      <c r="K4">
        <v>1.0837</v>
      </c>
      <c r="L4" t="s">
        <v>102</v>
      </c>
      <c r="M4" s="136" t="str">
        <f t="shared" si="0"/>
        <v>引き分け</v>
      </c>
      <c r="N4" s="148">
        <f t="shared" si="1"/>
      </c>
      <c r="O4" s="148">
        <f t="shared" si="2"/>
      </c>
      <c r="P4" s="90">
        <v>0</v>
      </c>
    </row>
    <row r="5" spans="1:16" ht="13.5">
      <c r="A5" s="136">
        <v>4</v>
      </c>
      <c r="B5" s="136" t="s">
        <v>62</v>
      </c>
      <c r="C5" s="136" t="s">
        <v>63</v>
      </c>
      <c r="D5">
        <v>1.27</v>
      </c>
      <c r="E5" t="s">
        <v>101</v>
      </c>
      <c r="F5" t="s">
        <v>106</v>
      </c>
      <c r="G5" s="149" t="s">
        <v>109</v>
      </c>
      <c r="H5">
        <v>1.074</v>
      </c>
      <c r="I5" t="s">
        <v>106</v>
      </c>
      <c r="J5" s="149" t="s">
        <v>134</v>
      </c>
      <c r="K5">
        <v>1.0622</v>
      </c>
      <c r="L5" t="s">
        <v>66</v>
      </c>
      <c r="M5" s="136" t="str">
        <f t="shared" si="0"/>
        <v>勝ち</v>
      </c>
      <c r="N5" s="148">
        <f t="shared" si="1"/>
        <v>118.00000000000033</v>
      </c>
      <c r="O5" s="148">
        <f t="shared" si="2"/>
      </c>
      <c r="P5" s="90">
        <v>149860</v>
      </c>
    </row>
    <row r="6" spans="1:16" ht="13.5">
      <c r="A6" s="136">
        <v>5</v>
      </c>
      <c r="B6" s="136" t="s">
        <v>62</v>
      </c>
      <c r="C6" s="136" t="s">
        <v>63</v>
      </c>
      <c r="D6">
        <v>0.93</v>
      </c>
      <c r="E6" t="s">
        <v>101</v>
      </c>
      <c r="F6" t="s">
        <v>106</v>
      </c>
      <c r="G6" s="149" t="s">
        <v>110</v>
      </c>
      <c r="H6">
        <v>1.056</v>
      </c>
      <c r="I6" t="s">
        <v>106</v>
      </c>
      <c r="J6" s="149" t="s">
        <v>135</v>
      </c>
      <c r="K6">
        <v>1.056</v>
      </c>
      <c r="L6" t="s">
        <v>102</v>
      </c>
      <c r="M6" s="136" t="str">
        <f t="shared" si="0"/>
        <v>引き分け</v>
      </c>
      <c r="N6" s="148">
        <f t="shared" si="1"/>
      </c>
      <c r="O6" s="148">
        <f t="shared" si="2"/>
      </c>
      <c r="P6" s="90">
        <v>0</v>
      </c>
    </row>
    <row r="7" spans="1:16" ht="13.5">
      <c r="A7" s="136">
        <v>6</v>
      </c>
      <c r="B7" s="136" t="s">
        <v>62</v>
      </c>
      <c r="C7" s="136" t="s">
        <v>63</v>
      </c>
      <c r="D7">
        <v>2.4</v>
      </c>
      <c r="E7" t="s">
        <v>101</v>
      </c>
      <c r="F7" t="s">
        <v>106</v>
      </c>
      <c r="G7" s="149" t="s">
        <v>111</v>
      </c>
      <c r="H7">
        <v>1.0745</v>
      </c>
      <c r="I7" t="s">
        <v>106</v>
      </c>
      <c r="J7" s="149" t="s">
        <v>136</v>
      </c>
      <c r="K7">
        <v>1.0745</v>
      </c>
      <c r="L7" t="s">
        <v>102</v>
      </c>
      <c r="M7" s="136" t="str">
        <f t="shared" si="0"/>
        <v>引き分け</v>
      </c>
      <c r="N7" s="148">
        <f t="shared" si="1"/>
      </c>
      <c r="O7" s="148">
        <f t="shared" si="2"/>
      </c>
      <c r="P7" s="90">
        <v>0</v>
      </c>
    </row>
    <row r="8" spans="1:16" ht="13.5">
      <c r="A8" s="136">
        <v>7</v>
      </c>
      <c r="B8" s="136" t="s">
        <v>62</v>
      </c>
      <c r="C8" s="136" t="s">
        <v>63</v>
      </c>
      <c r="D8">
        <v>2.4</v>
      </c>
      <c r="E8" t="s">
        <v>101</v>
      </c>
      <c r="F8" t="s">
        <v>106</v>
      </c>
      <c r="G8" s="149" t="s">
        <v>112</v>
      </c>
      <c r="H8">
        <v>1.0713</v>
      </c>
      <c r="I8" t="s">
        <v>106</v>
      </c>
      <c r="J8" s="149" t="s">
        <v>137</v>
      </c>
      <c r="K8">
        <v>1.0713</v>
      </c>
      <c r="L8" t="s">
        <v>102</v>
      </c>
      <c r="M8" s="136" t="str">
        <f t="shared" si="0"/>
        <v>引き分け</v>
      </c>
      <c r="N8" s="148">
        <f t="shared" si="1"/>
      </c>
      <c r="O8" s="148">
        <f t="shared" si="2"/>
      </c>
      <c r="P8" s="90">
        <v>0</v>
      </c>
    </row>
    <row r="9" spans="1:16" ht="13.5">
      <c r="A9" s="136">
        <v>8</v>
      </c>
      <c r="B9" s="136" t="s">
        <v>62</v>
      </c>
      <c r="C9" s="136" t="s">
        <v>63</v>
      </c>
      <c r="D9">
        <v>2.65</v>
      </c>
      <c r="E9" t="s">
        <v>101</v>
      </c>
      <c r="F9" t="s">
        <v>106</v>
      </c>
      <c r="G9" s="149" t="s">
        <v>113</v>
      </c>
      <c r="H9">
        <v>1.0722</v>
      </c>
      <c r="I9" t="s">
        <v>106</v>
      </c>
      <c r="J9" s="149" t="s">
        <v>138</v>
      </c>
      <c r="K9">
        <v>1.0713</v>
      </c>
      <c r="L9" t="s">
        <v>66</v>
      </c>
      <c r="M9" s="136" t="str">
        <f t="shared" si="0"/>
        <v>勝ち</v>
      </c>
      <c r="N9" s="148">
        <f t="shared" si="1"/>
        <v>9.00000000000123</v>
      </c>
      <c r="O9" s="148">
        <f t="shared" si="2"/>
      </c>
      <c r="P9" s="90">
        <v>23850</v>
      </c>
    </row>
    <row r="10" spans="1:16" ht="13.5">
      <c r="A10" s="136">
        <v>9</v>
      </c>
      <c r="B10" s="136" t="s">
        <v>62</v>
      </c>
      <c r="C10" s="136" t="s">
        <v>63</v>
      </c>
      <c r="D10">
        <v>1.25</v>
      </c>
      <c r="E10" t="s">
        <v>101</v>
      </c>
      <c r="F10" t="s">
        <v>106</v>
      </c>
      <c r="G10" s="149" t="s">
        <v>114</v>
      </c>
      <c r="H10">
        <v>1.118</v>
      </c>
      <c r="I10" t="s">
        <v>106</v>
      </c>
      <c r="J10" s="149" t="s">
        <v>139</v>
      </c>
      <c r="K10">
        <v>1.118</v>
      </c>
      <c r="L10" t="s">
        <v>102</v>
      </c>
      <c r="M10" s="136" t="str">
        <f t="shared" si="0"/>
        <v>引き分け</v>
      </c>
      <c r="N10" s="148">
        <f t="shared" si="1"/>
      </c>
      <c r="O10" s="148">
        <f t="shared" si="2"/>
      </c>
      <c r="P10" s="90">
        <v>0</v>
      </c>
    </row>
    <row r="11" spans="1:16" ht="13.5">
      <c r="A11" s="136">
        <v>10</v>
      </c>
      <c r="B11" s="136" t="s">
        <v>62</v>
      </c>
      <c r="C11" s="136" t="s">
        <v>63</v>
      </c>
      <c r="D11">
        <v>0.89</v>
      </c>
      <c r="E11" t="s">
        <v>101</v>
      </c>
      <c r="F11" t="s">
        <v>106</v>
      </c>
      <c r="G11" s="149" t="s">
        <v>115</v>
      </c>
      <c r="H11">
        <v>1.1086</v>
      </c>
      <c r="I11" t="s">
        <v>106</v>
      </c>
      <c r="J11" s="149" t="s">
        <v>140</v>
      </c>
      <c r="K11">
        <v>1.1146</v>
      </c>
      <c r="L11" t="s">
        <v>64</v>
      </c>
      <c r="M11" s="136" t="str">
        <f t="shared" si="0"/>
        <v>負け</v>
      </c>
      <c r="N11" s="148">
        <f t="shared" si="1"/>
      </c>
      <c r="O11" s="148">
        <f t="shared" si="2"/>
        <v>-60.00000000000006</v>
      </c>
      <c r="P11" s="90">
        <v>-53400</v>
      </c>
    </row>
    <row r="12" spans="1:16" ht="13.5">
      <c r="A12" s="136">
        <v>11</v>
      </c>
      <c r="B12" s="136" t="s">
        <v>62</v>
      </c>
      <c r="C12" s="136" t="s">
        <v>65</v>
      </c>
      <c r="D12">
        <v>0.73</v>
      </c>
      <c r="E12" t="s">
        <v>101</v>
      </c>
      <c r="F12" t="s">
        <v>106</v>
      </c>
      <c r="G12" s="149" t="s">
        <v>116</v>
      </c>
      <c r="H12">
        <v>1.1287</v>
      </c>
      <c r="I12" t="s">
        <v>106</v>
      </c>
      <c r="J12" s="149" t="s">
        <v>141</v>
      </c>
      <c r="K12">
        <v>1.1335</v>
      </c>
      <c r="L12" t="s">
        <v>66</v>
      </c>
      <c r="M12" s="136" t="str">
        <f t="shared" si="0"/>
        <v>勝ち</v>
      </c>
      <c r="N12" s="148">
        <f t="shared" si="1"/>
        <v>47.999999999999154</v>
      </c>
      <c r="O12" s="148">
        <f t="shared" si="2"/>
      </c>
      <c r="P12" s="90">
        <v>35040</v>
      </c>
    </row>
    <row r="13" spans="1:16" ht="13.5">
      <c r="A13" s="136">
        <v>12</v>
      </c>
      <c r="B13" s="136" t="s">
        <v>62</v>
      </c>
      <c r="C13" s="136" t="s">
        <v>63</v>
      </c>
      <c r="D13">
        <v>2.53</v>
      </c>
      <c r="E13" t="s">
        <v>101</v>
      </c>
      <c r="F13" t="s">
        <v>106</v>
      </c>
      <c r="G13" s="149" t="s">
        <v>117</v>
      </c>
      <c r="H13">
        <v>1.1233</v>
      </c>
      <c r="I13" t="s">
        <v>106</v>
      </c>
      <c r="J13" s="149" t="s">
        <v>142</v>
      </c>
      <c r="K13">
        <v>1.1228</v>
      </c>
      <c r="L13" t="s">
        <v>66</v>
      </c>
      <c r="M13" s="136" t="str">
        <f t="shared" si="0"/>
        <v>勝ち</v>
      </c>
      <c r="N13" s="148">
        <f t="shared" si="1"/>
        <v>4.999999999999449</v>
      </c>
      <c r="O13" s="148">
        <f t="shared" si="2"/>
      </c>
      <c r="P13" s="90">
        <v>12650</v>
      </c>
    </row>
    <row r="14" spans="1:16" ht="13.5">
      <c r="A14" s="136">
        <v>13</v>
      </c>
      <c r="B14" s="136" t="s">
        <v>62</v>
      </c>
      <c r="C14" s="136" t="s">
        <v>63</v>
      </c>
      <c r="D14">
        <v>1.62</v>
      </c>
      <c r="E14" t="s">
        <v>101</v>
      </c>
      <c r="F14" t="s">
        <v>106</v>
      </c>
      <c r="G14" s="149" t="s">
        <v>118</v>
      </c>
      <c r="H14">
        <v>1.1212</v>
      </c>
      <c r="I14" t="s">
        <v>106</v>
      </c>
      <c r="J14" s="149" t="s">
        <v>143</v>
      </c>
      <c r="K14">
        <v>1.1212</v>
      </c>
      <c r="L14" t="s">
        <v>102</v>
      </c>
      <c r="M14" s="136" t="str">
        <f t="shared" si="0"/>
        <v>引き分け</v>
      </c>
      <c r="N14" s="148">
        <f t="shared" si="1"/>
      </c>
      <c r="O14" s="148">
        <f t="shared" si="2"/>
      </c>
      <c r="P14" s="90">
        <v>0</v>
      </c>
    </row>
    <row r="15" spans="1:16" ht="13.5">
      <c r="A15" s="136">
        <v>14</v>
      </c>
      <c r="B15" s="136" t="s">
        <v>62</v>
      </c>
      <c r="C15" s="136" t="s">
        <v>63</v>
      </c>
      <c r="D15">
        <v>3.83</v>
      </c>
      <c r="E15" t="s">
        <v>101</v>
      </c>
      <c r="F15" t="s">
        <v>106</v>
      </c>
      <c r="G15" s="149" t="s">
        <v>119</v>
      </c>
      <c r="H15">
        <v>1.1311</v>
      </c>
      <c r="I15" t="s">
        <v>106</v>
      </c>
      <c r="J15" s="149" t="s">
        <v>144</v>
      </c>
      <c r="K15">
        <v>1.1311</v>
      </c>
      <c r="L15" t="s">
        <v>102</v>
      </c>
      <c r="M15" s="136" t="str">
        <f t="shared" si="0"/>
        <v>引き分け</v>
      </c>
      <c r="N15" s="148">
        <f t="shared" si="1"/>
      </c>
      <c r="O15" s="148">
        <f t="shared" si="2"/>
      </c>
      <c r="P15" s="90">
        <v>0</v>
      </c>
    </row>
    <row r="16" spans="1:16" ht="13.5">
      <c r="A16" s="136">
        <v>15</v>
      </c>
      <c r="B16" s="136" t="s">
        <v>62</v>
      </c>
      <c r="C16" s="136" t="s">
        <v>63</v>
      </c>
      <c r="D16">
        <v>1.31</v>
      </c>
      <c r="E16" t="s">
        <v>101</v>
      </c>
      <c r="F16" t="s">
        <v>106</v>
      </c>
      <c r="G16" s="149" t="s">
        <v>120</v>
      </c>
      <c r="H16">
        <v>1.0967</v>
      </c>
      <c r="I16" t="s">
        <v>106</v>
      </c>
      <c r="J16" s="149" t="s">
        <v>145</v>
      </c>
      <c r="K16">
        <v>1.0897</v>
      </c>
      <c r="L16" t="s">
        <v>66</v>
      </c>
      <c r="M16" s="136" t="str">
        <f t="shared" si="0"/>
        <v>勝ち</v>
      </c>
      <c r="N16" s="148">
        <f t="shared" si="1"/>
        <v>70.00000000000117</v>
      </c>
      <c r="O16" s="148">
        <f t="shared" si="2"/>
      </c>
      <c r="P16" s="90">
        <v>91700</v>
      </c>
    </row>
    <row r="17" spans="1:16" ht="13.5">
      <c r="A17" s="136">
        <v>16</v>
      </c>
      <c r="B17" s="136" t="s">
        <v>62</v>
      </c>
      <c r="C17" s="136" t="s">
        <v>65</v>
      </c>
      <c r="D17">
        <v>1.1</v>
      </c>
      <c r="E17" t="s">
        <v>101</v>
      </c>
      <c r="F17" t="s">
        <v>106</v>
      </c>
      <c r="G17" s="149" t="s">
        <v>121</v>
      </c>
      <c r="H17">
        <v>1.133</v>
      </c>
      <c r="I17" t="s">
        <v>106</v>
      </c>
      <c r="J17" s="149" t="s">
        <v>146</v>
      </c>
      <c r="K17">
        <v>1.1278</v>
      </c>
      <c r="L17" t="s">
        <v>64</v>
      </c>
      <c r="M17" s="136" t="str">
        <f t="shared" si="0"/>
        <v>負け</v>
      </c>
      <c r="N17" s="148">
        <f t="shared" si="1"/>
      </c>
      <c r="O17" s="148">
        <f t="shared" si="2"/>
        <v>-52.00000000000094</v>
      </c>
      <c r="P17" s="90">
        <v>-57200</v>
      </c>
    </row>
    <row r="18" spans="1:16" ht="13.5">
      <c r="A18" s="136">
        <v>17</v>
      </c>
      <c r="B18" s="136" t="s">
        <v>62</v>
      </c>
      <c r="C18" s="136" t="s">
        <v>65</v>
      </c>
      <c r="D18">
        <v>1.62</v>
      </c>
      <c r="E18" t="s">
        <v>101</v>
      </c>
      <c r="F18" t="s">
        <v>106</v>
      </c>
      <c r="G18" s="149" t="s">
        <v>122</v>
      </c>
      <c r="H18">
        <v>1.1379</v>
      </c>
      <c r="I18" t="s">
        <v>106</v>
      </c>
      <c r="J18" s="149" t="s">
        <v>147</v>
      </c>
      <c r="K18">
        <v>1.1379</v>
      </c>
      <c r="L18" t="s">
        <v>102</v>
      </c>
      <c r="M18" s="136" t="str">
        <f t="shared" si="0"/>
        <v>引き分け</v>
      </c>
      <c r="N18" s="148">
        <f t="shared" si="1"/>
      </c>
      <c r="O18" s="148">
        <f t="shared" si="2"/>
      </c>
      <c r="P18" s="90">
        <v>0</v>
      </c>
    </row>
    <row r="19" spans="1:16" ht="13.5">
      <c r="A19" s="136">
        <v>18</v>
      </c>
      <c r="B19" s="136" t="s">
        <v>62</v>
      </c>
      <c r="C19" s="136" t="s">
        <v>63</v>
      </c>
      <c r="D19">
        <v>2.75</v>
      </c>
      <c r="E19" t="s">
        <v>101</v>
      </c>
      <c r="F19" t="s">
        <v>106</v>
      </c>
      <c r="G19" s="149" t="s">
        <v>123</v>
      </c>
      <c r="H19">
        <v>1.1181</v>
      </c>
      <c r="I19" t="s">
        <v>106</v>
      </c>
      <c r="J19" s="149" t="s">
        <v>148</v>
      </c>
      <c r="K19">
        <v>1.1181</v>
      </c>
      <c r="L19" t="s">
        <v>102</v>
      </c>
      <c r="M19" s="136" t="str">
        <f t="shared" si="0"/>
        <v>引き分け</v>
      </c>
      <c r="N19" s="148">
        <f t="shared" si="1"/>
      </c>
      <c r="O19" s="148">
        <f t="shared" si="2"/>
      </c>
      <c r="P19" s="90">
        <v>0</v>
      </c>
    </row>
    <row r="20" spans="1:16" ht="13.5">
      <c r="A20" s="136">
        <v>19</v>
      </c>
      <c r="B20" s="136" t="s">
        <v>62</v>
      </c>
      <c r="C20" s="136" t="s">
        <v>63</v>
      </c>
      <c r="D20">
        <v>1.9</v>
      </c>
      <c r="E20" t="s">
        <v>101</v>
      </c>
      <c r="F20" t="s">
        <v>106</v>
      </c>
      <c r="G20" s="149" t="s">
        <v>124</v>
      </c>
      <c r="H20">
        <v>1.098</v>
      </c>
      <c r="I20" t="s">
        <v>106</v>
      </c>
      <c r="J20" s="149" t="s">
        <v>149</v>
      </c>
      <c r="K20">
        <v>1.1009</v>
      </c>
      <c r="L20" t="s">
        <v>64</v>
      </c>
      <c r="M20" s="136" t="str">
        <f t="shared" si="0"/>
        <v>負け</v>
      </c>
      <c r="N20" s="148">
        <f t="shared" si="1"/>
      </c>
      <c r="O20" s="148">
        <f t="shared" si="2"/>
        <v>-28.999999999999027</v>
      </c>
      <c r="P20" s="90">
        <v>-55100</v>
      </c>
    </row>
    <row r="21" spans="1:16" ht="13.5">
      <c r="A21" s="136">
        <v>20</v>
      </c>
      <c r="B21" s="136" t="s">
        <v>62</v>
      </c>
      <c r="C21" s="136" t="s">
        <v>63</v>
      </c>
      <c r="D21">
        <v>1.82</v>
      </c>
      <c r="E21" t="s">
        <v>101</v>
      </c>
      <c r="F21" t="s">
        <v>106</v>
      </c>
      <c r="G21" s="149" t="s">
        <v>125</v>
      </c>
      <c r="H21">
        <v>1.0934</v>
      </c>
      <c r="I21" t="s">
        <v>106</v>
      </c>
      <c r="J21" s="149" t="s">
        <v>150</v>
      </c>
      <c r="K21">
        <v>1.0934</v>
      </c>
      <c r="L21" t="s">
        <v>102</v>
      </c>
      <c r="M21" s="136" t="str">
        <f t="shared" si="0"/>
        <v>引き分け</v>
      </c>
      <c r="N21" s="148">
        <f t="shared" si="1"/>
      </c>
      <c r="O21" s="148">
        <f t="shared" si="2"/>
      </c>
      <c r="P21" s="90">
        <v>0</v>
      </c>
    </row>
    <row r="22" spans="1:16" ht="13.5">
      <c r="A22" s="136">
        <v>21</v>
      </c>
      <c r="B22" s="136" t="s">
        <v>62</v>
      </c>
      <c r="C22" s="136" t="s">
        <v>63</v>
      </c>
      <c r="D22">
        <v>1.47</v>
      </c>
      <c r="E22" t="s">
        <v>101</v>
      </c>
      <c r="F22" t="s">
        <v>106</v>
      </c>
      <c r="G22" s="149" t="s">
        <v>126</v>
      </c>
      <c r="H22">
        <v>1.0859</v>
      </c>
      <c r="I22" t="s">
        <v>106</v>
      </c>
      <c r="J22" s="149" t="s">
        <v>151</v>
      </c>
      <c r="K22">
        <v>1.0835</v>
      </c>
      <c r="L22" t="s">
        <v>66</v>
      </c>
      <c r="M22" s="136" t="str">
        <f t="shared" si="0"/>
        <v>勝ち</v>
      </c>
      <c r="N22" s="148">
        <f t="shared" si="1"/>
        <v>24.000000000001798</v>
      </c>
      <c r="O22" s="148">
        <f t="shared" si="2"/>
      </c>
      <c r="P22" s="90">
        <v>35280</v>
      </c>
    </row>
    <row r="23" spans="1:16" ht="13.5">
      <c r="A23" s="136">
        <v>22</v>
      </c>
      <c r="B23" s="136" t="s">
        <v>62</v>
      </c>
      <c r="C23" s="136" t="s">
        <v>65</v>
      </c>
      <c r="D23">
        <v>1.5</v>
      </c>
      <c r="E23" t="s">
        <v>101</v>
      </c>
      <c r="F23" t="s">
        <v>106</v>
      </c>
      <c r="G23" s="149" t="s">
        <v>127</v>
      </c>
      <c r="H23">
        <v>1.0862</v>
      </c>
      <c r="I23" t="s">
        <v>106</v>
      </c>
      <c r="J23" s="149" t="s">
        <v>152</v>
      </c>
      <c r="K23">
        <v>1.0925</v>
      </c>
      <c r="L23" t="s">
        <v>66</v>
      </c>
      <c r="M23" s="136" t="str">
        <f t="shared" si="0"/>
        <v>勝ち</v>
      </c>
      <c r="N23" s="148">
        <f t="shared" si="1"/>
        <v>62.99999999999972</v>
      </c>
      <c r="O23" s="148">
        <f t="shared" si="2"/>
      </c>
      <c r="P23" s="90">
        <v>94500</v>
      </c>
    </row>
    <row r="24" spans="1:16" ht="13.5">
      <c r="A24" s="136">
        <v>23</v>
      </c>
      <c r="B24" s="136" t="s">
        <v>62</v>
      </c>
      <c r="C24" s="136" t="s">
        <v>63</v>
      </c>
      <c r="D24">
        <v>3.22</v>
      </c>
      <c r="E24" t="s">
        <v>101</v>
      </c>
      <c r="F24" t="s">
        <v>106</v>
      </c>
      <c r="G24" s="149" t="s">
        <v>128</v>
      </c>
      <c r="H24">
        <v>1.1054</v>
      </c>
      <c r="I24" t="s">
        <v>106</v>
      </c>
      <c r="J24" s="149" t="s">
        <v>153</v>
      </c>
      <c r="K24">
        <v>1.1054</v>
      </c>
      <c r="L24" t="s">
        <v>102</v>
      </c>
      <c r="M24" s="136" t="str">
        <f t="shared" si="0"/>
        <v>引き分け</v>
      </c>
      <c r="N24" s="148">
        <f t="shared" si="1"/>
      </c>
      <c r="O24" s="148">
        <f t="shared" si="2"/>
      </c>
      <c r="P24" s="90">
        <v>0</v>
      </c>
    </row>
    <row r="25" spans="1:16" ht="13.5">
      <c r="A25" s="136">
        <v>24</v>
      </c>
      <c r="B25" s="136" t="s">
        <v>62</v>
      </c>
      <c r="C25" s="136" t="s">
        <v>63</v>
      </c>
      <c r="D25">
        <v>0.74</v>
      </c>
      <c r="E25" t="s">
        <v>101</v>
      </c>
      <c r="F25" t="s">
        <v>106</v>
      </c>
      <c r="G25" s="149" t="s">
        <v>129</v>
      </c>
      <c r="H25">
        <v>1.0999</v>
      </c>
      <c r="I25" t="s">
        <v>106</v>
      </c>
      <c r="J25" s="149" t="s">
        <v>154</v>
      </c>
      <c r="K25">
        <v>1.0978</v>
      </c>
      <c r="L25" t="s">
        <v>66</v>
      </c>
      <c r="M25" s="136" t="str">
        <f t="shared" si="0"/>
        <v>勝ち</v>
      </c>
      <c r="N25" s="148">
        <f t="shared" si="1"/>
        <v>20.999999999999908</v>
      </c>
      <c r="O25" s="148">
        <f t="shared" si="2"/>
      </c>
      <c r="P25" s="90">
        <v>15540</v>
      </c>
    </row>
    <row r="26" spans="1:16" ht="13.5">
      <c r="A26" s="136">
        <v>25</v>
      </c>
      <c r="B26" s="136" t="s">
        <v>62</v>
      </c>
      <c r="C26" s="136" t="s">
        <v>63</v>
      </c>
      <c r="D26">
        <v>2.79</v>
      </c>
      <c r="E26" t="s">
        <v>101</v>
      </c>
      <c r="F26" t="s">
        <v>106</v>
      </c>
      <c r="G26" s="149" t="s">
        <v>130</v>
      </c>
      <c r="H26">
        <v>1.0957</v>
      </c>
      <c r="I26" t="s">
        <v>106</v>
      </c>
      <c r="J26" s="149" t="s">
        <v>155</v>
      </c>
      <c r="K26">
        <v>1.0947</v>
      </c>
      <c r="L26" t="s">
        <v>66</v>
      </c>
      <c r="M26" s="136" t="str">
        <f t="shared" si="0"/>
        <v>勝ち</v>
      </c>
      <c r="N26" s="148">
        <f t="shared" si="1"/>
        <v>9.999999999998899</v>
      </c>
      <c r="O26" s="148">
        <f t="shared" si="2"/>
      </c>
      <c r="P26" s="90">
        <v>27900</v>
      </c>
    </row>
    <row r="27" spans="1:16" ht="14.25" thickBot="1">
      <c r="A27" s="137"/>
      <c r="B27" s="137"/>
      <c r="C27" s="137"/>
      <c r="D27" s="23"/>
      <c r="E27" s="23"/>
      <c r="F27" s="23"/>
      <c r="G27" s="150"/>
      <c r="H27" s="23"/>
      <c r="I27" s="23"/>
      <c r="J27" s="150"/>
      <c r="K27" s="23"/>
      <c r="L27" s="23"/>
      <c r="M27" s="137"/>
      <c r="N27" s="24"/>
      <c r="O27" s="24"/>
      <c r="P27" s="91"/>
    </row>
    <row r="28" spans="4:16" ht="14.25" thickTop="1">
      <c r="D28" t="s">
        <v>80</v>
      </c>
      <c r="M28" s="138" t="s">
        <v>34</v>
      </c>
      <c r="N28" s="8">
        <f>SUM(N2:N27)</f>
        <v>543.0000000000024</v>
      </c>
      <c r="O28" s="8">
        <f>SUM(O2:O27)</f>
        <v>-141.00000000000003</v>
      </c>
      <c r="P28" s="90">
        <f>SUM(P2:P27)</f>
        <v>496230</v>
      </c>
    </row>
    <row r="29" spans="4:16" ht="13.5">
      <c r="D29" t="s">
        <v>79</v>
      </c>
      <c r="M29" s="138"/>
      <c r="N29" s="8"/>
      <c r="O29" s="8"/>
      <c r="P29" s="90"/>
    </row>
    <row r="30" ht="13.5" customHeight="1" thickBot="1"/>
    <row r="31" spans="4:10" ht="14.25" thickBot="1">
      <c r="D31" s="162" t="s">
        <v>35</v>
      </c>
      <c r="E31" s="163"/>
      <c r="G31" s="162" t="s">
        <v>36</v>
      </c>
      <c r="H31" s="164"/>
      <c r="I31" s="18" t="s">
        <v>37</v>
      </c>
      <c r="J31" s="96" t="s">
        <v>38</v>
      </c>
    </row>
    <row r="32" spans="4:10" ht="13.5">
      <c r="D32" s="5" t="s">
        <v>39</v>
      </c>
      <c r="E32" s="89" t="s">
        <v>157</v>
      </c>
      <c r="G32" s="102" t="s">
        <v>74</v>
      </c>
      <c r="H32" s="10">
        <v>25</v>
      </c>
      <c r="I32" s="13">
        <v>6</v>
      </c>
      <c r="J32" s="97">
        <v>19</v>
      </c>
    </row>
    <row r="33" spans="4:10" ht="13.5">
      <c r="D33" s="2" t="s">
        <v>40</v>
      </c>
      <c r="E33" s="1">
        <f>COUNTIF(C2:C26,"b")</f>
        <v>6</v>
      </c>
      <c r="G33" s="2"/>
      <c r="H33" s="11"/>
      <c r="I33" s="14"/>
      <c r="J33" s="98"/>
    </row>
    <row r="34" spans="4:10" ht="13.5">
      <c r="D34" s="2" t="s">
        <v>41</v>
      </c>
      <c r="E34" s="1">
        <f>COUNTIF(C2:C26,"s")</f>
        <v>19</v>
      </c>
      <c r="G34" s="2"/>
      <c r="H34" s="11"/>
      <c r="I34" s="14"/>
      <c r="J34" s="98"/>
    </row>
    <row r="35" spans="4:10" ht="13.5">
      <c r="D35" s="2" t="s">
        <v>42</v>
      </c>
      <c r="E35" s="1">
        <f>COUNTA(C2:C26)</f>
        <v>25</v>
      </c>
      <c r="G35" s="2"/>
      <c r="H35" s="11"/>
      <c r="I35" s="14"/>
      <c r="J35" s="98"/>
    </row>
    <row r="36" spans="4:10" ht="13.5">
      <c r="D36" s="2" t="s">
        <v>43</v>
      </c>
      <c r="E36" s="1">
        <f>COUNTIF(M2:M26,"勝ち")</f>
        <v>11</v>
      </c>
      <c r="G36" s="2"/>
      <c r="H36" s="11"/>
      <c r="I36" s="14"/>
      <c r="J36" s="98"/>
    </row>
    <row r="37" spans="4:10" ht="13.5">
      <c r="D37" s="2" t="s">
        <v>44</v>
      </c>
      <c r="E37" s="4">
        <f>COUNTIF(M2:M26,"負け")</f>
        <v>3</v>
      </c>
      <c r="G37" s="2"/>
      <c r="H37" s="11"/>
      <c r="I37" s="14"/>
      <c r="J37" s="98"/>
    </row>
    <row r="38" spans="4:10" ht="13.5">
      <c r="D38" s="2" t="s">
        <v>45</v>
      </c>
      <c r="E38" s="1">
        <f>COUNTIF(M2:M27,"引き分け")</f>
        <v>11</v>
      </c>
      <c r="G38" s="2"/>
      <c r="H38" s="11"/>
      <c r="I38" s="14"/>
      <c r="J38" s="98"/>
    </row>
    <row r="39" spans="4:10" ht="13.5">
      <c r="D39" s="6" t="s">
        <v>46</v>
      </c>
      <c r="E39" s="7">
        <v>0</v>
      </c>
      <c r="G39" s="2"/>
      <c r="H39" s="11"/>
      <c r="I39" s="14"/>
      <c r="J39" s="98"/>
    </row>
    <row r="40" spans="4:10" ht="13.5">
      <c r="D40" s="92" t="s">
        <v>67</v>
      </c>
      <c r="E40" s="9">
        <f>N28</f>
        <v>543.0000000000024</v>
      </c>
      <c r="G40" s="2"/>
      <c r="H40" s="11"/>
      <c r="I40" s="14"/>
      <c r="J40" s="98"/>
    </row>
    <row r="41" spans="4:10" ht="13.5">
      <c r="D41" s="92" t="s">
        <v>68</v>
      </c>
      <c r="E41" s="93">
        <f>O28</f>
        <v>-141.00000000000003</v>
      </c>
      <c r="G41" s="2"/>
      <c r="H41" s="11"/>
      <c r="I41" s="14"/>
      <c r="J41" s="98"/>
    </row>
    <row r="42" spans="4:10" ht="13.5">
      <c r="D42" s="92" t="s">
        <v>69</v>
      </c>
      <c r="E42" s="9">
        <f>E40+E41</f>
        <v>402.0000000000024</v>
      </c>
      <c r="G42" s="5"/>
      <c r="H42" s="10"/>
      <c r="I42" s="13"/>
      <c r="J42" s="99"/>
    </row>
    <row r="43" spans="4:10" ht="13.5">
      <c r="D43" s="92" t="s">
        <v>70</v>
      </c>
      <c r="E43" s="9">
        <f>E40/E36</f>
        <v>49.36363636363658</v>
      </c>
      <c r="G43" s="2"/>
      <c r="H43" s="11"/>
      <c r="I43" s="14"/>
      <c r="J43" s="98"/>
    </row>
    <row r="44" spans="4:10" ht="13.5">
      <c r="D44" s="92" t="s">
        <v>71</v>
      </c>
      <c r="E44" s="9">
        <f>E41/E37</f>
        <v>-47.00000000000001</v>
      </c>
      <c r="G44" s="2"/>
      <c r="H44" s="11"/>
      <c r="I44" s="14"/>
      <c r="J44" s="98"/>
    </row>
    <row r="45" spans="4:10" ht="13.5">
      <c r="D45" s="2" t="s">
        <v>47</v>
      </c>
      <c r="E45" s="1">
        <v>4</v>
      </c>
      <c r="G45" s="2"/>
      <c r="H45" s="11"/>
      <c r="I45" s="14"/>
      <c r="J45" s="98"/>
    </row>
    <row r="46" spans="4:10" ht="13.5">
      <c r="D46" s="2" t="s">
        <v>48</v>
      </c>
      <c r="E46" s="1">
        <v>2</v>
      </c>
      <c r="G46" s="2"/>
      <c r="H46" s="11"/>
      <c r="I46" s="14"/>
      <c r="J46" s="98"/>
    </row>
    <row r="47" spans="4:10" ht="13.5">
      <c r="D47" s="92" t="s">
        <v>72</v>
      </c>
      <c r="E47" s="95">
        <v>0.078</v>
      </c>
      <c r="G47" s="2"/>
      <c r="H47" s="11"/>
      <c r="I47" s="14"/>
      <c r="J47" s="98"/>
    </row>
    <row r="48" spans="4:10" ht="14.25" thickBot="1">
      <c r="D48" s="3" t="s">
        <v>14</v>
      </c>
      <c r="E48" s="94">
        <f>E36/(E35-E38)</f>
        <v>0.7857142857142857</v>
      </c>
      <c r="G48" s="2"/>
      <c r="H48" s="11"/>
      <c r="I48" s="14"/>
      <c r="J48" s="98"/>
    </row>
    <row r="49" spans="7:10" ht="13.5">
      <c r="G49" s="2"/>
      <c r="H49" s="11"/>
      <c r="I49" s="14"/>
      <c r="J49" s="98"/>
    </row>
    <row r="50" spans="7:10" ht="14.25" thickBot="1">
      <c r="G50" s="3"/>
      <c r="H50" s="12"/>
      <c r="I50" s="15"/>
      <c r="J50" s="100"/>
    </row>
    <row r="51" spans="7:10" ht="14.25" thickBot="1">
      <c r="G51" s="101" t="s">
        <v>34</v>
      </c>
      <c r="H51" s="25">
        <f>SUM(H32:H50)</f>
        <v>25</v>
      </c>
      <c r="I51" s="25">
        <f>SUM(I32:I50)</f>
        <v>6</v>
      </c>
      <c r="J51" s="25">
        <f>SUM(J32:J50)</f>
        <v>19</v>
      </c>
    </row>
    <row r="53" ht="13.5" customHeight="1" thickBot="1"/>
    <row r="54" spans="7:11" ht="14.25" thickBot="1">
      <c r="G54" s="165" t="s">
        <v>49</v>
      </c>
      <c r="H54" s="166"/>
      <c r="I54" s="18" t="s">
        <v>37</v>
      </c>
      <c r="J54" s="103" t="s">
        <v>38</v>
      </c>
      <c r="K54" s="19" t="s">
        <v>50</v>
      </c>
    </row>
    <row r="55" spans="7:11" ht="13.5">
      <c r="G55" s="5" t="s">
        <v>51</v>
      </c>
      <c r="H55" s="10">
        <v>0</v>
      </c>
      <c r="I55" s="13">
        <v>0</v>
      </c>
      <c r="J55" s="104">
        <v>0</v>
      </c>
      <c r="K55" s="16">
        <v>0</v>
      </c>
    </row>
    <row r="56" spans="7:11" ht="13.5">
      <c r="G56" s="2" t="s">
        <v>52</v>
      </c>
      <c r="H56" s="11">
        <v>0</v>
      </c>
      <c r="I56" s="11">
        <v>0</v>
      </c>
      <c r="J56" s="14">
        <v>0</v>
      </c>
      <c r="K56" s="17">
        <v>0</v>
      </c>
    </row>
    <row r="57" spans="7:11" ht="13.5">
      <c r="G57" s="2" t="s">
        <v>53</v>
      </c>
      <c r="H57" s="11">
        <v>0</v>
      </c>
      <c r="I57" s="11">
        <v>0</v>
      </c>
      <c r="J57" s="14">
        <v>0</v>
      </c>
      <c r="K57" s="17">
        <v>0</v>
      </c>
    </row>
    <row r="58" spans="7:11" ht="13.5">
      <c r="G58" s="2" t="s">
        <v>54</v>
      </c>
      <c r="H58" s="11">
        <v>0</v>
      </c>
      <c r="I58" s="11">
        <v>0</v>
      </c>
      <c r="J58" s="14">
        <v>0</v>
      </c>
      <c r="K58" s="17">
        <v>0</v>
      </c>
    </row>
    <row r="59" spans="7:11" ht="14.25" thickBot="1">
      <c r="G59" s="105" t="s">
        <v>55</v>
      </c>
      <c r="H59" s="21">
        <v>0</v>
      </c>
      <c r="I59" s="21">
        <v>0</v>
      </c>
      <c r="J59" s="106">
        <v>0</v>
      </c>
      <c r="K59" s="22">
        <v>0</v>
      </c>
    </row>
    <row r="60" spans="7:11" ht="14.25" thickBot="1">
      <c r="G60" s="20" t="s">
        <v>34</v>
      </c>
      <c r="H60" s="20"/>
      <c r="I60" s="20"/>
      <c r="J60" s="107"/>
      <c r="K60" s="81">
        <f>SUM(K55:K59)</f>
        <v>0</v>
      </c>
    </row>
  </sheetData>
  <sheetProtection/>
  <mergeCells count="3">
    <mergeCell ref="D31:E31"/>
    <mergeCell ref="G31:H31"/>
    <mergeCell ref="G54:H54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36" bestFit="1" customWidth="1"/>
  </cols>
  <sheetData>
    <row r="1" ht="13.5">
      <c r="A1" s="136">
        <v>1</v>
      </c>
    </row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5" ht="13.5">
      <c r="A35" s="136">
        <v>2</v>
      </c>
    </row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9" ht="13.5">
      <c r="A69" s="136">
        <v>3</v>
      </c>
    </row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3" ht="13.5">
      <c r="A103" s="136">
        <v>4</v>
      </c>
    </row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7" ht="13.5">
      <c r="A137" s="136">
        <v>5</v>
      </c>
    </row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1" ht="13.5">
      <c r="A171" s="136">
        <v>6</v>
      </c>
    </row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5" ht="13.5">
      <c r="A205" s="136">
        <v>7</v>
      </c>
    </row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9" ht="13.5">
      <c r="A239" s="136">
        <v>8</v>
      </c>
    </row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3" ht="13.5">
      <c r="A273" s="136">
        <v>9</v>
      </c>
    </row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7" ht="13.5">
      <c r="A307" s="136">
        <v>10</v>
      </c>
    </row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1" ht="13.5">
      <c r="A341" s="136">
        <v>11</v>
      </c>
    </row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5" ht="13.5">
      <c r="A375" s="136">
        <v>12</v>
      </c>
    </row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9" ht="13.5">
      <c r="A409" s="136">
        <v>13</v>
      </c>
    </row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3" ht="13.5">
      <c r="A443" s="136">
        <v>14</v>
      </c>
    </row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7" ht="13.5">
      <c r="A477" s="136">
        <v>15</v>
      </c>
    </row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1" ht="13.5">
      <c r="A511" s="136">
        <v>16</v>
      </c>
    </row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5" ht="13.5">
      <c r="A545" s="136">
        <v>17</v>
      </c>
    </row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9" ht="13.5">
      <c r="A579" s="136">
        <v>18</v>
      </c>
    </row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3" ht="13.5">
      <c r="A613" s="136">
        <v>19</v>
      </c>
    </row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7" ht="13.5">
      <c r="A647" s="136">
        <v>20</v>
      </c>
    </row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1" ht="13.5">
      <c r="A681" s="136">
        <v>21</v>
      </c>
    </row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5" ht="13.5">
      <c r="A715" s="136">
        <v>22</v>
      </c>
    </row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9" ht="13.5">
      <c r="A749" s="136">
        <v>23</v>
      </c>
    </row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3" ht="13.5">
      <c r="A783" s="136">
        <v>24</v>
      </c>
    </row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7" ht="13.5">
      <c r="A817" s="136">
        <v>25</v>
      </c>
    </row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zoomScalePageLayoutView="0" workbookViewId="0" topLeftCell="A1">
      <selection activeCell="A11" sqref="A11"/>
    </sheetView>
  </sheetViews>
  <sheetFormatPr defaultColWidth="8.875" defaultRowHeight="13.5"/>
  <cols>
    <col min="1" max="1" width="86.75390625" style="0" customWidth="1"/>
  </cols>
  <sheetData>
    <row r="1" spans="1:9" ht="13.5">
      <c r="A1" s="83" t="s">
        <v>56</v>
      </c>
      <c r="B1" s="84"/>
      <c r="C1" s="84"/>
      <c r="D1" s="84"/>
      <c r="E1" s="84"/>
      <c r="F1" s="84"/>
      <c r="G1" s="84"/>
      <c r="H1" s="84"/>
      <c r="I1" s="87"/>
    </row>
    <row r="2" spans="1:9" ht="13.5">
      <c r="A2" s="85" t="s">
        <v>57</v>
      </c>
      <c r="B2" s="86"/>
      <c r="C2" s="86"/>
      <c r="D2" s="86"/>
      <c r="E2" s="86"/>
      <c r="F2" s="86"/>
      <c r="G2" s="86"/>
      <c r="H2" s="86"/>
      <c r="I2" s="87"/>
    </row>
    <row r="3" spans="1:4" ht="13.5">
      <c r="A3" s="82"/>
      <c r="D3" s="82"/>
    </row>
    <row r="7" ht="13.5">
      <c r="A7" t="s">
        <v>58</v>
      </c>
    </row>
    <row r="8" ht="40.5">
      <c r="A8" s="146" t="s">
        <v>158</v>
      </c>
    </row>
    <row r="9" ht="13.5">
      <c r="A9" s="145"/>
    </row>
    <row r="10" ht="13.5">
      <c r="A10" s="145"/>
    </row>
    <row r="11" ht="13.5">
      <c r="A11" s="145"/>
    </row>
    <row r="12" ht="13.5">
      <c r="A12" s="145"/>
    </row>
    <row r="13" ht="13.5">
      <c r="A13" s="145"/>
    </row>
    <row r="15" ht="13.5">
      <c r="A15" s="145"/>
    </row>
    <row r="16" ht="13.5">
      <c r="A16" s="145"/>
    </row>
    <row r="18" ht="13.5">
      <c r="A18" s="145"/>
    </row>
    <row r="19" ht="13.5">
      <c r="A19" s="145"/>
    </row>
    <row r="20" ht="13.5">
      <c r="A20" s="145"/>
    </row>
    <row r="22" ht="13.5">
      <c r="A22" s="145"/>
    </row>
    <row r="23" ht="13.5">
      <c r="A23" s="145"/>
    </row>
    <row r="25" ht="13.5">
      <c r="A25" s="145"/>
    </row>
    <row r="26" ht="13.5">
      <c r="A26" s="145"/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F13"/>
  <sheetViews>
    <sheetView zoomScaleSheetLayoutView="100" zoomScalePageLayoutView="0" workbookViewId="0" topLeftCell="A1">
      <selection activeCell="F5" sqref="F5"/>
    </sheetView>
  </sheetViews>
  <sheetFormatPr defaultColWidth="8.875" defaultRowHeight="13.5"/>
  <cols>
    <col min="1" max="2" width="8.875" style="0" customWidth="1"/>
    <col min="3" max="3" width="9.75390625" style="0" customWidth="1"/>
    <col min="4" max="4" width="14.75390625" style="0" bestFit="1" customWidth="1"/>
    <col min="5" max="6" width="17.875" style="0" bestFit="1" customWidth="1"/>
  </cols>
  <sheetData>
    <row r="4" spans="2:6" ht="13.5">
      <c r="B4" t="s">
        <v>59</v>
      </c>
      <c r="C4" t="s">
        <v>73</v>
      </c>
      <c r="D4" t="s">
        <v>91</v>
      </c>
      <c r="E4" t="s">
        <v>104</v>
      </c>
      <c r="F4" t="s">
        <v>105</v>
      </c>
    </row>
    <row r="5" spans="3:4" ht="13.5">
      <c r="C5" t="s">
        <v>89</v>
      </c>
      <c r="D5" t="s">
        <v>90</v>
      </c>
    </row>
    <row r="7" spans="2:6" ht="13.5">
      <c r="B7" t="s">
        <v>92</v>
      </c>
      <c r="C7" t="s">
        <v>73</v>
      </c>
      <c r="D7" t="s">
        <v>93</v>
      </c>
      <c r="E7" t="s">
        <v>103</v>
      </c>
      <c r="F7" t="s">
        <v>105</v>
      </c>
    </row>
    <row r="9" ht="13.5">
      <c r="B9" t="s">
        <v>60</v>
      </c>
    </row>
    <row r="13" ht="13.5">
      <c r="B13" t="s">
        <v>61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admin</cp:lastModifiedBy>
  <cp:lastPrinted>2015-07-14T13:49:49Z</cp:lastPrinted>
  <dcterms:created xsi:type="dcterms:W3CDTF">2013-10-09T23:04:08Z</dcterms:created>
  <dcterms:modified xsi:type="dcterms:W3CDTF">2015-08-07T23:09:07Z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