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35" windowHeight="4140" tabRatio="848" activeTab="5"/>
  </bookViews>
  <sheets>
    <sheet name="ルール＆合計(ストップ幅で建値)" sheetId="1" r:id="rId1"/>
    <sheet name="検証データ(ストップ幅で建値)" sheetId="2" r:id="rId2"/>
    <sheet name="ルール＆合計(20pipsで建値)" sheetId="3" r:id="rId3"/>
    <sheet name="検証データ(20pipsで建値)" sheetId="4" r:id="rId4"/>
    <sheet name="画像" sheetId="5" r:id="rId5"/>
    <sheet name="気づき" sheetId="6" r:id="rId6"/>
    <sheet name="検証終了通貨" sheetId="7" r:id="rId7"/>
  </sheets>
  <definedNames/>
  <calcPr fullCalcOnLoad="1"/>
</workbook>
</file>

<file path=xl/sharedStrings.xml><?xml version="1.0" encoding="utf-8"?>
<sst xmlns="http://schemas.openxmlformats.org/spreadsheetml/2006/main" count="617" uniqueCount="156">
  <si>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</si>
  <si>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</si>
  <si>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</si>
  <si>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</si>
  <si>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</si>
  <si>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</si>
  <si>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</si>
  <si>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</si>
  <si>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</si>
  <si>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</si>
  <si>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</si>
  <si>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</si>
  <si>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</si>
  <si>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</si>
  <si>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</si>
  <si>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</si>
  <si>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</si>
  <si>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総利益
/総損失(PF)</t>
  </si>
  <si>
    <t>※プロフィットファクター</t>
  </si>
  <si>
    <t>通貨ペア</t>
  </si>
  <si>
    <t>売買</t>
  </si>
  <si>
    <t>数量</t>
  </si>
  <si>
    <t>エントリー手法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</si>
  <si>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</si>
  <si>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</si>
  <si>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</si>
  <si>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</si>
  <si>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</si>
  <si>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</si>
  <si>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</si>
  <si>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</si>
  <si>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</si>
  <si>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</si>
  <si>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</si>
  <si>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</si>
  <si>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</si>
  <si>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</si>
  <si>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</si>
  <si>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</si>
  <si>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</si>
  <si>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</si>
  <si>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</si>
  <si>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</si>
  <si>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</si>
  <si>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</si>
  <si>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</si>
  <si>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</si>
  <si>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最大連勝数</t>
  </si>
  <si>
    <t>最大連敗数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</si>
  <si>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</si>
  <si>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</si>
  <si>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</si>
  <si>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</si>
  <si>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</si>
  <si>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</si>
  <si>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</si>
  <si>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</si>
  <si>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</si>
  <si>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</si>
  <si>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</si>
  <si>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フィボナッチトレード</t>
  </si>
  <si>
    <t>ヘッドアンドショルダー</t>
  </si>
  <si>
    <t>EUR/USD</t>
  </si>
  <si>
    <t>s</t>
  </si>
  <si>
    <t>PB</t>
  </si>
  <si>
    <t>stop</t>
  </si>
  <si>
    <t>負け</t>
  </si>
  <si>
    <t>b</t>
  </si>
  <si>
    <t>トレーリングストップ</t>
  </si>
  <si>
    <t>合計利益(pips)</t>
  </si>
  <si>
    <t>合計損失(pips)</t>
  </si>
  <si>
    <t>合計損益(pips)</t>
  </si>
  <si>
    <t>平均利益(pips)</t>
  </si>
  <si>
    <t>平均損失(pips)</t>
  </si>
  <si>
    <t>最大DD(%)</t>
  </si>
  <si>
    <t>EUR/USD</t>
  </si>
  <si>
    <t>合計</t>
  </si>
  <si>
    <t>※リスクリワードレシオ</t>
  </si>
  <si>
    <t>平均利益
/平均損失</t>
  </si>
  <si>
    <t>No.</t>
  </si>
  <si>
    <t>※換算レートは簡易的に100円固定</t>
  </si>
  <si>
    <t>※1lot：10万通貨単位</t>
  </si>
  <si>
    <t>≪ルール≫</t>
  </si>
  <si>
    <t>　10SMAと20SMA、両方の上にキャンドルがあれば買い方向、下なら売り方向。</t>
  </si>
  <si>
    <t>　※ダウ理論でトレンドの上下を判定。</t>
  </si>
  <si>
    <t>１．[方向判定]</t>
  </si>
  <si>
    <t>２．[エントリー待ち]</t>
  </si>
  <si>
    <t>３．[エントリー]</t>
  </si>
  <si>
    <t>　PB以降の足がPBの高値／安値ブレイクで、エントリー</t>
  </si>
  <si>
    <t>　※PBの高値／安値ブレイク前にストップ位置に来たら、エントリーをキャンセル。</t>
  </si>
  <si>
    <t>４．[ストップ設定]</t>
  </si>
  <si>
    <t>　ストップはPBの安値／高値</t>
  </si>
  <si>
    <t>５．[決済]</t>
  </si>
  <si>
    <t>　ダウ理論でトレーリングストップ</t>
  </si>
  <si>
    <t>　10SMAと20SMAのどちらかに触れるPBが出現したらエントリー待ち。</t>
  </si>
  <si>
    <t>GBP/USD</t>
  </si>
  <si>
    <t>日足：36トレード</t>
  </si>
  <si>
    <t>日足：37トレード</t>
  </si>
  <si>
    <t>　※ストップ幅と同じ利益でストップを建値に移動</t>
  </si>
  <si>
    <t>　※20pipsの利益でストップを建値に移動</t>
  </si>
  <si>
    <t>時間足</t>
  </si>
  <si>
    <t>4時間足：73トレード</t>
  </si>
  <si>
    <t>2015/06/03 16:00</t>
  </si>
  <si>
    <t>建値決済</t>
  </si>
  <si>
    <t>1時間足：23トレード</t>
  </si>
  <si>
    <t>1時間</t>
  </si>
  <si>
    <t>1時間</t>
  </si>
  <si>
    <t>2015/02/04 13:00</t>
  </si>
  <si>
    <t>2015/02/06 12:00</t>
  </si>
  <si>
    <t>2015/02/17 18:00</t>
  </si>
  <si>
    <t>2015/02/20 13:00</t>
  </si>
  <si>
    <t>2015/03/10 11:00</t>
  </si>
  <si>
    <t>2015/03/19 15:00</t>
  </si>
  <si>
    <t>2015/03/23 19:00</t>
  </si>
  <si>
    <t>2015/03/30 18:00</t>
  </si>
  <si>
    <t>2015/04/28 23:00</t>
  </si>
  <si>
    <t>2015/05/28 11:00</t>
  </si>
  <si>
    <t>2015/06/01 12:00</t>
  </si>
  <si>
    <t>2015/06/01 21:00</t>
  </si>
  <si>
    <t>2015/06/03 12:00</t>
  </si>
  <si>
    <t>2015/06/05 22:00</t>
  </si>
  <si>
    <t>2015/06/08 14:00</t>
  </si>
  <si>
    <t>2015/06/11 14:00</t>
  </si>
  <si>
    <t>2015/06/11 19:00</t>
  </si>
  <si>
    <t>2015/06/12 11:00</t>
  </si>
  <si>
    <t>2015/06/18 18:00</t>
  </si>
  <si>
    <t>2015/06/24 00:00</t>
  </si>
  <si>
    <t>2015/06/24 14:00</t>
  </si>
  <si>
    <t>2015/07/16 10:00</t>
  </si>
  <si>
    <t>2015/07/23 13:00</t>
  </si>
  <si>
    <t>2015/02/04 22:00</t>
  </si>
  <si>
    <t>2015/02/09 01:00</t>
  </si>
  <si>
    <t>2015/02/18 08:00</t>
  </si>
  <si>
    <t>2015/02/20 17:00</t>
  </si>
  <si>
    <t>2015/03/10 15:00</t>
  </si>
  <si>
    <t>2015/03/24 16:00</t>
  </si>
  <si>
    <t>2015/04/01 04:00</t>
  </si>
  <si>
    <t>2015/04/29 07:00</t>
  </si>
  <si>
    <t>2015/05/28 14:00</t>
  </si>
  <si>
    <t>2015/06/01 14:00</t>
  </si>
  <si>
    <t>2015/06/01 22:00</t>
  </si>
  <si>
    <t>2015/06/08 08:00</t>
  </si>
  <si>
    <t>2015/06/09 10:00</t>
  </si>
  <si>
    <t>2015/06/11 15:00</t>
  </si>
  <si>
    <t>2015/06/11 21:00</t>
  </si>
  <si>
    <t>2015/06/12 14:00</t>
  </si>
  <si>
    <t>2015/06/18 00:00</t>
  </si>
  <si>
    <t>2015/06/24 03:00</t>
  </si>
  <si>
    <t>2015/07/16 17:00</t>
  </si>
  <si>
    <t>2015/07/23 15:00</t>
  </si>
  <si>
    <t>2015/03/24 00:00</t>
  </si>
  <si>
    <t>2015/02/04 22:00</t>
  </si>
  <si>
    <t>2015/03/19 23:00</t>
  </si>
  <si>
    <t>2015/03/19 23:00</t>
  </si>
  <si>
    <t>2015/2/4～2015/7/23</t>
  </si>
  <si>
    <t xml:space="preserve">EUR/USDの1時間足は、
「ストップ幅分の含み益でストップを建値に移動」
「20pipsの含み益でストップを建値に移動」
の2パターンで検証しましたが、ストップ幅が20～30pips位のときが多かったため、
どちらのパターンでもそれほど差は出ませんでした。
今後のストップ建値移動の個人的な課題としては、
時間足やそのときのボラティリティによって、ストップ建値移動のタイミングをどうするかということです。
日足、4時間足、1時間足でストップ建値移動の検証をしてみましたが、
そのときのボラティリティにもよりますが、日足では20pipsでは少し小さく、
1時間足では20pipsでは少し大きいと感じるケースがありました。
7月の検証結果
・EUR/USD 日足   （2006年2月～2015年6月）37回
・EUR/USD 4時間足（2010年1月～2015年6月）73回
・EUR/USD 1時間足（2015年2月～2015年7月）23回
・GBP/USD 日足   （2006年2月～2015年5月）36回
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</si>
</sst>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_ ;[Red]\-0\ "/>
    <numFmt numFmtId="190" formatCode="&quot;¥&quot;#,##0;[Red]&quot;¥&quot;#,##0"/>
    <numFmt numFmtId="191" formatCode="#,##0.00_ ;[Red]\-#,##0.00\ "/>
    <numFmt numFmtId="192" formatCode="yyyy/mm/dd"/>
    <numFmt numFmtId="193" formatCode="h:mm;@"/>
    <numFmt numFmtId="194" formatCode="0.0_ "/>
    <numFmt numFmtId="195" formatCode="0.0000_ ;[Red]\-0.0000\ "/>
    <numFmt numFmtId="196" formatCode="0.000_ ;[Red]\-0.000\ "/>
    <numFmt numFmtId="197" formatCode="yyyy/mm/dd\ hh:mm"/>
    <numFmt numFmtId="198" formatCode="0.0000_ "/>
    <numFmt numFmtId="199" formatCode="mmm\-yyyy"/>
  </numFmts>
  <fonts count="4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180" fontId="0" fillId="0" borderId="28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34" borderId="29" xfId="62" applyNumberFormat="1" applyFont="1" applyFill="1" applyBorder="1" applyAlignment="1" applyProtection="1">
      <alignment vertical="center"/>
      <protection/>
    </xf>
    <xf numFmtId="182" fontId="5" fillId="34" borderId="30" xfId="62" applyNumberFormat="1" applyFont="1" applyFill="1" applyBorder="1" applyAlignment="1" applyProtection="1">
      <alignment vertical="center"/>
      <protection/>
    </xf>
    <xf numFmtId="9" fontId="5" fillId="0" borderId="31" xfId="62" applyNumberFormat="1" applyFont="1" applyFill="1" applyBorder="1" applyAlignment="1" applyProtection="1">
      <alignment horizontal="center" vertical="center"/>
      <protection/>
    </xf>
    <xf numFmtId="5" fontId="5" fillId="0" borderId="32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4" borderId="30" xfId="62" applyNumberFormat="1" applyFont="1" applyFill="1" applyBorder="1" applyAlignment="1" applyProtection="1">
      <alignment vertical="center"/>
      <protection/>
    </xf>
    <xf numFmtId="6" fontId="5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34" xfId="62" applyNumberFormat="1" applyFont="1" applyFill="1" applyBorder="1" applyAlignment="1" applyProtection="1">
      <alignment horizontal="center" vertical="center"/>
      <protection/>
    </xf>
    <xf numFmtId="0" fontId="5" fillId="34" borderId="35" xfId="62" applyNumberFormat="1" applyFont="1" applyFill="1" applyBorder="1" applyAlignment="1" applyProtection="1">
      <alignment horizontal="center" vertical="center" wrapText="1"/>
      <protection/>
    </xf>
    <xf numFmtId="0" fontId="5" fillId="34" borderId="35" xfId="62" applyNumberFormat="1" applyFont="1" applyFill="1" applyBorder="1" applyAlignment="1" applyProtection="1">
      <alignment horizontal="center" vertical="center"/>
      <protection/>
    </xf>
    <xf numFmtId="182" fontId="5" fillId="34" borderId="35" xfId="62" applyNumberFormat="1" applyFont="1" applyFill="1" applyBorder="1" applyAlignment="1" applyProtection="1">
      <alignment horizontal="center" vertical="center" wrapText="1"/>
      <protection/>
    </xf>
    <xf numFmtId="183" fontId="5" fillId="34" borderId="35" xfId="62" applyNumberFormat="1" applyFont="1" applyFill="1" applyBorder="1" applyAlignment="1" applyProtection="1">
      <alignment horizontal="center" vertical="center"/>
      <protection/>
    </xf>
    <xf numFmtId="0" fontId="5" fillId="34" borderId="36" xfId="62" applyNumberFormat="1" applyFont="1" applyFill="1" applyBorder="1" applyAlignment="1" applyProtection="1">
      <alignment horizontal="center" vertical="center" wrapText="1"/>
      <protection/>
    </xf>
    <xf numFmtId="182" fontId="5" fillId="34" borderId="37" xfId="62" applyNumberFormat="1" applyFont="1" applyFill="1" applyBorder="1" applyAlignment="1" applyProtection="1">
      <alignment vertical="center"/>
      <protection/>
    </xf>
    <xf numFmtId="184" fontId="5" fillId="34" borderId="38" xfId="62" applyNumberFormat="1" applyFont="1" applyFill="1" applyBorder="1" applyAlignment="1" applyProtection="1">
      <alignment horizontal="center" vertical="center"/>
      <protection/>
    </xf>
    <xf numFmtId="184" fontId="6" fillId="0" borderId="39" xfId="62" applyNumberFormat="1" applyFont="1" applyFill="1" applyBorder="1" applyAlignment="1" applyProtection="1">
      <alignment horizontal="right" vertical="center"/>
      <protection/>
    </xf>
    <xf numFmtId="185" fontId="6" fillId="0" borderId="40" xfId="62" applyNumberFormat="1" applyFont="1" applyFill="1" applyBorder="1" applyAlignment="1" applyProtection="1">
      <alignment horizontal="right" vertical="center"/>
      <protection/>
    </xf>
    <xf numFmtId="186" fontId="6" fillId="0" borderId="40" xfId="62" applyNumberFormat="1" applyFont="1" applyFill="1" applyBorder="1" applyAlignment="1" applyProtection="1">
      <alignment horizontal="right" vertical="center"/>
      <protection/>
    </xf>
    <xf numFmtId="187" fontId="6" fillId="0" borderId="40" xfId="62" applyNumberFormat="1" applyFont="1" applyFill="1" applyBorder="1" applyAlignment="1" applyProtection="1">
      <alignment vertical="center"/>
      <protection/>
    </xf>
    <xf numFmtId="184" fontId="6" fillId="0" borderId="40" xfId="62" applyNumberFormat="1" applyFont="1" applyFill="1" applyBorder="1" applyAlignment="1" applyProtection="1">
      <alignment vertical="center"/>
      <protection/>
    </xf>
    <xf numFmtId="181" fontId="6" fillId="0" borderId="41" xfId="62" applyNumberFormat="1" applyFont="1" applyFill="1" applyBorder="1" applyAlignment="1" applyProtection="1">
      <alignment vertical="center"/>
      <protection/>
    </xf>
    <xf numFmtId="184" fontId="0" fillId="0" borderId="39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6" fontId="6" fillId="0" borderId="40" xfId="62" applyNumberFormat="1" applyFont="1" applyFill="1" applyBorder="1" applyAlignment="1" applyProtection="1">
      <alignment horizontal="right"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8" fillId="0" borderId="41" xfId="0" applyNumberFormat="1" applyFont="1" applyFill="1" applyBorder="1" applyAlignment="1" applyProtection="1">
      <alignment vertical="center"/>
      <protection/>
    </xf>
    <xf numFmtId="0" fontId="5" fillId="35" borderId="0" xfId="62" applyNumberFormat="1" applyFont="1" applyFill="1" applyBorder="1" applyAlignment="1" applyProtection="1">
      <alignment vertical="center"/>
      <protection/>
    </xf>
    <xf numFmtId="5" fontId="5" fillId="35" borderId="0" xfId="62" applyNumberFormat="1" applyFont="1" applyFill="1" applyBorder="1" applyAlignment="1" applyProtection="1">
      <alignment horizontal="center" vertical="center"/>
      <protection/>
    </xf>
    <xf numFmtId="182" fontId="5" fillId="35" borderId="0" xfId="62" applyNumberFormat="1" applyFont="1" applyFill="1" applyBorder="1" applyAlignment="1" applyProtection="1">
      <alignment vertical="center"/>
      <protection/>
    </xf>
    <xf numFmtId="6" fontId="5" fillId="35" borderId="0" xfId="62" applyNumberFormat="1" applyFont="1" applyFill="1" applyBorder="1" applyAlignment="1" applyProtection="1">
      <alignment vertical="center"/>
      <protection/>
    </xf>
    <xf numFmtId="6" fontId="5" fillId="35" borderId="0" xfId="6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5" fillId="35" borderId="43" xfId="62" applyNumberFormat="1" applyFont="1" applyFill="1" applyBorder="1" applyAlignment="1" applyProtection="1">
      <alignment vertical="center"/>
      <protection/>
    </xf>
    <xf numFmtId="5" fontId="5" fillId="35" borderId="43" xfId="62" applyNumberFormat="1" applyFont="1" applyFill="1" applyBorder="1" applyAlignment="1" applyProtection="1">
      <alignment horizontal="center" vertical="center"/>
      <protection/>
    </xf>
    <xf numFmtId="182" fontId="5" fillId="35" borderId="43" xfId="62" applyNumberFormat="1" applyFont="1" applyFill="1" applyBorder="1" applyAlignment="1" applyProtection="1">
      <alignment vertical="center"/>
      <protection/>
    </xf>
    <xf numFmtId="6" fontId="5" fillId="35" borderId="43" xfId="62" applyNumberFormat="1" applyFont="1" applyFill="1" applyBorder="1" applyAlignment="1" applyProtection="1">
      <alignment vertical="center"/>
      <protection/>
    </xf>
    <xf numFmtId="6" fontId="5" fillId="35" borderId="43" xfId="62" applyNumberFormat="1" applyFont="1" applyFill="1" applyBorder="1" applyAlignment="1" applyProtection="1">
      <alignment horizontal="center" vertical="center"/>
      <protection/>
    </xf>
    <xf numFmtId="0" fontId="0" fillId="35" borderId="43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5" fontId="6" fillId="36" borderId="44" xfId="62" applyNumberFormat="1" applyFont="1" applyFill="1" applyBorder="1" applyAlignment="1" applyProtection="1">
      <alignment horizontal="center"/>
      <protection/>
    </xf>
    <xf numFmtId="5" fontId="5" fillId="0" borderId="44" xfId="62" applyNumberFormat="1" applyFont="1" applyFill="1" applyBorder="1" applyAlignment="1" applyProtection="1">
      <alignment horizontal="center" vertical="center"/>
      <protection/>
    </xf>
    <xf numFmtId="0" fontId="5" fillId="0" borderId="44" xfId="62" applyNumberFormat="1" applyFont="1" applyFill="1" applyBorder="1" applyAlignment="1" applyProtection="1">
      <alignment/>
      <protection/>
    </xf>
    <xf numFmtId="5" fontId="6" fillId="36" borderId="18" xfId="62" applyNumberFormat="1" applyFont="1" applyFill="1" applyBorder="1" applyAlignment="1" applyProtection="1">
      <alignment horizontal="center"/>
      <protection/>
    </xf>
    <xf numFmtId="0" fontId="9" fillId="34" borderId="45" xfId="62" applyNumberFormat="1" applyFont="1" applyFill="1" applyBorder="1" applyAlignment="1" applyProtection="1">
      <alignment horizontal="center" vertical="center"/>
      <protection/>
    </xf>
    <xf numFmtId="5" fontId="9" fillId="35" borderId="43" xfId="62" applyNumberFormat="1" applyFont="1" applyFill="1" applyBorder="1" applyAlignment="1" applyProtection="1">
      <alignment horizontal="center" vertical="center"/>
      <protection/>
    </xf>
    <xf numFmtId="9" fontId="5" fillId="35" borderId="46" xfId="62" applyNumberFormat="1" applyFont="1" applyFill="1" applyBorder="1" applyAlignment="1" applyProtection="1">
      <alignment horizontal="center" vertical="center"/>
      <protection/>
    </xf>
    <xf numFmtId="5" fontId="6" fillId="36" borderId="47" xfId="62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0" fontId="5" fillId="34" borderId="30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1" fillId="0" borderId="0" xfId="64">
      <alignment vertical="center"/>
      <protection/>
    </xf>
    <xf numFmtId="0" fontId="1" fillId="0" borderId="52" xfId="64" applyBorder="1">
      <alignment vertical="center"/>
      <protection/>
    </xf>
    <xf numFmtId="0" fontId="1" fillId="0" borderId="53" xfId="64" applyBorder="1">
      <alignment vertical="center"/>
      <protection/>
    </xf>
    <xf numFmtId="0" fontId="1" fillId="0" borderId="54" xfId="64" applyBorder="1">
      <alignment vertical="center"/>
      <protection/>
    </xf>
    <xf numFmtId="0" fontId="1" fillId="0" borderId="28" xfId="64" applyBorder="1">
      <alignment vertical="center"/>
      <protection/>
    </xf>
    <xf numFmtId="0" fontId="1" fillId="0" borderId="0" xfId="64" applyBorder="1">
      <alignment vertical="center"/>
      <protection/>
    </xf>
    <xf numFmtId="14" fontId="0" fillId="0" borderId="0" xfId="0" applyNumberFormat="1" applyAlignment="1">
      <alignment vertical="center"/>
    </xf>
    <xf numFmtId="0" fontId="0" fillId="0" borderId="55" xfId="0" applyNumberForma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86" fontId="0" fillId="0" borderId="28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7" fontId="0" fillId="0" borderId="56" xfId="0" applyNumberFormat="1" applyFont="1" applyFill="1" applyBorder="1" applyAlignment="1" applyProtection="1">
      <alignment vertical="center"/>
      <protection/>
    </xf>
    <xf numFmtId="187" fontId="0" fillId="0" borderId="1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62" xfId="0" applyNumberFormat="1" applyFill="1" applyBorder="1" applyAlignment="1" applyProtection="1">
      <alignment horizontal="center" vertical="center"/>
      <protection/>
    </xf>
    <xf numFmtId="5" fontId="1" fillId="0" borderId="63" xfId="0" applyNumberFormat="1" applyFont="1" applyFill="1" applyBorder="1" applyAlignment="1" applyProtection="1">
      <alignment vertical="center"/>
      <protection/>
    </xf>
    <xf numFmtId="6" fontId="1" fillId="0" borderId="64" xfId="0" applyNumberFormat="1" applyFont="1" applyFill="1" applyBorder="1" applyAlignment="1" applyProtection="1">
      <alignment vertical="center"/>
      <protection/>
    </xf>
    <xf numFmtId="186" fontId="1" fillId="0" borderId="64" xfId="0" applyNumberFormat="1" applyFont="1" applyFill="1" applyBorder="1" applyAlignment="1" applyProtection="1">
      <alignment vertical="center"/>
      <protection/>
    </xf>
    <xf numFmtId="185" fontId="1" fillId="0" borderId="64" xfId="0" applyNumberFormat="1" applyFont="1" applyFill="1" applyBorder="1" applyAlignment="1" applyProtection="1">
      <alignment vertical="center"/>
      <protection/>
    </xf>
    <xf numFmtId="187" fontId="7" fillId="0" borderId="64" xfId="0" applyNumberFormat="1" applyFont="1" applyFill="1" applyBorder="1" applyAlignment="1" applyProtection="1">
      <alignment vertical="center"/>
      <protection/>
    </xf>
    <xf numFmtId="184" fontId="1" fillId="0" borderId="64" xfId="0" applyNumberFormat="1" applyFont="1" applyFill="1" applyBorder="1" applyAlignment="1" applyProtection="1">
      <alignment vertical="center"/>
      <protection/>
    </xf>
    <xf numFmtId="181" fontId="1" fillId="0" borderId="65" xfId="0" applyNumberFormat="1" applyFont="1" applyFill="1" applyBorder="1" applyAlignment="1" applyProtection="1">
      <alignment vertical="center"/>
      <protection/>
    </xf>
    <xf numFmtId="190" fontId="45" fillId="0" borderId="40" xfId="62" applyNumberFormat="1" applyFont="1" applyFill="1" applyBorder="1" applyAlignment="1" applyProtection="1">
      <alignment horizontal="right" vertical="center"/>
      <protection/>
    </xf>
    <xf numFmtId="190" fontId="46" fillId="0" borderId="40" xfId="0" applyNumberFormat="1" applyFont="1" applyFill="1" applyBorder="1" applyAlignment="1" applyProtection="1">
      <alignment vertical="center"/>
      <protection/>
    </xf>
    <xf numFmtId="190" fontId="46" fillId="0" borderId="64" xfId="0" applyNumberFormat="1" applyFont="1" applyFill="1" applyBorder="1" applyAlignment="1" applyProtection="1">
      <alignment vertical="center"/>
      <protection/>
    </xf>
    <xf numFmtId="181" fontId="6" fillId="0" borderId="40" xfId="62" applyNumberFormat="1" applyFont="1" applyFill="1" applyBorder="1" applyAlignment="1" applyProtection="1">
      <alignment horizontal="right" vertical="center"/>
      <protection/>
    </xf>
    <xf numFmtId="181" fontId="1" fillId="0" borderId="64" xfId="0" applyNumberFormat="1" applyFont="1" applyFill="1" applyBorder="1" applyAlignment="1" applyProtection="1">
      <alignment horizontal="right" vertical="center"/>
      <protection/>
    </xf>
    <xf numFmtId="181" fontId="6" fillId="0" borderId="41" xfId="62" applyNumberFormat="1" applyFont="1" applyFill="1" applyBorder="1" applyAlignment="1" applyProtection="1">
      <alignment horizontal="right" vertical="center"/>
      <protection/>
    </xf>
    <xf numFmtId="0" fontId="0" fillId="37" borderId="30" xfId="0" applyNumberFormat="1" applyFont="1" applyFill="1" applyBorder="1" applyAlignment="1" applyProtection="1">
      <alignment horizontal="center" vertical="center"/>
      <protection/>
    </xf>
    <xf numFmtId="0" fontId="0" fillId="37" borderId="24" xfId="0" applyNumberFormat="1" applyFont="1" applyFill="1" applyBorder="1" applyAlignment="1" applyProtection="1">
      <alignment horizontal="center" vertical="center"/>
      <protection/>
    </xf>
    <xf numFmtId="14" fontId="0" fillId="37" borderId="24" xfId="0" applyNumberFormat="1" applyFont="1" applyFill="1" applyBorder="1" applyAlignment="1" applyProtection="1">
      <alignment horizontal="center" vertical="center"/>
      <protection/>
    </xf>
    <xf numFmtId="0" fontId="0" fillId="37" borderId="33" xfId="0" applyNumberFormat="1" applyFont="1" applyFill="1" applyBorder="1" applyAlignment="1" applyProtection="1">
      <alignment horizontal="center" vertical="center"/>
      <protection/>
    </xf>
    <xf numFmtId="0" fontId="0" fillId="37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63">
      <alignment vertical="center"/>
      <protection/>
    </xf>
    <xf numFmtId="0" fontId="0" fillId="0" borderId="0" xfId="0" applyAlignment="1">
      <alignment vertical="center" wrapText="1"/>
    </xf>
    <xf numFmtId="0" fontId="36" fillId="0" borderId="0" xfId="63" applyFont="1" applyFill="1">
      <alignment vertical="center"/>
      <protection/>
    </xf>
    <xf numFmtId="0" fontId="0" fillId="37" borderId="24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5" fontId="6" fillId="36" borderId="20" xfId="62" applyNumberFormat="1" applyFont="1" applyFill="1" applyBorder="1" applyAlignment="1" applyProtection="1">
      <alignment horizontal="center"/>
      <protection/>
    </xf>
    <xf numFmtId="5" fontId="6" fillId="36" borderId="46" xfId="62" applyNumberFormat="1" applyFont="1" applyFill="1" applyBorder="1" applyAlignment="1" applyProtection="1">
      <alignment horizontal="center"/>
      <protection/>
    </xf>
    <xf numFmtId="5" fontId="6" fillId="36" borderId="41" xfId="62" applyNumberFormat="1" applyFont="1" applyFill="1" applyBorder="1" applyAlignment="1" applyProtection="1">
      <alignment horizontal="center"/>
      <protection/>
    </xf>
    <xf numFmtId="5" fontId="6" fillId="36" borderId="48" xfId="62" applyNumberFormat="1" applyFont="1" applyFill="1" applyBorder="1" applyAlignment="1" applyProtection="1">
      <alignment horizontal="center"/>
      <protection/>
    </xf>
    <xf numFmtId="5" fontId="6" fillId="36" borderId="66" xfId="62" applyNumberFormat="1" applyFont="1" applyFill="1" applyBorder="1" applyAlignment="1" applyProtection="1">
      <alignment horizontal="center"/>
      <protection/>
    </xf>
    <xf numFmtId="5" fontId="10" fillId="0" borderId="18" xfId="62" applyNumberFormat="1" applyFont="1" applyFill="1" applyBorder="1" applyAlignment="1" applyProtection="1">
      <alignment horizontal="center" vertical="center"/>
      <protection/>
    </xf>
    <xf numFmtId="188" fontId="5" fillId="0" borderId="58" xfId="62" applyNumberFormat="1" applyFont="1" applyFill="1" applyBorder="1" applyAlignment="1" applyProtection="1">
      <alignment horizontal="center" vertical="center"/>
      <protection/>
    </xf>
    <xf numFmtId="188" fontId="5" fillId="0" borderId="33" xfId="62" applyNumberFormat="1" applyFont="1" applyFill="1" applyBorder="1" applyAlignment="1" applyProtection="1">
      <alignment horizontal="center" vertical="center"/>
      <protection/>
    </xf>
    <xf numFmtId="5" fontId="5" fillId="0" borderId="66" xfId="62" applyNumberFormat="1" applyFont="1" applyFill="1" applyBorder="1" applyAlignment="1" applyProtection="1">
      <alignment horizontal="center" vertical="center"/>
      <protection/>
    </xf>
    <xf numFmtId="5" fontId="5" fillId="0" borderId="67" xfId="62" applyNumberFormat="1" applyFont="1" applyFill="1" applyBorder="1" applyAlignment="1" applyProtection="1">
      <alignment horizontal="center" vertical="center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55" fontId="6" fillId="0" borderId="20" xfId="62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気づき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19</xdr:col>
      <xdr:colOff>581025</xdr:colOff>
      <xdr:row>32</xdr:row>
      <xdr:rowOff>142875</xdr:rowOff>
    </xdr:to>
    <xdr:pic>
      <xdr:nvPicPr>
        <xdr:cNvPr id="1" name="図 1" descr="EURUSD_1h_201502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9254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19</xdr:col>
      <xdr:colOff>600075</xdr:colOff>
      <xdr:row>66</xdr:row>
      <xdr:rowOff>161925</xdr:rowOff>
    </xdr:to>
    <xdr:pic>
      <xdr:nvPicPr>
        <xdr:cNvPr id="2" name="図 2" descr="EURUSD_1h_201502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829300"/>
          <a:ext cx="129444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19</xdr:col>
      <xdr:colOff>609600</xdr:colOff>
      <xdr:row>100</xdr:row>
      <xdr:rowOff>133350</xdr:rowOff>
    </xdr:to>
    <xdr:pic>
      <xdr:nvPicPr>
        <xdr:cNvPr id="3" name="図 3" descr="EURUSD_1h_20150217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1658600"/>
          <a:ext cx="1295400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19</xdr:col>
      <xdr:colOff>600075</xdr:colOff>
      <xdr:row>134</xdr:row>
      <xdr:rowOff>152400</xdr:rowOff>
    </xdr:to>
    <xdr:pic>
      <xdr:nvPicPr>
        <xdr:cNvPr id="4" name="図 4" descr="EURUSD_1h_2015022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7487900"/>
          <a:ext cx="129444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19</xdr:col>
      <xdr:colOff>619125</xdr:colOff>
      <xdr:row>168</xdr:row>
      <xdr:rowOff>142875</xdr:rowOff>
    </xdr:to>
    <xdr:pic>
      <xdr:nvPicPr>
        <xdr:cNvPr id="5" name="図 5" descr="EURUSD_1h_2015031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3317200"/>
          <a:ext cx="129635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19</xdr:col>
      <xdr:colOff>600075</xdr:colOff>
      <xdr:row>202</xdr:row>
      <xdr:rowOff>152400</xdr:rowOff>
    </xdr:to>
    <xdr:pic>
      <xdr:nvPicPr>
        <xdr:cNvPr id="6" name="図 7" descr="EURUSD_1h_20150319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146500"/>
          <a:ext cx="129444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19</xdr:col>
      <xdr:colOff>600075</xdr:colOff>
      <xdr:row>236</xdr:row>
      <xdr:rowOff>142875</xdr:rowOff>
    </xdr:to>
    <xdr:pic>
      <xdr:nvPicPr>
        <xdr:cNvPr id="7" name="図 8" descr="EURUSD_1h_20150323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349758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19</xdr:col>
      <xdr:colOff>581025</xdr:colOff>
      <xdr:row>270</xdr:row>
      <xdr:rowOff>152400</xdr:rowOff>
    </xdr:to>
    <xdr:pic>
      <xdr:nvPicPr>
        <xdr:cNvPr id="8" name="図 9" descr="EURUSD_1h_20150330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40805100"/>
          <a:ext cx="129254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19</xdr:col>
      <xdr:colOff>600075</xdr:colOff>
      <xdr:row>305</xdr:row>
      <xdr:rowOff>9525</xdr:rowOff>
    </xdr:to>
    <xdr:pic>
      <xdr:nvPicPr>
        <xdr:cNvPr id="9" name="図 10" descr="EURUSD_1h_2015042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46634400"/>
          <a:ext cx="12944475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19</xdr:col>
      <xdr:colOff>571500</xdr:colOff>
      <xdr:row>338</xdr:row>
      <xdr:rowOff>161925</xdr:rowOff>
    </xdr:to>
    <xdr:pic>
      <xdr:nvPicPr>
        <xdr:cNvPr id="10" name="図 11" descr="EURUSD_1h_20150528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52463700"/>
          <a:ext cx="1291590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19</xdr:col>
      <xdr:colOff>571500</xdr:colOff>
      <xdr:row>373</xdr:row>
      <xdr:rowOff>9525</xdr:rowOff>
    </xdr:to>
    <xdr:pic>
      <xdr:nvPicPr>
        <xdr:cNvPr id="11" name="図 12" descr="EURUSD_1h_2015060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58293000"/>
          <a:ext cx="1291590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19</xdr:col>
      <xdr:colOff>581025</xdr:colOff>
      <xdr:row>407</xdr:row>
      <xdr:rowOff>0</xdr:rowOff>
    </xdr:to>
    <xdr:pic>
      <xdr:nvPicPr>
        <xdr:cNvPr id="12" name="図 13" descr="EURUSD_1h_20150601_2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" y="64122300"/>
          <a:ext cx="12925425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19</xdr:col>
      <xdr:colOff>600075</xdr:colOff>
      <xdr:row>440</xdr:row>
      <xdr:rowOff>161925</xdr:rowOff>
    </xdr:to>
    <xdr:pic>
      <xdr:nvPicPr>
        <xdr:cNvPr id="13" name="図 14" descr="EURUSD_1h_2015060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" y="69951600"/>
          <a:ext cx="129444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19</xdr:col>
      <xdr:colOff>600075</xdr:colOff>
      <xdr:row>474</xdr:row>
      <xdr:rowOff>152400</xdr:rowOff>
    </xdr:to>
    <xdr:pic>
      <xdr:nvPicPr>
        <xdr:cNvPr id="14" name="図 15" descr="EURUSD_1h_2015060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75780900"/>
          <a:ext cx="129444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19</xdr:col>
      <xdr:colOff>581025</xdr:colOff>
      <xdr:row>508</xdr:row>
      <xdr:rowOff>152400</xdr:rowOff>
    </xdr:to>
    <xdr:pic>
      <xdr:nvPicPr>
        <xdr:cNvPr id="15" name="図 16" descr="EURUSD_1h_20150608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" y="81610200"/>
          <a:ext cx="129254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19</xdr:col>
      <xdr:colOff>600075</xdr:colOff>
      <xdr:row>542</xdr:row>
      <xdr:rowOff>142875</xdr:rowOff>
    </xdr:to>
    <xdr:pic>
      <xdr:nvPicPr>
        <xdr:cNvPr id="16" name="図 17" descr="EURUSD_1h_201506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874395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19</xdr:col>
      <xdr:colOff>590550</xdr:colOff>
      <xdr:row>576</xdr:row>
      <xdr:rowOff>161925</xdr:rowOff>
    </xdr:to>
    <xdr:pic>
      <xdr:nvPicPr>
        <xdr:cNvPr id="17" name="図 18" descr="EURUSD_1h_20150611_19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" y="93268800"/>
          <a:ext cx="1293495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19</xdr:col>
      <xdr:colOff>600075</xdr:colOff>
      <xdr:row>610</xdr:row>
      <xdr:rowOff>142875</xdr:rowOff>
    </xdr:to>
    <xdr:pic>
      <xdr:nvPicPr>
        <xdr:cNvPr id="18" name="図 19" descr="EURUSD_1h_20150612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990981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19</xdr:col>
      <xdr:colOff>600075</xdr:colOff>
      <xdr:row>644</xdr:row>
      <xdr:rowOff>142875</xdr:rowOff>
    </xdr:to>
    <xdr:pic>
      <xdr:nvPicPr>
        <xdr:cNvPr id="19" name="図 20" descr="EURUSD_1h_20150618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" y="1049274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19</xdr:col>
      <xdr:colOff>609600</xdr:colOff>
      <xdr:row>678</xdr:row>
      <xdr:rowOff>142875</xdr:rowOff>
    </xdr:to>
    <xdr:pic>
      <xdr:nvPicPr>
        <xdr:cNvPr id="20" name="図 21" descr="EURUSD_1h_20150624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" y="110756700"/>
          <a:ext cx="1295400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19</xdr:col>
      <xdr:colOff>590550</xdr:colOff>
      <xdr:row>712</xdr:row>
      <xdr:rowOff>161925</xdr:rowOff>
    </xdr:to>
    <xdr:pic>
      <xdr:nvPicPr>
        <xdr:cNvPr id="21" name="図 22" descr="EURUSD_1h_20150624_14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6700" y="116586000"/>
          <a:ext cx="1293495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19</xdr:col>
      <xdr:colOff>571500</xdr:colOff>
      <xdr:row>746</xdr:row>
      <xdr:rowOff>142875</xdr:rowOff>
    </xdr:to>
    <xdr:pic>
      <xdr:nvPicPr>
        <xdr:cNvPr id="22" name="図 23" descr="EURUSD_1h_20150716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" y="122415300"/>
          <a:ext cx="1291590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19</xdr:col>
      <xdr:colOff>600075</xdr:colOff>
      <xdr:row>780</xdr:row>
      <xdr:rowOff>152400</xdr:rowOff>
    </xdr:to>
    <xdr:pic>
      <xdr:nvPicPr>
        <xdr:cNvPr id="23" name="図 24" descr="EURUSD_1h_20150723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6700" y="128244600"/>
          <a:ext cx="129444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D16" sqref="D16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 thickBot="1">
      <c r="A1" s="77"/>
      <c r="B1" s="140" t="s">
        <v>0</v>
      </c>
      <c r="C1" s="141"/>
      <c r="D1" s="142"/>
      <c r="E1" s="76"/>
      <c r="F1" s="143" t="s">
        <v>0</v>
      </c>
      <c r="G1" s="144"/>
      <c r="H1" s="78"/>
    </row>
    <row r="2" spans="1:9" ht="25.5" customHeight="1" thickBot="1">
      <c r="A2" s="79" t="s">
        <v>1</v>
      </c>
      <c r="B2" s="145">
        <v>1000000</v>
      </c>
      <c r="C2" s="145"/>
      <c r="D2" s="145"/>
      <c r="E2" s="41" t="s">
        <v>2</v>
      </c>
      <c r="F2" s="146">
        <v>42039</v>
      </c>
      <c r="G2" s="147"/>
      <c r="H2" s="26"/>
      <c r="I2" s="26"/>
    </row>
    <row r="3" spans="1:11" ht="27" customHeight="1" thickBot="1">
      <c r="A3" s="27" t="s">
        <v>3</v>
      </c>
      <c r="B3" s="148">
        <f>SUM(B2+D14)</f>
        <v>1158520</v>
      </c>
      <c r="C3" s="148"/>
      <c r="D3" s="149"/>
      <c r="E3" s="28" t="s">
        <v>4</v>
      </c>
      <c r="F3" s="29">
        <v>0.04</v>
      </c>
      <c r="G3" s="30">
        <f>B3*F3</f>
        <v>46340.8</v>
      </c>
      <c r="H3" s="32" t="s">
        <v>5</v>
      </c>
      <c r="I3" s="33">
        <f>(B3-B2)</f>
        <v>158520</v>
      </c>
      <c r="K3" s="80"/>
    </row>
    <row r="4" spans="1:9" s="59" customFormat="1" ht="17.25" customHeight="1">
      <c r="A4" s="54"/>
      <c r="B4" s="55"/>
      <c r="C4" s="55"/>
      <c r="D4" s="55"/>
      <c r="E4" s="56"/>
      <c r="F4" s="75" t="s">
        <v>0</v>
      </c>
      <c r="G4" s="55"/>
      <c r="H4" s="57"/>
      <c r="I4" s="58"/>
    </row>
    <row r="5" spans="1:12" ht="19.5" customHeight="1">
      <c r="A5" s="60"/>
      <c r="B5" s="61"/>
      <c r="C5" s="61"/>
      <c r="D5" s="73"/>
      <c r="E5" s="62"/>
      <c r="F5" s="74"/>
      <c r="G5" s="61"/>
      <c r="H5" s="63"/>
      <c r="I5" s="64"/>
      <c r="J5" s="65"/>
      <c r="K5" s="66"/>
      <c r="L5" s="66"/>
    </row>
    <row r="6" spans="1:12" ht="21" customHeight="1" thickBot="1">
      <c r="A6" s="70" t="s">
        <v>6</v>
      </c>
      <c r="B6" s="68" t="s">
        <v>0</v>
      </c>
      <c r="C6" s="68" t="s">
        <v>0</v>
      </c>
      <c r="D6" s="69"/>
      <c r="E6" s="68" t="s">
        <v>0</v>
      </c>
      <c r="F6" s="71" t="s">
        <v>0</v>
      </c>
      <c r="G6" s="31"/>
      <c r="H6" s="26"/>
      <c r="I6" s="26"/>
      <c r="L6" s="67"/>
    </row>
    <row r="7" spans="1:12" ht="28.5">
      <c r="A7" s="72" t="s">
        <v>7</v>
      </c>
      <c r="B7" s="35" t="s">
        <v>8</v>
      </c>
      <c r="C7" s="36" t="s">
        <v>9</v>
      </c>
      <c r="D7" s="37" t="s">
        <v>10</v>
      </c>
      <c r="E7" s="38" t="s">
        <v>11</v>
      </c>
      <c r="F7" s="36" t="s">
        <v>12</v>
      </c>
      <c r="G7" s="38" t="s">
        <v>13</v>
      </c>
      <c r="H7" s="37" t="s">
        <v>14</v>
      </c>
      <c r="I7" s="39" t="s">
        <v>15</v>
      </c>
      <c r="J7" s="42" t="s">
        <v>16</v>
      </c>
      <c r="K7" s="36" t="s">
        <v>78</v>
      </c>
      <c r="L7" s="40" t="s">
        <v>17</v>
      </c>
    </row>
    <row r="8" spans="1:12" ht="24.75" customHeight="1">
      <c r="A8" s="155">
        <v>42036</v>
      </c>
      <c r="B8" s="43">
        <v>203700</v>
      </c>
      <c r="C8" s="116">
        <v>12540</v>
      </c>
      <c r="D8" s="51">
        <f aca="true" t="shared" si="0" ref="D8:D13">B8-C8</f>
        <v>191160</v>
      </c>
      <c r="E8" s="44">
        <v>2</v>
      </c>
      <c r="F8" s="45">
        <v>1</v>
      </c>
      <c r="G8" s="44">
        <f aca="true" t="shared" si="1" ref="G8:G13">SUM(E8+F8)</f>
        <v>3</v>
      </c>
      <c r="H8" s="46">
        <f aca="true" t="shared" si="2" ref="H8:H13">E8/G8</f>
        <v>0.6666666666666666</v>
      </c>
      <c r="I8" s="47">
        <f>IF(B8=0,0,B8/E8)</f>
        <v>101850</v>
      </c>
      <c r="J8" s="47">
        <f>IF(C8=0,0,C8/F8)</f>
        <v>12540</v>
      </c>
      <c r="K8" s="119">
        <f>IF(J8=0,"-",I8/J8)</f>
        <v>8.12200956937799</v>
      </c>
      <c r="L8" s="48">
        <f aca="true" t="shared" si="3" ref="L8:L14">IF(C8=0,"-",B8/C8)</f>
        <v>16.24401913875598</v>
      </c>
    </row>
    <row r="9" spans="1:12" ht="24.75" customHeight="1">
      <c r="A9" s="155">
        <v>42064</v>
      </c>
      <c r="B9" s="49">
        <v>129750</v>
      </c>
      <c r="C9" s="117">
        <v>0</v>
      </c>
      <c r="D9" s="51">
        <f t="shared" si="0"/>
        <v>129750</v>
      </c>
      <c r="E9" s="50">
        <v>3</v>
      </c>
      <c r="F9" s="50">
        <v>0</v>
      </c>
      <c r="G9" s="44">
        <f t="shared" si="1"/>
        <v>3</v>
      </c>
      <c r="H9" s="46">
        <f t="shared" si="2"/>
        <v>1</v>
      </c>
      <c r="I9" s="47">
        <f aca="true" t="shared" si="4" ref="I9:J13">IF(B9=0,0,B9/E9)</f>
        <v>43250</v>
      </c>
      <c r="J9" s="47">
        <f t="shared" si="4"/>
        <v>0</v>
      </c>
      <c r="K9" s="119" t="str">
        <f aca="true" t="shared" si="5" ref="K9:K14">IF(J9=0,"-",I9/J9)</f>
        <v>-</v>
      </c>
      <c r="L9" s="121" t="str">
        <f t="shared" si="3"/>
        <v>-</v>
      </c>
    </row>
    <row r="10" spans="1:12" ht="24.75" customHeight="1">
      <c r="A10" s="155">
        <v>42095</v>
      </c>
      <c r="B10" s="49">
        <v>0</v>
      </c>
      <c r="C10" s="117">
        <v>52740</v>
      </c>
      <c r="D10" s="51">
        <f t="shared" si="0"/>
        <v>-52740</v>
      </c>
      <c r="E10" s="50">
        <v>0</v>
      </c>
      <c r="F10" s="50">
        <v>1</v>
      </c>
      <c r="G10" s="44">
        <f t="shared" si="1"/>
        <v>1</v>
      </c>
      <c r="H10" s="46">
        <f t="shared" si="2"/>
        <v>0</v>
      </c>
      <c r="I10" s="47">
        <f t="shared" si="4"/>
        <v>0</v>
      </c>
      <c r="J10" s="47">
        <f t="shared" si="4"/>
        <v>52740</v>
      </c>
      <c r="K10" s="119">
        <f t="shared" si="5"/>
        <v>0</v>
      </c>
      <c r="L10" s="121">
        <f t="shared" si="3"/>
        <v>0</v>
      </c>
    </row>
    <row r="11" spans="1:12" ht="24.75" customHeight="1">
      <c r="A11" s="155">
        <v>42125</v>
      </c>
      <c r="B11" s="49">
        <v>0</v>
      </c>
      <c r="C11" s="117">
        <v>50400</v>
      </c>
      <c r="D11" s="51">
        <f t="shared" si="0"/>
        <v>-50400</v>
      </c>
      <c r="E11" s="50">
        <v>0</v>
      </c>
      <c r="F11" s="50">
        <v>1</v>
      </c>
      <c r="G11" s="44">
        <f t="shared" si="1"/>
        <v>1</v>
      </c>
      <c r="H11" s="46">
        <f t="shared" si="2"/>
        <v>0</v>
      </c>
      <c r="I11" s="47">
        <f t="shared" si="4"/>
        <v>0</v>
      </c>
      <c r="J11" s="47">
        <f t="shared" si="4"/>
        <v>50400</v>
      </c>
      <c r="K11" s="119">
        <f t="shared" si="5"/>
        <v>0</v>
      </c>
      <c r="L11" s="121">
        <f t="shared" si="3"/>
        <v>0</v>
      </c>
    </row>
    <row r="12" spans="1:12" ht="24.75" customHeight="1">
      <c r="A12" s="155">
        <v>42156</v>
      </c>
      <c r="B12" s="49">
        <v>288630</v>
      </c>
      <c r="C12" s="116">
        <v>306030</v>
      </c>
      <c r="D12" s="51">
        <f t="shared" si="0"/>
        <v>-17400</v>
      </c>
      <c r="E12" s="50">
        <v>2</v>
      </c>
      <c r="F12" s="50">
        <v>6</v>
      </c>
      <c r="G12" s="44">
        <f t="shared" si="1"/>
        <v>8</v>
      </c>
      <c r="H12" s="46">
        <f t="shared" si="2"/>
        <v>0.25</v>
      </c>
      <c r="I12" s="47">
        <f t="shared" si="4"/>
        <v>144315</v>
      </c>
      <c r="J12" s="47">
        <f t="shared" si="4"/>
        <v>51005</v>
      </c>
      <c r="K12" s="119">
        <f t="shared" si="5"/>
        <v>2.8294284874031956</v>
      </c>
      <c r="L12" s="121">
        <f t="shared" si="3"/>
        <v>0.9431428291343986</v>
      </c>
    </row>
    <row r="13" spans="1:12" ht="24.75" customHeight="1" thickBot="1">
      <c r="A13" s="155">
        <v>42186</v>
      </c>
      <c r="B13" s="49">
        <v>6400</v>
      </c>
      <c r="C13" s="117">
        <v>48250</v>
      </c>
      <c r="D13" s="51">
        <f t="shared" si="0"/>
        <v>-41850</v>
      </c>
      <c r="E13" s="50">
        <v>1</v>
      </c>
      <c r="F13" s="50">
        <v>1</v>
      </c>
      <c r="G13" s="44">
        <f t="shared" si="1"/>
        <v>2</v>
      </c>
      <c r="H13" s="46">
        <f t="shared" si="2"/>
        <v>0.5</v>
      </c>
      <c r="I13" s="47">
        <f t="shared" si="4"/>
        <v>6400</v>
      </c>
      <c r="J13" s="47">
        <f t="shared" si="4"/>
        <v>48250</v>
      </c>
      <c r="K13" s="119">
        <f t="shared" si="5"/>
        <v>0.13264248704663212</v>
      </c>
      <c r="L13" s="121">
        <f t="shared" si="3"/>
        <v>0.13264248704663212</v>
      </c>
    </row>
    <row r="14" spans="1:12" ht="24.75" customHeight="1" thickTop="1">
      <c r="A14" s="108" t="s">
        <v>76</v>
      </c>
      <c r="B14" s="109">
        <f aca="true" t="shared" si="6" ref="B14:G14">SUM(B8:B13)</f>
        <v>628480</v>
      </c>
      <c r="C14" s="118">
        <f t="shared" si="6"/>
        <v>469960</v>
      </c>
      <c r="D14" s="110">
        <f t="shared" si="6"/>
        <v>158520</v>
      </c>
      <c r="E14" s="111">
        <f t="shared" si="6"/>
        <v>8</v>
      </c>
      <c r="F14" s="112">
        <f t="shared" si="6"/>
        <v>10</v>
      </c>
      <c r="G14" s="111">
        <f t="shared" si="6"/>
        <v>18</v>
      </c>
      <c r="H14" s="113">
        <f>E14/G14</f>
        <v>0.4444444444444444</v>
      </c>
      <c r="I14" s="114">
        <f>B14/E14</f>
        <v>78560</v>
      </c>
      <c r="J14" s="114">
        <f>C14/F14</f>
        <v>46996</v>
      </c>
      <c r="K14" s="120">
        <f t="shared" si="5"/>
        <v>1.6716316282236785</v>
      </c>
      <c r="L14" s="115">
        <f t="shared" si="3"/>
        <v>1.337305302578943</v>
      </c>
    </row>
    <row r="15" spans="1:12" ht="13.5">
      <c r="A15" s="34"/>
      <c r="J15" s="52"/>
      <c r="K15" s="53" t="s">
        <v>77</v>
      </c>
      <c r="L15" s="53" t="s">
        <v>18</v>
      </c>
    </row>
    <row r="16" ht="13.5">
      <c r="A16" s="34"/>
    </row>
    <row r="17" ht="13.5" customHeight="1">
      <c r="A17" s="131" t="s">
        <v>82</v>
      </c>
    </row>
    <row r="18" ht="13.5" customHeight="1">
      <c r="A18" s="132" t="s">
        <v>85</v>
      </c>
    </row>
    <row r="19" ht="13.5" customHeight="1">
      <c r="A19" s="132" t="s">
        <v>83</v>
      </c>
    </row>
    <row r="20" ht="13.5" customHeight="1">
      <c r="A20" s="132" t="s">
        <v>84</v>
      </c>
    </row>
    <row r="22" ht="13.5" customHeight="1">
      <c r="A22" s="132" t="s">
        <v>86</v>
      </c>
    </row>
    <row r="23" ht="13.5" customHeight="1">
      <c r="A23" s="132" t="s">
        <v>94</v>
      </c>
    </row>
    <row r="25" ht="13.5" customHeight="1">
      <c r="A25" s="132" t="s">
        <v>87</v>
      </c>
    </row>
    <row r="26" ht="13.5" customHeight="1">
      <c r="A26" s="132" t="s">
        <v>88</v>
      </c>
    </row>
    <row r="27" ht="13.5" customHeight="1">
      <c r="A27" s="132" t="s">
        <v>89</v>
      </c>
    </row>
    <row r="29" ht="13.5" customHeight="1">
      <c r="A29" s="132" t="s">
        <v>90</v>
      </c>
    </row>
    <row r="30" ht="13.5" customHeight="1">
      <c r="A30" s="132" t="s">
        <v>91</v>
      </c>
    </row>
    <row r="32" ht="13.5" customHeight="1">
      <c r="A32" s="132" t="s">
        <v>92</v>
      </c>
    </row>
    <row r="33" ht="13.5" customHeight="1">
      <c r="A33" s="132" t="s">
        <v>93</v>
      </c>
    </row>
    <row r="34" ht="13.5" customHeight="1">
      <c r="A34" s="134" t="s">
        <v>98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C30" sqref="C30"/>
    </sheetView>
  </sheetViews>
  <sheetFormatPr defaultColWidth="10.00390625" defaultRowHeight="13.5" customHeight="1"/>
  <cols>
    <col min="1" max="1" width="4.125" style="0" bestFit="1" customWidth="1"/>
    <col min="2" max="2" width="9.625" style="0" customWidth="1"/>
    <col min="3" max="3" width="6.75390625" style="0" customWidth="1"/>
    <col min="4" max="4" width="17.25390625" style="0" customWidth="1"/>
    <col min="5" max="5" width="22.625" style="0" bestFit="1" customWidth="1"/>
    <col min="6" max="6" width="6.875" style="0" customWidth="1"/>
    <col min="7" max="7" width="17.25390625" style="88" bestFit="1" customWidth="1"/>
    <col min="8" max="8" width="13.125" style="0" customWidth="1"/>
    <col min="9" max="9" width="11.25390625" style="0" customWidth="1"/>
    <col min="10" max="10" width="17.25390625" style="88" bestFit="1" customWidth="1"/>
    <col min="11" max="11" width="10.00390625" style="0" customWidth="1"/>
    <col min="12" max="12" width="18.375" style="0" customWidth="1"/>
    <col min="13" max="13" width="8.625" style="127" bestFit="1" customWidth="1"/>
    <col min="14" max="15" width="10.00390625" style="0" customWidth="1"/>
    <col min="16" max="16" width="15.875" style="0" customWidth="1"/>
  </cols>
  <sheetData>
    <row r="1" spans="1:16" s="127" customFormat="1" ht="14.25" thickBot="1">
      <c r="A1" s="122" t="s">
        <v>79</v>
      </c>
      <c r="B1" s="123" t="s">
        <v>19</v>
      </c>
      <c r="C1" s="123" t="s">
        <v>20</v>
      </c>
      <c r="D1" s="123" t="s">
        <v>21</v>
      </c>
      <c r="E1" s="123" t="s">
        <v>22</v>
      </c>
      <c r="F1" s="135" t="s">
        <v>100</v>
      </c>
      <c r="G1" s="124" t="s">
        <v>23</v>
      </c>
      <c r="H1" s="123" t="s">
        <v>24</v>
      </c>
      <c r="I1" s="123" t="s">
        <v>25</v>
      </c>
      <c r="J1" s="124" t="s">
        <v>26</v>
      </c>
      <c r="K1" s="123" t="s">
        <v>27</v>
      </c>
      <c r="L1" s="123" t="s">
        <v>28</v>
      </c>
      <c r="M1" s="123" t="s">
        <v>29</v>
      </c>
      <c r="N1" s="123" t="s">
        <v>30</v>
      </c>
      <c r="O1" s="125" t="s">
        <v>31</v>
      </c>
      <c r="P1" s="126" t="s">
        <v>32</v>
      </c>
    </row>
    <row r="2" spans="1:16" ht="13.5" customHeight="1">
      <c r="A2" s="127">
        <v>1</v>
      </c>
      <c r="B2" s="127" t="s">
        <v>62</v>
      </c>
      <c r="C2" s="127" t="s">
        <v>63</v>
      </c>
      <c r="D2" s="139">
        <v>1.73</v>
      </c>
      <c r="E2" t="s">
        <v>64</v>
      </c>
      <c r="F2" t="s">
        <v>105</v>
      </c>
      <c r="G2" s="136" t="s">
        <v>107</v>
      </c>
      <c r="H2" s="138">
        <v>1.144</v>
      </c>
      <c r="I2" t="s">
        <v>105</v>
      </c>
      <c r="J2" s="136" t="s">
        <v>130</v>
      </c>
      <c r="K2" s="138">
        <v>1.1433</v>
      </c>
      <c r="L2" t="s">
        <v>68</v>
      </c>
      <c r="M2" s="127" t="s">
        <v>33</v>
      </c>
      <c r="N2" s="156">
        <v>7</v>
      </c>
      <c r="O2" s="156"/>
      <c r="P2" s="90">
        <v>12110</v>
      </c>
    </row>
    <row r="3" spans="1:16" ht="13.5">
      <c r="A3" s="127">
        <v>2</v>
      </c>
      <c r="B3" s="127" t="s">
        <v>62</v>
      </c>
      <c r="C3" s="127" t="s">
        <v>63</v>
      </c>
      <c r="D3" s="139">
        <v>1.61</v>
      </c>
      <c r="E3" t="s">
        <v>64</v>
      </c>
      <c r="F3" t="s">
        <v>106</v>
      </c>
      <c r="G3" s="136" t="s">
        <v>108</v>
      </c>
      <c r="H3" s="138">
        <v>1.1444</v>
      </c>
      <c r="I3" t="s">
        <v>106</v>
      </c>
      <c r="J3" s="136" t="s">
        <v>131</v>
      </c>
      <c r="K3" s="138">
        <v>1.1325</v>
      </c>
      <c r="L3" t="s">
        <v>68</v>
      </c>
      <c r="M3" s="127" t="s">
        <v>33</v>
      </c>
      <c r="N3" s="8">
        <v>119</v>
      </c>
      <c r="O3" s="8"/>
      <c r="P3" s="90">
        <v>191590</v>
      </c>
    </row>
    <row r="4" spans="1:16" ht="13.5">
      <c r="A4" s="127">
        <v>3</v>
      </c>
      <c r="B4" s="127" t="s">
        <v>62</v>
      </c>
      <c r="C4" s="127" t="s">
        <v>67</v>
      </c>
      <c r="D4" s="139">
        <v>2.09</v>
      </c>
      <c r="E4" t="s">
        <v>64</v>
      </c>
      <c r="F4" t="s">
        <v>106</v>
      </c>
      <c r="G4" s="136" t="s">
        <v>109</v>
      </c>
      <c r="H4" s="138">
        <v>1.1403</v>
      </c>
      <c r="I4" t="s">
        <v>106</v>
      </c>
      <c r="J4" s="136" t="s">
        <v>132</v>
      </c>
      <c r="K4" s="138">
        <v>1.1397</v>
      </c>
      <c r="L4" t="s">
        <v>68</v>
      </c>
      <c r="M4" s="127" t="s">
        <v>66</v>
      </c>
      <c r="N4" s="8"/>
      <c r="O4" s="8">
        <v>-6</v>
      </c>
      <c r="P4" s="90">
        <v>-12540</v>
      </c>
    </row>
    <row r="5" spans="1:16" ht="13.5">
      <c r="A5" s="127">
        <v>4</v>
      </c>
      <c r="B5" s="127" t="s">
        <v>62</v>
      </c>
      <c r="C5" s="127" t="s">
        <v>63</v>
      </c>
      <c r="D5" s="139">
        <v>1.76</v>
      </c>
      <c r="E5" t="s">
        <v>64</v>
      </c>
      <c r="F5" t="s">
        <v>106</v>
      </c>
      <c r="G5" s="136" t="s">
        <v>110</v>
      </c>
      <c r="H5" s="138">
        <v>1.1326</v>
      </c>
      <c r="I5" t="s">
        <v>106</v>
      </c>
      <c r="J5" s="136" t="s">
        <v>133</v>
      </c>
      <c r="K5" s="138">
        <v>1.1326</v>
      </c>
      <c r="L5" t="s">
        <v>103</v>
      </c>
      <c r="M5" s="127" t="s">
        <v>45</v>
      </c>
      <c r="N5" s="8"/>
      <c r="O5" s="8"/>
      <c r="P5" s="90">
        <v>0</v>
      </c>
    </row>
    <row r="6" spans="1:16" ht="13.5">
      <c r="A6" s="127">
        <v>5</v>
      </c>
      <c r="B6" s="127" t="s">
        <v>62</v>
      </c>
      <c r="C6" s="127" t="s">
        <v>63</v>
      </c>
      <c r="D6" s="139">
        <v>1.48</v>
      </c>
      <c r="E6" t="s">
        <v>64</v>
      </c>
      <c r="F6" t="s">
        <v>106</v>
      </c>
      <c r="G6" s="136" t="s">
        <v>111</v>
      </c>
      <c r="H6" s="138">
        <v>1.0791</v>
      </c>
      <c r="I6" t="s">
        <v>106</v>
      </c>
      <c r="J6" s="136" t="s">
        <v>134</v>
      </c>
      <c r="K6" s="138">
        <v>1.0769</v>
      </c>
      <c r="L6" t="s">
        <v>68</v>
      </c>
      <c r="M6" s="127" t="s">
        <v>33</v>
      </c>
      <c r="N6" s="156">
        <v>22</v>
      </c>
      <c r="O6" s="8"/>
      <c r="P6" s="90">
        <v>32560</v>
      </c>
    </row>
    <row r="7" spans="1:16" ht="13.5">
      <c r="A7" s="127">
        <v>6</v>
      </c>
      <c r="B7" s="127" t="s">
        <v>62</v>
      </c>
      <c r="C7" s="127" t="s">
        <v>63</v>
      </c>
      <c r="D7" s="139">
        <v>0.95</v>
      </c>
      <c r="E7" t="s">
        <v>64</v>
      </c>
      <c r="F7" t="s">
        <v>106</v>
      </c>
      <c r="G7" s="136" t="s">
        <v>112</v>
      </c>
      <c r="H7" s="138">
        <v>1.0686</v>
      </c>
      <c r="I7" t="s">
        <v>106</v>
      </c>
      <c r="J7" s="136" t="s">
        <v>152</v>
      </c>
      <c r="K7" s="138">
        <v>1.0649</v>
      </c>
      <c r="L7" t="s">
        <v>68</v>
      </c>
      <c r="M7" s="127" t="s">
        <v>33</v>
      </c>
      <c r="N7" s="8">
        <v>37</v>
      </c>
      <c r="O7" s="8"/>
      <c r="P7" s="90">
        <v>35150</v>
      </c>
    </row>
    <row r="8" spans="1:16" ht="13.5">
      <c r="A8" s="127">
        <v>7</v>
      </c>
      <c r="B8" s="127" t="s">
        <v>62</v>
      </c>
      <c r="C8" s="127" t="s">
        <v>67</v>
      </c>
      <c r="D8" s="139">
        <v>1.07</v>
      </c>
      <c r="E8" t="s">
        <v>64</v>
      </c>
      <c r="F8" t="s">
        <v>106</v>
      </c>
      <c r="G8" s="136" t="s">
        <v>113</v>
      </c>
      <c r="H8" s="138">
        <v>1.0929</v>
      </c>
      <c r="I8" t="s">
        <v>106</v>
      </c>
      <c r="J8" s="136" t="s">
        <v>135</v>
      </c>
      <c r="K8" s="138">
        <v>1.0929</v>
      </c>
      <c r="L8" t="s">
        <v>103</v>
      </c>
      <c r="M8" s="127" t="s">
        <v>45</v>
      </c>
      <c r="N8" s="8"/>
      <c r="O8" s="8"/>
      <c r="P8" s="90">
        <v>0</v>
      </c>
    </row>
    <row r="9" spans="1:16" ht="13.5">
      <c r="A9" s="127">
        <v>8</v>
      </c>
      <c r="B9" s="127" t="s">
        <v>62</v>
      </c>
      <c r="C9" s="127" t="s">
        <v>63</v>
      </c>
      <c r="D9" s="139">
        <v>1.32</v>
      </c>
      <c r="E9" t="s">
        <v>64</v>
      </c>
      <c r="F9" t="s">
        <v>106</v>
      </c>
      <c r="G9" s="136" t="s">
        <v>114</v>
      </c>
      <c r="H9" s="138">
        <v>1.0819</v>
      </c>
      <c r="I9" t="s">
        <v>106</v>
      </c>
      <c r="J9" s="136" t="s">
        <v>136</v>
      </c>
      <c r="K9" s="138">
        <v>1.0772</v>
      </c>
      <c r="L9" t="s">
        <v>68</v>
      </c>
      <c r="M9" s="127" t="s">
        <v>33</v>
      </c>
      <c r="N9" s="8">
        <v>47</v>
      </c>
      <c r="O9" s="8"/>
      <c r="P9" s="90">
        <v>62040</v>
      </c>
    </row>
    <row r="10" spans="1:16" ht="13.5">
      <c r="A10" s="127">
        <v>9</v>
      </c>
      <c r="B10" s="127" t="s">
        <v>62</v>
      </c>
      <c r="C10" s="127" t="s">
        <v>67</v>
      </c>
      <c r="D10" s="139">
        <v>2.93</v>
      </c>
      <c r="E10" t="s">
        <v>64</v>
      </c>
      <c r="F10" t="s">
        <v>106</v>
      </c>
      <c r="G10" s="136" t="s">
        <v>115</v>
      </c>
      <c r="H10" s="138">
        <v>1.098</v>
      </c>
      <c r="I10" t="s">
        <v>106</v>
      </c>
      <c r="J10" s="136" t="s">
        <v>137</v>
      </c>
      <c r="K10" s="138">
        <v>1.0962</v>
      </c>
      <c r="L10" t="s">
        <v>65</v>
      </c>
      <c r="M10" s="127" t="s">
        <v>66</v>
      </c>
      <c r="N10" s="8"/>
      <c r="O10" s="8">
        <v>-18</v>
      </c>
      <c r="P10" s="90">
        <v>-52740</v>
      </c>
    </row>
    <row r="11" spans="1:16" ht="13.5">
      <c r="A11" s="127">
        <v>10</v>
      </c>
      <c r="B11" s="127" t="s">
        <v>62</v>
      </c>
      <c r="C11" s="127" t="s">
        <v>67</v>
      </c>
      <c r="D11" s="139">
        <v>1.4</v>
      </c>
      <c r="E11" t="s">
        <v>64</v>
      </c>
      <c r="F11" t="s">
        <v>106</v>
      </c>
      <c r="G11" s="136" t="s">
        <v>116</v>
      </c>
      <c r="H11" s="138">
        <v>1.0944</v>
      </c>
      <c r="I11" t="s">
        <v>106</v>
      </c>
      <c r="J11" s="136" t="s">
        <v>138</v>
      </c>
      <c r="K11" s="138">
        <v>1.0908</v>
      </c>
      <c r="L11" t="s">
        <v>65</v>
      </c>
      <c r="M11" s="127" t="s">
        <v>66</v>
      </c>
      <c r="N11" s="8"/>
      <c r="O11" s="8">
        <v>-36</v>
      </c>
      <c r="P11" s="90">
        <v>-50400</v>
      </c>
    </row>
    <row r="12" spans="1:16" ht="13.5">
      <c r="A12" s="127">
        <v>11</v>
      </c>
      <c r="B12" s="127" t="s">
        <v>62</v>
      </c>
      <c r="C12" s="127" t="s">
        <v>63</v>
      </c>
      <c r="D12" s="139">
        <v>1.47</v>
      </c>
      <c r="E12" t="s">
        <v>64</v>
      </c>
      <c r="F12" t="s">
        <v>106</v>
      </c>
      <c r="G12" s="136" t="s">
        <v>117</v>
      </c>
      <c r="H12" s="138">
        <v>1.0894</v>
      </c>
      <c r="I12" t="s">
        <v>106</v>
      </c>
      <c r="J12" s="136" t="s">
        <v>139</v>
      </c>
      <c r="K12" s="138">
        <v>1.0927</v>
      </c>
      <c r="L12" t="s">
        <v>65</v>
      </c>
      <c r="M12" s="127" t="s">
        <v>66</v>
      </c>
      <c r="N12" s="8"/>
      <c r="O12" s="8">
        <v>-33</v>
      </c>
      <c r="P12" s="90">
        <v>-48510</v>
      </c>
    </row>
    <row r="13" spans="1:16" ht="13.5">
      <c r="A13" s="127">
        <v>12</v>
      </c>
      <c r="B13" s="127" t="s">
        <v>62</v>
      </c>
      <c r="C13" s="127" t="s">
        <v>63</v>
      </c>
      <c r="D13" s="139">
        <v>2.22</v>
      </c>
      <c r="E13" t="s">
        <v>64</v>
      </c>
      <c r="F13" t="s">
        <v>106</v>
      </c>
      <c r="G13" s="136" t="s">
        <v>118</v>
      </c>
      <c r="H13" s="138">
        <v>1.0916</v>
      </c>
      <c r="I13" t="s">
        <v>106</v>
      </c>
      <c r="J13" s="136" t="s">
        <v>140</v>
      </c>
      <c r="K13" s="138">
        <v>1.0937</v>
      </c>
      <c r="L13" t="s">
        <v>65</v>
      </c>
      <c r="M13" s="127" t="s">
        <v>66</v>
      </c>
      <c r="N13" s="8"/>
      <c r="O13" s="8">
        <v>-21</v>
      </c>
      <c r="P13" s="90">
        <v>-46620</v>
      </c>
    </row>
    <row r="14" spans="1:16" ht="13.5">
      <c r="A14" s="127">
        <v>13</v>
      </c>
      <c r="B14" s="127" t="s">
        <v>62</v>
      </c>
      <c r="C14" s="127" t="s">
        <v>63</v>
      </c>
      <c r="D14" s="139">
        <v>1.09</v>
      </c>
      <c r="E14" t="s">
        <v>64</v>
      </c>
      <c r="F14" t="s">
        <v>106</v>
      </c>
      <c r="G14" s="136" t="s">
        <v>119</v>
      </c>
      <c r="H14" s="138">
        <v>1.1122</v>
      </c>
      <c r="I14" t="s">
        <v>106</v>
      </c>
      <c r="J14" s="136" t="s">
        <v>102</v>
      </c>
      <c r="K14" s="138">
        <v>1.1122</v>
      </c>
      <c r="L14" t="s">
        <v>103</v>
      </c>
      <c r="M14" s="127" t="s">
        <v>45</v>
      </c>
      <c r="N14" s="8"/>
      <c r="O14" s="8"/>
      <c r="P14" s="90">
        <v>0</v>
      </c>
    </row>
    <row r="15" spans="1:16" ht="13.5">
      <c r="A15" s="127">
        <v>14</v>
      </c>
      <c r="B15" s="127" t="s">
        <v>62</v>
      </c>
      <c r="C15" s="127" t="s">
        <v>63</v>
      </c>
      <c r="D15" s="139">
        <v>1.79</v>
      </c>
      <c r="E15" t="s">
        <v>64</v>
      </c>
      <c r="F15" t="s">
        <v>106</v>
      </c>
      <c r="G15" s="136" t="s">
        <v>120</v>
      </c>
      <c r="H15" s="138">
        <v>1.111</v>
      </c>
      <c r="I15" t="s">
        <v>106</v>
      </c>
      <c r="J15" s="136" t="s">
        <v>141</v>
      </c>
      <c r="K15" s="138">
        <v>1.111</v>
      </c>
      <c r="L15" t="s">
        <v>103</v>
      </c>
      <c r="M15" s="127" t="s">
        <v>45</v>
      </c>
      <c r="N15" s="8"/>
      <c r="O15" s="8"/>
      <c r="P15" s="90">
        <v>0</v>
      </c>
    </row>
    <row r="16" spans="1:16" ht="13.5">
      <c r="A16" s="127">
        <v>15</v>
      </c>
      <c r="B16" s="127" t="s">
        <v>62</v>
      </c>
      <c r="C16" s="127" t="s">
        <v>67</v>
      </c>
      <c r="D16" s="139">
        <v>1.95</v>
      </c>
      <c r="E16" t="s">
        <v>64</v>
      </c>
      <c r="F16" t="s">
        <v>106</v>
      </c>
      <c r="G16" s="136" t="s">
        <v>121</v>
      </c>
      <c r="H16" s="138">
        <v>1.1138</v>
      </c>
      <c r="I16" t="s">
        <v>106</v>
      </c>
      <c r="J16" s="136" t="s">
        <v>142</v>
      </c>
      <c r="K16" s="138">
        <v>1.1271</v>
      </c>
      <c r="L16" t="s">
        <v>68</v>
      </c>
      <c r="M16" s="127" t="s">
        <v>33</v>
      </c>
      <c r="N16" s="8">
        <v>133</v>
      </c>
      <c r="O16" s="8"/>
      <c r="P16" s="90">
        <v>259350</v>
      </c>
    </row>
    <row r="17" spans="1:16" ht="13.5">
      <c r="A17" s="127">
        <v>16</v>
      </c>
      <c r="B17" s="127" t="s">
        <v>62</v>
      </c>
      <c r="C17" s="127" t="s">
        <v>63</v>
      </c>
      <c r="D17" s="139">
        <v>2.63</v>
      </c>
      <c r="E17" t="s">
        <v>64</v>
      </c>
      <c r="F17" t="s">
        <v>106</v>
      </c>
      <c r="G17" s="136" t="s">
        <v>122</v>
      </c>
      <c r="H17" s="138">
        <v>1.1262</v>
      </c>
      <c r="I17" t="s">
        <v>106</v>
      </c>
      <c r="J17" s="136" t="s">
        <v>143</v>
      </c>
      <c r="K17" s="138">
        <v>1.1262</v>
      </c>
      <c r="L17" t="s">
        <v>103</v>
      </c>
      <c r="M17" s="127" t="s">
        <v>45</v>
      </c>
      <c r="N17" s="8"/>
      <c r="O17" s="8"/>
      <c r="P17" s="90">
        <v>0</v>
      </c>
    </row>
    <row r="18" spans="1:16" ht="13.5">
      <c r="A18" s="127">
        <v>17</v>
      </c>
      <c r="B18" s="127" t="s">
        <v>62</v>
      </c>
      <c r="C18" s="127" t="s">
        <v>63</v>
      </c>
      <c r="D18" s="139">
        <v>2.51</v>
      </c>
      <c r="E18" t="s">
        <v>64</v>
      </c>
      <c r="F18" t="s">
        <v>106</v>
      </c>
      <c r="G18" s="136" t="s">
        <v>123</v>
      </c>
      <c r="H18" s="138">
        <v>1.123</v>
      </c>
      <c r="I18" t="s">
        <v>106</v>
      </c>
      <c r="J18" s="136" t="s">
        <v>144</v>
      </c>
      <c r="K18" s="138">
        <v>1.1252</v>
      </c>
      <c r="L18" t="s">
        <v>65</v>
      </c>
      <c r="M18" s="127" t="s">
        <v>66</v>
      </c>
      <c r="N18" s="8"/>
      <c r="O18" s="8">
        <v>-22</v>
      </c>
      <c r="P18" s="90">
        <v>-55220</v>
      </c>
    </row>
    <row r="19" spans="1:16" ht="13.5">
      <c r="A19" s="127">
        <v>18</v>
      </c>
      <c r="B19" s="127" t="s">
        <v>62</v>
      </c>
      <c r="C19" s="127" t="s">
        <v>63</v>
      </c>
      <c r="D19" s="139">
        <v>1.83</v>
      </c>
      <c r="E19" t="s">
        <v>64</v>
      </c>
      <c r="F19" t="s">
        <v>106</v>
      </c>
      <c r="G19" s="136" t="s">
        <v>124</v>
      </c>
      <c r="H19" s="138">
        <v>1.1218</v>
      </c>
      <c r="I19" t="s">
        <v>106</v>
      </c>
      <c r="J19" s="136" t="s">
        <v>145</v>
      </c>
      <c r="K19" s="138">
        <v>1.1202</v>
      </c>
      <c r="L19" t="s">
        <v>68</v>
      </c>
      <c r="M19" s="127" t="s">
        <v>33</v>
      </c>
      <c r="N19" s="8">
        <v>16</v>
      </c>
      <c r="O19" s="8"/>
      <c r="P19" s="90">
        <v>29280</v>
      </c>
    </row>
    <row r="20" spans="1:16" ht="13.5">
      <c r="A20" s="127">
        <v>19</v>
      </c>
      <c r="B20" s="127" t="s">
        <v>62</v>
      </c>
      <c r="C20" s="127" t="s">
        <v>67</v>
      </c>
      <c r="D20" s="139">
        <v>1.8</v>
      </c>
      <c r="E20" t="s">
        <v>64</v>
      </c>
      <c r="F20" t="s">
        <v>106</v>
      </c>
      <c r="G20" s="136" t="s">
        <v>125</v>
      </c>
      <c r="H20" s="138">
        <v>1.1411</v>
      </c>
      <c r="I20" t="s">
        <v>106</v>
      </c>
      <c r="J20" s="136" t="s">
        <v>146</v>
      </c>
      <c r="K20" s="138">
        <v>1.1381</v>
      </c>
      <c r="L20" t="s">
        <v>65</v>
      </c>
      <c r="M20" s="127" t="s">
        <v>66</v>
      </c>
      <c r="N20" s="8"/>
      <c r="O20" s="8">
        <v>-30</v>
      </c>
      <c r="P20" s="90">
        <v>-54000</v>
      </c>
    </row>
    <row r="21" spans="1:16" ht="13.5">
      <c r="A21" s="127">
        <v>20</v>
      </c>
      <c r="B21" s="127" t="s">
        <v>62</v>
      </c>
      <c r="C21" s="127" t="s">
        <v>63</v>
      </c>
      <c r="D21" s="139">
        <v>3.25</v>
      </c>
      <c r="E21" t="s">
        <v>64</v>
      </c>
      <c r="F21" t="s">
        <v>106</v>
      </c>
      <c r="G21" s="136" t="s">
        <v>126</v>
      </c>
      <c r="H21" s="138">
        <v>1.1163</v>
      </c>
      <c r="I21" t="s">
        <v>106</v>
      </c>
      <c r="J21" s="136" t="s">
        <v>147</v>
      </c>
      <c r="K21" s="138">
        <v>1.1179</v>
      </c>
      <c r="L21" t="s">
        <v>65</v>
      </c>
      <c r="M21" s="127" t="s">
        <v>66</v>
      </c>
      <c r="N21" s="8"/>
      <c r="O21" s="8">
        <v>-16</v>
      </c>
      <c r="P21" s="90">
        <v>-52000</v>
      </c>
    </row>
    <row r="22" spans="1:16" ht="13.5">
      <c r="A22" s="127">
        <v>21</v>
      </c>
      <c r="B22" s="127" t="s">
        <v>62</v>
      </c>
      <c r="C22" s="127" t="s">
        <v>67</v>
      </c>
      <c r="D22" s="139">
        <v>1.38</v>
      </c>
      <c r="E22" t="s">
        <v>64</v>
      </c>
      <c r="F22" t="s">
        <v>106</v>
      </c>
      <c r="G22" s="136" t="s">
        <v>127</v>
      </c>
      <c r="H22" s="138">
        <v>1.1214</v>
      </c>
      <c r="I22" t="s">
        <v>106</v>
      </c>
      <c r="J22" s="136" t="s">
        <v>126</v>
      </c>
      <c r="K22" s="138">
        <v>1.1178</v>
      </c>
      <c r="L22" t="s">
        <v>65</v>
      </c>
      <c r="M22" s="127" t="s">
        <v>66</v>
      </c>
      <c r="N22" s="8"/>
      <c r="O22" s="8">
        <v>-36</v>
      </c>
      <c r="P22" s="90">
        <v>-49680</v>
      </c>
    </row>
    <row r="23" spans="1:16" ht="13.5">
      <c r="A23" s="127">
        <v>22</v>
      </c>
      <c r="B23" s="127" t="s">
        <v>62</v>
      </c>
      <c r="C23" s="127" t="s">
        <v>63</v>
      </c>
      <c r="D23" s="139">
        <v>1.6</v>
      </c>
      <c r="E23" t="s">
        <v>64</v>
      </c>
      <c r="F23" t="s">
        <v>106</v>
      </c>
      <c r="G23" s="136" t="s">
        <v>128</v>
      </c>
      <c r="H23" s="138">
        <v>1.0918</v>
      </c>
      <c r="I23" t="s">
        <v>106</v>
      </c>
      <c r="J23" s="136" t="s">
        <v>148</v>
      </c>
      <c r="K23" s="138">
        <v>1.0914</v>
      </c>
      <c r="L23" t="s">
        <v>68</v>
      </c>
      <c r="M23" s="127" t="s">
        <v>33</v>
      </c>
      <c r="N23" s="8">
        <v>4</v>
      </c>
      <c r="O23" s="8"/>
      <c r="P23" s="90">
        <v>6400</v>
      </c>
    </row>
    <row r="24" spans="1:16" ht="13.5">
      <c r="A24" s="127">
        <v>23</v>
      </c>
      <c r="B24" s="127" t="s">
        <v>62</v>
      </c>
      <c r="C24" s="127" t="s">
        <v>67</v>
      </c>
      <c r="D24" s="139">
        <v>1.93</v>
      </c>
      <c r="E24" t="s">
        <v>64</v>
      </c>
      <c r="F24" t="s">
        <v>106</v>
      </c>
      <c r="G24" s="136" t="s">
        <v>129</v>
      </c>
      <c r="H24" s="138">
        <v>1.0994</v>
      </c>
      <c r="I24" t="s">
        <v>106</v>
      </c>
      <c r="J24" s="136" t="s">
        <v>149</v>
      </c>
      <c r="K24" s="138">
        <v>1.0969</v>
      </c>
      <c r="L24" t="s">
        <v>65</v>
      </c>
      <c r="M24" s="127" t="s">
        <v>66</v>
      </c>
      <c r="N24" s="8"/>
      <c r="O24" s="8">
        <v>-25</v>
      </c>
      <c r="P24" s="90">
        <v>-48250</v>
      </c>
    </row>
    <row r="25" spans="1:16" ht="14.25" thickBot="1">
      <c r="A25" s="128"/>
      <c r="B25" s="128"/>
      <c r="C25" s="128"/>
      <c r="D25" s="23"/>
      <c r="E25" s="23"/>
      <c r="F25" s="23"/>
      <c r="G25" s="130"/>
      <c r="H25" s="23"/>
      <c r="I25" s="23"/>
      <c r="J25" s="137"/>
      <c r="K25" s="23"/>
      <c r="L25" s="23"/>
      <c r="M25" s="128"/>
      <c r="N25" s="24"/>
      <c r="O25" s="24"/>
      <c r="P25" s="91"/>
    </row>
    <row r="26" spans="4:16" ht="14.25" thickTop="1">
      <c r="D26" t="s">
        <v>81</v>
      </c>
      <c r="M26" s="129" t="s">
        <v>34</v>
      </c>
      <c r="N26" s="8">
        <f>SUM(N2:N25)</f>
        <v>385</v>
      </c>
      <c r="O26" s="8">
        <f>SUM(O2:O25)</f>
        <v>-243</v>
      </c>
      <c r="P26" s="90">
        <f>SUM(P2:P25)</f>
        <v>158520</v>
      </c>
    </row>
    <row r="27" spans="4:16" ht="13.5">
      <c r="D27" t="s">
        <v>80</v>
      </c>
      <c r="M27" s="129"/>
      <c r="N27" s="8"/>
      <c r="O27" s="8"/>
      <c r="P27" s="90"/>
    </row>
    <row r="28" ht="13.5" customHeight="1" thickBot="1"/>
    <row r="29" spans="4:10" ht="14.25" thickBot="1">
      <c r="D29" s="150" t="s">
        <v>35</v>
      </c>
      <c r="E29" s="151"/>
      <c r="G29" s="150" t="s">
        <v>36</v>
      </c>
      <c r="H29" s="152"/>
      <c r="I29" s="18" t="s">
        <v>37</v>
      </c>
      <c r="J29" s="96" t="s">
        <v>38</v>
      </c>
    </row>
    <row r="30" spans="4:10" ht="13.5">
      <c r="D30" s="5" t="s">
        <v>39</v>
      </c>
      <c r="E30" s="89" t="s">
        <v>154</v>
      </c>
      <c r="G30" s="102" t="s">
        <v>75</v>
      </c>
      <c r="H30" s="10">
        <v>23</v>
      </c>
      <c r="I30" s="13">
        <v>8</v>
      </c>
      <c r="J30" s="97">
        <v>15</v>
      </c>
    </row>
    <row r="31" spans="4:10" ht="13.5">
      <c r="D31" s="2" t="s">
        <v>40</v>
      </c>
      <c r="E31" s="1">
        <f>COUNTIF(C2:C24,"b")</f>
        <v>8</v>
      </c>
      <c r="G31" s="2"/>
      <c r="H31" s="11"/>
      <c r="I31" s="14"/>
      <c r="J31" s="98"/>
    </row>
    <row r="32" spans="4:10" ht="13.5">
      <c r="D32" s="2" t="s">
        <v>41</v>
      </c>
      <c r="E32" s="1">
        <f>COUNTIF(C2:C24,"s")</f>
        <v>15</v>
      </c>
      <c r="G32" s="2"/>
      <c r="H32" s="11"/>
      <c r="I32" s="14"/>
      <c r="J32" s="98"/>
    </row>
    <row r="33" spans="4:10" ht="13.5">
      <c r="D33" s="2" t="s">
        <v>42</v>
      </c>
      <c r="E33" s="1">
        <f>COUNTA(C2:C24)</f>
        <v>23</v>
      </c>
      <c r="G33" s="2"/>
      <c r="H33" s="11"/>
      <c r="I33" s="14"/>
      <c r="J33" s="98"/>
    </row>
    <row r="34" spans="4:10" ht="13.5">
      <c r="D34" s="2" t="s">
        <v>43</v>
      </c>
      <c r="E34" s="1">
        <f>COUNTIF(M2:M24,"勝ち")</f>
        <v>8</v>
      </c>
      <c r="G34" s="2"/>
      <c r="H34" s="11"/>
      <c r="I34" s="14"/>
      <c r="J34" s="98"/>
    </row>
    <row r="35" spans="4:10" ht="13.5">
      <c r="D35" s="2" t="s">
        <v>44</v>
      </c>
      <c r="E35" s="4">
        <f>COUNTIF(M2:M24,"負け")</f>
        <v>10</v>
      </c>
      <c r="G35" s="2"/>
      <c r="H35" s="11"/>
      <c r="I35" s="14"/>
      <c r="J35" s="98"/>
    </row>
    <row r="36" spans="4:10" ht="13.5">
      <c r="D36" s="2" t="s">
        <v>45</v>
      </c>
      <c r="E36" s="4">
        <f>COUNTIF(M2:M25,"引き分け")</f>
        <v>5</v>
      </c>
      <c r="G36" s="2"/>
      <c r="H36" s="11"/>
      <c r="I36" s="14"/>
      <c r="J36" s="98"/>
    </row>
    <row r="37" spans="4:10" ht="13.5">
      <c r="D37" s="6" t="s">
        <v>46</v>
      </c>
      <c r="E37" s="7">
        <v>0</v>
      </c>
      <c r="G37" s="2"/>
      <c r="H37" s="11"/>
      <c r="I37" s="14"/>
      <c r="J37" s="98"/>
    </row>
    <row r="38" spans="4:10" ht="13.5">
      <c r="D38" s="92" t="s">
        <v>69</v>
      </c>
      <c r="E38" s="9">
        <f>N26</f>
        <v>385</v>
      </c>
      <c r="G38" s="2"/>
      <c r="H38" s="11"/>
      <c r="I38" s="14"/>
      <c r="J38" s="98"/>
    </row>
    <row r="39" spans="4:10" ht="13.5">
      <c r="D39" s="92" t="s">
        <v>70</v>
      </c>
      <c r="E39" s="93">
        <f>O26</f>
        <v>-243</v>
      </c>
      <c r="G39" s="2"/>
      <c r="H39" s="11"/>
      <c r="I39" s="14"/>
      <c r="J39" s="98"/>
    </row>
    <row r="40" spans="4:10" ht="13.5">
      <c r="D40" s="92" t="s">
        <v>71</v>
      </c>
      <c r="E40" s="9">
        <f>E38+E39</f>
        <v>142</v>
      </c>
      <c r="G40" s="5"/>
      <c r="H40" s="10"/>
      <c r="I40" s="13"/>
      <c r="J40" s="99"/>
    </row>
    <row r="41" spans="4:10" ht="13.5">
      <c r="D41" s="92" t="s">
        <v>72</v>
      </c>
      <c r="E41" s="9">
        <f>E38/E34</f>
        <v>48.125</v>
      </c>
      <c r="G41" s="2"/>
      <c r="H41" s="11"/>
      <c r="I41" s="14"/>
      <c r="J41" s="98"/>
    </row>
    <row r="42" spans="4:10" ht="13.5">
      <c r="D42" s="92" t="s">
        <v>73</v>
      </c>
      <c r="E42" s="9">
        <f>E39/E35</f>
        <v>-24.3</v>
      </c>
      <c r="G42" s="2"/>
      <c r="H42" s="11"/>
      <c r="I42" s="14"/>
      <c r="J42" s="98"/>
    </row>
    <row r="43" spans="4:10" ht="13.5">
      <c r="D43" s="2" t="s">
        <v>47</v>
      </c>
      <c r="E43" s="1">
        <v>3</v>
      </c>
      <c r="G43" s="2"/>
      <c r="H43" s="11"/>
      <c r="I43" s="14"/>
      <c r="J43" s="98"/>
    </row>
    <row r="44" spans="4:10" ht="13.5">
      <c r="D44" s="2" t="s">
        <v>48</v>
      </c>
      <c r="E44" s="1">
        <v>4</v>
      </c>
      <c r="G44" s="2"/>
      <c r="H44" s="11"/>
      <c r="I44" s="14"/>
      <c r="J44" s="98"/>
    </row>
    <row r="45" spans="4:10" ht="13.5">
      <c r="D45" s="92" t="s">
        <v>74</v>
      </c>
      <c r="E45" s="95">
        <v>0.162</v>
      </c>
      <c r="G45" s="2"/>
      <c r="H45" s="11"/>
      <c r="I45" s="14"/>
      <c r="J45" s="98"/>
    </row>
    <row r="46" spans="4:10" ht="14.25" thickBot="1">
      <c r="D46" s="3" t="s">
        <v>14</v>
      </c>
      <c r="E46" s="94">
        <f>E34/(E33-E36)</f>
        <v>0.4444444444444444</v>
      </c>
      <c r="G46" s="2"/>
      <c r="H46" s="11"/>
      <c r="I46" s="14"/>
      <c r="J46" s="98"/>
    </row>
    <row r="47" spans="7:10" ht="13.5">
      <c r="G47" s="2"/>
      <c r="H47" s="11"/>
      <c r="I47" s="14"/>
      <c r="J47" s="98"/>
    </row>
    <row r="48" spans="7:10" ht="14.25" thickBot="1">
      <c r="G48" s="3"/>
      <c r="H48" s="12"/>
      <c r="I48" s="15"/>
      <c r="J48" s="100"/>
    </row>
    <row r="49" spans="7:10" ht="14.25" thickBot="1">
      <c r="G49" s="101" t="s">
        <v>34</v>
      </c>
      <c r="H49" s="25">
        <f>SUM(H30:H48)</f>
        <v>23</v>
      </c>
      <c r="I49" s="25">
        <f>SUM(I30:I48)</f>
        <v>8</v>
      </c>
      <c r="J49" s="25">
        <f>SUM(J30:J48)</f>
        <v>15</v>
      </c>
    </row>
    <row r="51" ht="13.5" customHeight="1" thickBot="1"/>
    <row r="52" spans="7:11" ht="14.25" thickBot="1">
      <c r="G52" s="153" t="s">
        <v>49</v>
      </c>
      <c r="H52" s="154"/>
      <c r="I52" s="18" t="s">
        <v>37</v>
      </c>
      <c r="J52" s="103" t="s">
        <v>38</v>
      </c>
      <c r="K52" s="19" t="s">
        <v>50</v>
      </c>
    </row>
    <row r="53" spans="7:11" ht="13.5">
      <c r="G53" s="5" t="s">
        <v>51</v>
      </c>
      <c r="H53" s="10">
        <v>0</v>
      </c>
      <c r="I53" s="13">
        <v>0</v>
      </c>
      <c r="J53" s="104">
        <v>0</v>
      </c>
      <c r="K53" s="16">
        <v>0</v>
      </c>
    </row>
    <row r="54" spans="7:11" ht="13.5">
      <c r="G54" s="2" t="s">
        <v>52</v>
      </c>
      <c r="H54" s="11">
        <v>0</v>
      </c>
      <c r="I54" s="11">
        <v>0</v>
      </c>
      <c r="J54" s="14">
        <v>0</v>
      </c>
      <c r="K54" s="17">
        <v>0</v>
      </c>
    </row>
    <row r="55" spans="7:11" ht="13.5">
      <c r="G55" s="2" t="s">
        <v>53</v>
      </c>
      <c r="H55" s="11">
        <v>0</v>
      </c>
      <c r="I55" s="11">
        <v>0</v>
      </c>
      <c r="J55" s="14">
        <v>0</v>
      </c>
      <c r="K55" s="17">
        <v>0</v>
      </c>
    </row>
    <row r="56" spans="7:11" ht="13.5">
      <c r="G56" s="2" t="s">
        <v>54</v>
      </c>
      <c r="H56" s="11">
        <v>0</v>
      </c>
      <c r="I56" s="11">
        <v>0</v>
      </c>
      <c r="J56" s="14">
        <v>0</v>
      </c>
      <c r="K56" s="17">
        <v>0</v>
      </c>
    </row>
    <row r="57" spans="7:11" ht="14.25" thickBot="1">
      <c r="G57" s="105" t="s">
        <v>55</v>
      </c>
      <c r="H57" s="21">
        <v>0</v>
      </c>
      <c r="I57" s="21">
        <v>0</v>
      </c>
      <c r="J57" s="106">
        <v>0</v>
      </c>
      <c r="K57" s="22">
        <v>0</v>
      </c>
    </row>
    <row r="58" spans="7:11" ht="14.25" thickBot="1">
      <c r="G58" s="20" t="s">
        <v>34</v>
      </c>
      <c r="H58" s="20"/>
      <c r="I58" s="20"/>
      <c r="J58" s="107"/>
      <c r="K58" s="81">
        <f>SUM(K53:K57)</f>
        <v>0</v>
      </c>
    </row>
  </sheetData>
  <sheetProtection/>
  <mergeCells count="3">
    <mergeCell ref="D29:E29"/>
    <mergeCell ref="G29:H29"/>
    <mergeCell ref="G52:H52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B1">
      <selection activeCell="D17" sqref="D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 thickBot="1">
      <c r="A1" s="77"/>
      <c r="B1" s="140" t="s">
        <v>0</v>
      </c>
      <c r="C1" s="141"/>
      <c r="D1" s="142"/>
      <c r="E1" s="76"/>
      <c r="F1" s="143" t="s">
        <v>0</v>
      </c>
      <c r="G1" s="144"/>
      <c r="H1" s="78"/>
    </row>
    <row r="2" spans="1:9" ht="25.5" customHeight="1" thickBot="1">
      <c r="A2" s="79" t="s">
        <v>1</v>
      </c>
      <c r="B2" s="145">
        <v>1000000</v>
      </c>
      <c r="C2" s="145"/>
      <c r="D2" s="145"/>
      <c r="E2" s="41" t="s">
        <v>2</v>
      </c>
      <c r="F2" s="146">
        <v>40190</v>
      </c>
      <c r="G2" s="147"/>
      <c r="H2" s="26"/>
      <c r="I2" s="26"/>
    </row>
    <row r="3" spans="1:11" ht="27" customHeight="1" thickBot="1">
      <c r="A3" s="27" t="s">
        <v>3</v>
      </c>
      <c r="B3" s="148">
        <f>SUM(B2+D14)</f>
        <v>1206770</v>
      </c>
      <c r="C3" s="148"/>
      <c r="D3" s="149"/>
      <c r="E3" s="28" t="s">
        <v>4</v>
      </c>
      <c r="F3" s="29">
        <v>0.04</v>
      </c>
      <c r="G3" s="30">
        <f>B3*F3</f>
        <v>48270.8</v>
      </c>
      <c r="H3" s="32" t="s">
        <v>5</v>
      </c>
      <c r="I3" s="33">
        <f>(B3-B2)</f>
        <v>206770</v>
      </c>
      <c r="K3" s="80"/>
    </row>
    <row r="4" spans="1:9" s="59" customFormat="1" ht="17.25" customHeight="1">
      <c r="A4" s="54"/>
      <c r="B4" s="55"/>
      <c r="C4" s="55"/>
      <c r="D4" s="55"/>
      <c r="E4" s="56"/>
      <c r="F4" s="75" t="s">
        <v>0</v>
      </c>
      <c r="G4" s="55"/>
      <c r="H4" s="57"/>
      <c r="I4" s="58"/>
    </row>
    <row r="5" spans="1:12" ht="19.5" customHeight="1">
      <c r="A5" s="60"/>
      <c r="B5" s="61"/>
      <c r="C5" s="61"/>
      <c r="D5" s="73"/>
      <c r="E5" s="62"/>
      <c r="F5" s="74"/>
      <c r="G5" s="61"/>
      <c r="H5" s="63"/>
      <c r="I5" s="64"/>
      <c r="J5" s="65"/>
      <c r="K5" s="66"/>
      <c r="L5" s="66"/>
    </row>
    <row r="6" spans="1:12" ht="21" customHeight="1" thickBot="1">
      <c r="A6" s="70" t="s">
        <v>6</v>
      </c>
      <c r="B6" s="68" t="s">
        <v>0</v>
      </c>
      <c r="C6" s="68" t="s">
        <v>0</v>
      </c>
      <c r="D6" s="69"/>
      <c r="E6" s="68" t="s">
        <v>0</v>
      </c>
      <c r="F6" s="71" t="s">
        <v>0</v>
      </c>
      <c r="G6" s="31"/>
      <c r="H6" s="26"/>
      <c r="I6" s="26"/>
      <c r="L6" s="67"/>
    </row>
    <row r="7" spans="1:12" ht="28.5">
      <c r="A7" s="72" t="s">
        <v>7</v>
      </c>
      <c r="B7" s="35" t="s">
        <v>8</v>
      </c>
      <c r="C7" s="36" t="s">
        <v>9</v>
      </c>
      <c r="D7" s="37" t="s">
        <v>10</v>
      </c>
      <c r="E7" s="38" t="s">
        <v>11</v>
      </c>
      <c r="F7" s="36" t="s">
        <v>12</v>
      </c>
      <c r="G7" s="38" t="s">
        <v>13</v>
      </c>
      <c r="H7" s="37" t="s">
        <v>14</v>
      </c>
      <c r="I7" s="39" t="s">
        <v>15</v>
      </c>
      <c r="J7" s="42" t="s">
        <v>16</v>
      </c>
      <c r="K7" s="36" t="s">
        <v>78</v>
      </c>
      <c r="L7" s="40" t="s">
        <v>17</v>
      </c>
    </row>
    <row r="8" spans="1:12" ht="24.75" customHeight="1">
      <c r="A8" s="155">
        <v>42036</v>
      </c>
      <c r="B8" s="43">
        <v>203700</v>
      </c>
      <c r="C8" s="116">
        <v>12540</v>
      </c>
      <c r="D8" s="51">
        <f>B8-C8</f>
        <v>191160</v>
      </c>
      <c r="E8" s="44">
        <v>2</v>
      </c>
      <c r="F8" s="45">
        <v>1</v>
      </c>
      <c r="G8" s="44">
        <f>SUM(E8+F8)</f>
        <v>3</v>
      </c>
      <c r="H8" s="46">
        <f>E8/G8</f>
        <v>0.6666666666666666</v>
      </c>
      <c r="I8" s="47">
        <f>IF(B8=0,0,B8/E8)</f>
        <v>101850</v>
      </c>
      <c r="J8" s="47">
        <f>IF(C8=0,0,C8/F8)</f>
        <v>12540</v>
      </c>
      <c r="K8" s="119">
        <f>IF(J8=0,"-",I8/J8)</f>
        <v>8.12200956937799</v>
      </c>
      <c r="L8" s="48">
        <f>IF(C8=0,"-",B8/C8)</f>
        <v>16.24401913875598</v>
      </c>
    </row>
    <row r="9" spans="1:12" ht="24.75" customHeight="1">
      <c r="A9" s="155">
        <v>42064</v>
      </c>
      <c r="B9" s="49">
        <v>129750</v>
      </c>
      <c r="C9" s="117">
        <v>0</v>
      </c>
      <c r="D9" s="51">
        <f>B9-C9</f>
        <v>129750</v>
      </c>
      <c r="E9" s="50">
        <v>3</v>
      </c>
      <c r="F9" s="50">
        <v>0</v>
      </c>
      <c r="G9" s="44">
        <f>SUM(E9+F9)</f>
        <v>3</v>
      </c>
      <c r="H9" s="46">
        <f>E9/G9</f>
        <v>1</v>
      </c>
      <c r="I9" s="47">
        <f aca="true" t="shared" si="0" ref="I9:J12">IF(B9=0,0,B9/E9)</f>
        <v>43250</v>
      </c>
      <c r="J9" s="47">
        <f t="shared" si="0"/>
        <v>0</v>
      </c>
      <c r="K9" s="119" t="str">
        <f>IF(J9=0,"-",I9/J9)</f>
        <v>-</v>
      </c>
      <c r="L9" s="121" t="str">
        <f>IF(C9=0,"-",B9/C9)</f>
        <v>-</v>
      </c>
    </row>
    <row r="10" spans="1:12" ht="24.75" customHeight="1">
      <c r="A10" s="155">
        <v>42095</v>
      </c>
      <c r="B10" s="49">
        <v>0</v>
      </c>
      <c r="C10" s="117">
        <v>52740</v>
      </c>
      <c r="D10" s="51">
        <f>B10-C10</f>
        <v>-52740</v>
      </c>
      <c r="E10" s="50">
        <v>0</v>
      </c>
      <c r="F10" s="50">
        <v>1</v>
      </c>
      <c r="G10" s="44">
        <f>SUM(E10+F10)</f>
        <v>1</v>
      </c>
      <c r="H10" s="46">
        <f>E10/G10</f>
        <v>0</v>
      </c>
      <c r="I10" s="47">
        <f t="shared" si="0"/>
        <v>0</v>
      </c>
      <c r="J10" s="47">
        <f t="shared" si="0"/>
        <v>52740</v>
      </c>
      <c r="K10" s="119">
        <f>IF(J10=0,"-",I10/J10)</f>
        <v>0</v>
      </c>
      <c r="L10" s="121">
        <f>IF(C10=0,"-",B10/C10)</f>
        <v>0</v>
      </c>
    </row>
    <row r="11" spans="1:12" ht="24.75" customHeight="1">
      <c r="A11" s="155">
        <v>42125</v>
      </c>
      <c r="B11" s="49">
        <v>0</v>
      </c>
      <c r="C11" s="117">
        <v>50400</v>
      </c>
      <c r="D11" s="51">
        <f>B11-C11</f>
        <v>-50400</v>
      </c>
      <c r="E11" s="50">
        <v>0</v>
      </c>
      <c r="F11" s="50">
        <v>1</v>
      </c>
      <c r="G11" s="44">
        <f>SUM(E11+F11)</f>
        <v>1</v>
      </c>
      <c r="H11" s="46">
        <f>E11/G11</f>
        <v>0</v>
      </c>
      <c r="I11" s="47">
        <f t="shared" si="0"/>
        <v>0</v>
      </c>
      <c r="J11" s="47">
        <f t="shared" si="0"/>
        <v>50400</v>
      </c>
      <c r="K11" s="119">
        <f>IF(J11=0,"-",I11/J11)</f>
        <v>0</v>
      </c>
      <c r="L11" s="121">
        <f>IF(C11=0,"-",B11/C11)</f>
        <v>0</v>
      </c>
    </row>
    <row r="12" spans="1:12" ht="24.75" customHeight="1">
      <c r="A12" s="155">
        <v>42156</v>
      </c>
      <c r="B12" s="49">
        <v>288630</v>
      </c>
      <c r="C12" s="116">
        <v>306030</v>
      </c>
      <c r="D12" s="51">
        <f>B12-C12</f>
        <v>-17400</v>
      </c>
      <c r="E12" s="50">
        <v>2</v>
      </c>
      <c r="F12" s="50">
        <v>6</v>
      </c>
      <c r="G12" s="44">
        <f>SUM(E12+F12)</f>
        <v>8</v>
      </c>
      <c r="H12" s="46">
        <f>E12/G12</f>
        <v>0.25</v>
      </c>
      <c r="I12" s="47">
        <f t="shared" si="0"/>
        <v>144315</v>
      </c>
      <c r="J12" s="47">
        <f t="shared" si="0"/>
        <v>51005</v>
      </c>
      <c r="K12" s="119">
        <f>IF(J12=0,"-",I12/J12)</f>
        <v>2.8294284874031956</v>
      </c>
      <c r="L12" s="121">
        <f>IF(C12=0,"-",B12/C12)</f>
        <v>0.9431428291343986</v>
      </c>
    </row>
    <row r="13" spans="1:12" ht="24.75" customHeight="1" thickBot="1">
      <c r="A13" s="155">
        <v>42186</v>
      </c>
      <c r="B13" s="49">
        <v>6400</v>
      </c>
      <c r="C13" s="117">
        <v>0</v>
      </c>
      <c r="D13" s="51">
        <f aca="true" t="shared" si="1" ref="D8:D13">B13-C13</f>
        <v>6400</v>
      </c>
      <c r="E13" s="50">
        <v>1</v>
      </c>
      <c r="F13" s="50">
        <v>0</v>
      </c>
      <c r="G13" s="44">
        <f aca="true" t="shared" si="2" ref="G8:G13">SUM(E13+F13)</f>
        <v>1</v>
      </c>
      <c r="H13" s="46">
        <f aca="true" t="shared" si="3" ref="H8:H13">E13/G13</f>
        <v>1</v>
      </c>
      <c r="I13" s="47">
        <f aca="true" t="shared" si="4" ref="I9:J13">IF(B13=0,0,B13/E13)</f>
        <v>6400</v>
      </c>
      <c r="J13" s="47">
        <f t="shared" si="4"/>
        <v>0</v>
      </c>
      <c r="K13" s="119" t="str">
        <f>IF(J13=0,"-",I13/J13)</f>
        <v>-</v>
      </c>
      <c r="L13" s="121" t="str">
        <f aca="true" t="shared" si="5" ref="L8:L13">IF(C13=0,"-",B13/C13)</f>
        <v>-</v>
      </c>
    </row>
    <row r="14" spans="1:12" ht="24.75" customHeight="1" thickTop="1">
      <c r="A14" s="108" t="s">
        <v>76</v>
      </c>
      <c r="B14" s="109">
        <f aca="true" t="shared" si="6" ref="B14:G14">SUM(B8:B13)</f>
        <v>628480</v>
      </c>
      <c r="C14" s="118">
        <f t="shared" si="6"/>
        <v>421710</v>
      </c>
      <c r="D14" s="110">
        <f t="shared" si="6"/>
        <v>206770</v>
      </c>
      <c r="E14" s="111">
        <f t="shared" si="6"/>
        <v>8</v>
      </c>
      <c r="F14" s="112">
        <f t="shared" si="6"/>
        <v>9</v>
      </c>
      <c r="G14" s="111">
        <f t="shared" si="6"/>
        <v>17</v>
      </c>
      <c r="H14" s="113">
        <f>E14/G14</f>
        <v>0.47058823529411764</v>
      </c>
      <c r="I14" s="114">
        <f>B14/E14</f>
        <v>78560</v>
      </c>
      <c r="J14" s="114">
        <f>C14/F14</f>
        <v>46856.666666666664</v>
      </c>
      <c r="K14" s="120">
        <f aca="true" t="shared" si="7" ref="K9:K14">IF(J14=0,"-",I14/J14)</f>
        <v>1.6766024044959806</v>
      </c>
      <c r="L14" s="115">
        <f aca="true" t="shared" si="8" ref="L8:L14">IF(C14=0,"-",B14/C14)</f>
        <v>1.4903132484408717</v>
      </c>
    </row>
    <row r="15" spans="1:12" ht="13.5">
      <c r="A15" s="34"/>
      <c r="J15" s="52"/>
      <c r="K15" s="53" t="s">
        <v>77</v>
      </c>
      <c r="L15" s="53" t="s">
        <v>18</v>
      </c>
    </row>
    <row r="16" ht="13.5">
      <c r="A16" s="34"/>
    </row>
    <row r="17" ht="13.5" customHeight="1">
      <c r="A17" s="131" t="s">
        <v>82</v>
      </c>
    </row>
    <row r="18" ht="13.5" customHeight="1">
      <c r="A18" s="132" t="s">
        <v>85</v>
      </c>
    </row>
    <row r="19" ht="13.5" customHeight="1">
      <c r="A19" s="132" t="s">
        <v>83</v>
      </c>
    </row>
    <row r="20" ht="13.5" customHeight="1">
      <c r="A20" s="132" t="s">
        <v>84</v>
      </c>
    </row>
    <row r="22" ht="13.5" customHeight="1">
      <c r="A22" s="132" t="s">
        <v>86</v>
      </c>
    </row>
    <row r="23" ht="13.5" customHeight="1">
      <c r="A23" s="132" t="s">
        <v>94</v>
      </c>
    </row>
    <row r="25" ht="13.5" customHeight="1">
      <c r="A25" s="132" t="s">
        <v>87</v>
      </c>
    </row>
    <row r="26" ht="13.5" customHeight="1">
      <c r="A26" s="132" t="s">
        <v>88</v>
      </c>
    </row>
    <row r="27" ht="13.5" customHeight="1">
      <c r="A27" s="132" t="s">
        <v>89</v>
      </c>
    </row>
    <row r="29" ht="13.5" customHeight="1">
      <c r="A29" s="132" t="s">
        <v>90</v>
      </c>
    </row>
    <row r="30" ht="13.5" customHeight="1">
      <c r="A30" s="132" t="s">
        <v>91</v>
      </c>
    </row>
    <row r="32" ht="13.5" customHeight="1">
      <c r="A32" s="132" t="s">
        <v>92</v>
      </c>
    </row>
    <row r="33" ht="13.5" customHeight="1">
      <c r="A33" s="132" t="s">
        <v>93</v>
      </c>
    </row>
    <row r="34" ht="13.5" customHeight="1">
      <c r="A34" s="134" t="s">
        <v>99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B29" sqref="B29"/>
    </sheetView>
  </sheetViews>
  <sheetFormatPr defaultColWidth="10.00390625" defaultRowHeight="13.5" customHeight="1"/>
  <cols>
    <col min="1" max="1" width="4.125" style="0" bestFit="1" customWidth="1"/>
    <col min="2" max="2" width="9.625" style="0" customWidth="1"/>
    <col min="3" max="3" width="6.75390625" style="0" customWidth="1"/>
    <col min="4" max="4" width="17.25390625" style="0" customWidth="1"/>
    <col min="5" max="5" width="22.625" style="0" bestFit="1" customWidth="1"/>
    <col min="6" max="6" width="6.875" style="0" customWidth="1"/>
    <col min="7" max="7" width="17.25390625" style="88" bestFit="1" customWidth="1"/>
    <col min="8" max="8" width="13.125" style="0" customWidth="1"/>
    <col min="9" max="9" width="11.25390625" style="0" customWidth="1"/>
    <col min="10" max="10" width="17.25390625" style="88" bestFit="1" customWidth="1"/>
    <col min="11" max="11" width="10.00390625" style="0" customWidth="1"/>
    <col min="12" max="12" width="18.375" style="0" customWidth="1"/>
    <col min="13" max="13" width="8.625" style="127" bestFit="1" customWidth="1"/>
    <col min="14" max="15" width="10.00390625" style="0" customWidth="1"/>
    <col min="16" max="16" width="15.875" style="0" customWidth="1"/>
  </cols>
  <sheetData>
    <row r="1" spans="1:16" s="127" customFormat="1" ht="14.25" thickBot="1">
      <c r="A1" s="122" t="s">
        <v>79</v>
      </c>
      <c r="B1" s="123" t="s">
        <v>19</v>
      </c>
      <c r="C1" s="123" t="s">
        <v>20</v>
      </c>
      <c r="D1" s="123" t="s">
        <v>21</v>
      </c>
      <c r="E1" s="123" t="s">
        <v>22</v>
      </c>
      <c r="F1" s="135" t="s">
        <v>100</v>
      </c>
      <c r="G1" s="124" t="s">
        <v>23</v>
      </c>
      <c r="H1" s="123" t="s">
        <v>24</v>
      </c>
      <c r="I1" s="123" t="s">
        <v>25</v>
      </c>
      <c r="J1" s="124" t="s">
        <v>26</v>
      </c>
      <c r="K1" s="123" t="s">
        <v>27</v>
      </c>
      <c r="L1" s="123" t="s">
        <v>28</v>
      </c>
      <c r="M1" s="123" t="s">
        <v>29</v>
      </c>
      <c r="N1" s="123" t="s">
        <v>30</v>
      </c>
      <c r="O1" s="125" t="s">
        <v>31</v>
      </c>
      <c r="P1" s="126" t="s">
        <v>32</v>
      </c>
    </row>
    <row r="2" spans="1:16" ht="13.5" customHeight="1">
      <c r="A2" s="127">
        <v>1</v>
      </c>
      <c r="B2" s="127" t="s">
        <v>62</v>
      </c>
      <c r="C2" s="127" t="s">
        <v>63</v>
      </c>
      <c r="D2" s="139">
        <v>1.73</v>
      </c>
      <c r="E2" t="s">
        <v>64</v>
      </c>
      <c r="F2" t="s">
        <v>105</v>
      </c>
      <c r="G2" s="136" t="s">
        <v>107</v>
      </c>
      <c r="H2" s="138">
        <v>1.144</v>
      </c>
      <c r="I2" t="s">
        <v>105</v>
      </c>
      <c r="J2" s="136" t="s">
        <v>151</v>
      </c>
      <c r="K2" s="138">
        <v>1.1433</v>
      </c>
      <c r="L2" t="s">
        <v>68</v>
      </c>
      <c r="M2" s="127" t="s">
        <v>33</v>
      </c>
      <c r="N2" s="156">
        <v>7</v>
      </c>
      <c r="O2" s="156"/>
      <c r="P2" s="90">
        <v>12110</v>
      </c>
    </row>
    <row r="3" spans="1:16" ht="13.5">
      <c r="A3" s="127">
        <v>2</v>
      </c>
      <c r="B3" s="127" t="s">
        <v>62</v>
      </c>
      <c r="C3" s="127" t="s">
        <v>63</v>
      </c>
      <c r="D3" s="139">
        <v>1.61</v>
      </c>
      <c r="E3" t="s">
        <v>64</v>
      </c>
      <c r="F3" t="s">
        <v>106</v>
      </c>
      <c r="G3" s="136" t="s">
        <v>108</v>
      </c>
      <c r="H3" s="138">
        <v>1.1444</v>
      </c>
      <c r="I3" t="s">
        <v>106</v>
      </c>
      <c r="J3" s="136" t="s">
        <v>131</v>
      </c>
      <c r="K3" s="138">
        <v>1.1325</v>
      </c>
      <c r="L3" t="s">
        <v>68</v>
      </c>
      <c r="M3" s="127" t="s">
        <v>33</v>
      </c>
      <c r="N3" s="8">
        <v>119</v>
      </c>
      <c r="O3" s="8"/>
      <c r="P3" s="90">
        <v>191590</v>
      </c>
    </row>
    <row r="4" spans="1:16" ht="13.5">
      <c r="A4" s="127">
        <v>3</v>
      </c>
      <c r="B4" s="127" t="s">
        <v>62</v>
      </c>
      <c r="C4" s="127" t="s">
        <v>67</v>
      </c>
      <c r="D4" s="139">
        <v>2.09</v>
      </c>
      <c r="E4" t="s">
        <v>64</v>
      </c>
      <c r="F4" t="s">
        <v>106</v>
      </c>
      <c r="G4" s="136" t="s">
        <v>109</v>
      </c>
      <c r="H4" s="138">
        <v>1.1403</v>
      </c>
      <c r="I4" t="s">
        <v>106</v>
      </c>
      <c r="J4" s="136" t="s">
        <v>132</v>
      </c>
      <c r="K4" s="138">
        <v>1.1397</v>
      </c>
      <c r="L4" t="s">
        <v>68</v>
      </c>
      <c r="M4" s="127" t="s">
        <v>66</v>
      </c>
      <c r="N4" s="8"/>
      <c r="O4" s="8">
        <v>-6</v>
      </c>
      <c r="P4" s="90">
        <v>-12540</v>
      </c>
    </row>
    <row r="5" spans="1:16" ht="13.5">
      <c r="A5" s="127">
        <v>4</v>
      </c>
      <c r="B5" s="127" t="s">
        <v>62</v>
      </c>
      <c r="C5" s="127" t="s">
        <v>63</v>
      </c>
      <c r="D5" s="139">
        <v>1.76</v>
      </c>
      <c r="E5" t="s">
        <v>64</v>
      </c>
      <c r="F5" t="s">
        <v>106</v>
      </c>
      <c r="G5" s="136" t="s">
        <v>110</v>
      </c>
      <c r="H5" s="138">
        <v>1.1326</v>
      </c>
      <c r="I5" t="s">
        <v>106</v>
      </c>
      <c r="J5" s="136" t="s">
        <v>133</v>
      </c>
      <c r="K5" s="138">
        <v>1.1326</v>
      </c>
      <c r="L5" t="s">
        <v>103</v>
      </c>
      <c r="M5" s="127" t="s">
        <v>45</v>
      </c>
      <c r="N5" s="8"/>
      <c r="O5" s="8"/>
      <c r="P5" s="90">
        <v>0</v>
      </c>
    </row>
    <row r="6" spans="1:16" ht="13.5">
      <c r="A6" s="127">
        <v>5</v>
      </c>
      <c r="B6" s="127" t="s">
        <v>62</v>
      </c>
      <c r="C6" s="127" t="s">
        <v>63</v>
      </c>
      <c r="D6" s="139">
        <v>1.48</v>
      </c>
      <c r="E6" t="s">
        <v>64</v>
      </c>
      <c r="F6" t="s">
        <v>106</v>
      </c>
      <c r="G6" s="136" t="s">
        <v>111</v>
      </c>
      <c r="H6" s="138">
        <v>1.0791</v>
      </c>
      <c r="I6" t="s">
        <v>106</v>
      </c>
      <c r="J6" s="136" t="s">
        <v>134</v>
      </c>
      <c r="K6" s="138">
        <v>1.0769</v>
      </c>
      <c r="L6" t="s">
        <v>68</v>
      </c>
      <c r="M6" s="127" t="s">
        <v>33</v>
      </c>
      <c r="N6" s="156">
        <v>22</v>
      </c>
      <c r="O6" s="8"/>
      <c r="P6" s="90">
        <v>32560</v>
      </c>
    </row>
    <row r="7" spans="1:16" ht="13.5">
      <c r="A7" s="127">
        <v>6</v>
      </c>
      <c r="B7" s="127" t="s">
        <v>62</v>
      </c>
      <c r="C7" s="127" t="s">
        <v>63</v>
      </c>
      <c r="D7" s="139">
        <v>0.95</v>
      </c>
      <c r="E7" t="s">
        <v>64</v>
      </c>
      <c r="F7" t="s">
        <v>106</v>
      </c>
      <c r="G7" s="136" t="s">
        <v>112</v>
      </c>
      <c r="H7" s="138">
        <v>1.0686</v>
      </c>
      <c r="I7" t="s">
        <v>106</v>
      </c>
      <c r="J7" s="136" t="s">
        <v>153</v>
      </c>
      <c r="K7" s="138">
        <v>1.0649</v>
      </c>
      <c r="L7" t="s">
        <v>68</v>
      </c>
      <c r="M7" s="127" t="s">
        <v>33</v>
      </c>
      <c r="N7" s="156">
        <v>37</v>
      </c>
      <c r="O7" s="8"/>
      <c r="P7" s="90">
        <v>35150</v>
      </c>
    </row>
    <row r="8" spans="1:16" ht="13.5">
      <c r="A8" s="127">
        <v>7</v>
      </c>
      <c r="B8" s="127" t="s">
        <v>62</v>
      </c>
      <c r="C8" s="127" t="s">
        <v>67</v>
      </c>
      <c r="D8" s="139">
        <v>1.07</v>
      </c>
      <c r="E8" t="s">
        <v>64</v>
      </c>
      <c r="F8" t="s">
        <v>106</v>
      </c>
      <c r="G8" s="136" t="s">
        <v>113</v>
      </c>
      <c r="H8" s="138">
        <v>1.0929</v>
      </c>
      <c r="I8" t="s">
        <v>106</v>
      </c>
      <c r="J8" s="136" t="s">
        <v>150</v>
      </c>
      <c r="K8" s="138">
        <v>1.0929</v>
      </c>
      <c r="L8" t="s">
        <v>103</v>
      </c>
      <c r="M8" s="127" t="s">
        <v>45</v>
      </c>
      <c r="N8" s="8"/>
      <c r="O8" s="8"/>
      <c r="P8" s="90">
        <v>0</v>
      </c>
    </row>
    <row r="9" spans="1:16" ht="13.5">
      <c r="A9" s="127">
        <v>8</v>
      </c>
      <c r="B9" s="127" t="s">
        <v>62</v>
      </c>
      <c r="C9" s="127" t="s">
        <v>63</v>
      </c>
      <c r="D9" s="139">
        <v>1.32</v>
      </c>
      <c r="E9" t="s">
        <v>64</v>
      </c>
      <c r="F9" t="s">
        <v>106</v>
      </c>
      <c r="G9" s="136" t="s">
        <v>114</v>
      </c>
      <c r="H9" s="138">
        <v>1.0819</v>
      </c>
      <c r="I9" t="s">
        <v>106</v>
      </c>
      <c r="J9" s="136" t="s">
        <v>136</v>
      </c>
      <c r="K9" s="138">
        <v>1.0772</v>
      </c>
      <c r="L9" t="s">
        <v>68</v>
      </c>
      <c r="M9" s="127" t="s">
        <v>33</v>
      </c>
      <c r="N9" s="8">
        <v>47</v>
      </c>
      <c r="O9" s="8"/>
      <c r="P9" s="90">
        <v>62040</v>
      </c>
    </row>
    <row r="10" spans="1:16" ht="13.5">
      <c r="A10" s="127">
        <v>9</v>
      </c>
      <c r="B10" s="127" t="s">
        <v>62</v>
      </c>
      <c r="C10" s="127" t="s">
        <v>67</v>
      </c>
      <c r="D10" s="139">
        <v>2.93</v>
      </c>
      <c r="E10" t="s">
        <v>64</v>
      </c>
      <c r="F10" t="s">
        <v>106</v>
      </c>
      <c r="G10" s="136" t="s">
        <v>115</v>
      </c>
      <c r="H10" s="138">
        <v>1.098</v>
      </c>
      <c r="I10" t="s">
        <v>106</v>
      </c>
      <c r="J10" s="136" t="s">
        <v>137</v>
      </c>
      <c r="K10" s="138">
        <v>1.0962</v>
      </c>
      <c r="L10" t="s">
        <v>65</v>
      </c>
      <c r="M10" s="127" t="s">
        <v>66</v>
      </c>
      <c r="N10" s="8"/>
      <c r="O10" s="8">
        <v>-18</v>
      </c>
      <c r="P10" s="90">
        <v>-52740</v>
      </c>
    </row>
    <row r="11" spans="1:16" ht="13.5">
      <c r="A11" s="127">
        <v>10</v>
      </c>
      <c r="B11" s="127" t="s">
        <v>62</v>
      </c>
      <c r="C11" s="127" t="s">
        <v>67</v>
      </c>
      <c r="D11" s="139">
        <v>1.4</v>
      </c>
      <c r="E11" t="s">
        <v>64</v>
      </c>
      <c r="F11" t="s">
        <v>106</v>
      </c>
      <c r="G11" s="136" t="s">
        <v>116</v>
      </c>
      <c r="H11" s="138">
        <v>1.0944</v>
      </c>
      <c r="I11" t="s">
        <v>106</v>
      </c>
      <c r="J11" s="136" t="s">
        <v>138</v>
      </c>
      <c r="K11" s="138">
        <v>1.0908</v>
      </c>
      <c r="L11" t="s">
        <v>65</v>
      </c>
      <c r="M11" s="127" t="s">
        <v>66</v>
      </c>
      <c r="N11" s="8"/>
      <c r="O11" s="8">
        <v>-36</v>
      </c>
      <c r="P11" s="90">
        <v>-50400</v>
      </c>
    </row>
    <row r="12" spans="1:16" ht="13.5">
      <c r="A12" s="127">
        <v>11</v>
      </c>
      <c r="B12" s="127" t="s">
        <v>62</v>
      </c>
      <c r="C12" s="127" t="s">
        <v>63</v>
      </c>
      <c r="D12" s="139">
        <v>1.47</v>
      </c>
      <c r="E12" t="s">
        <v>64</v>
      </c>
      <c r="F12" t="s">
        <v>106</v>
      </c>
      <c r="G12" s="136" t="s">
        <v>117</v>
      </c>
      <c r="H12" s="138">
        <v>1.0894</v>
      </c>
      <c r="I12" t="s">
        <v>106</v>
      </c>
      <c r="J12" s="136" t="s">
        <v>139</v>
      </c>
      <c r="K12" s="138">
        <v>1.0927</v>
      </c>
      <c r="L12" t="s">
        <v>65</v>
      </c>
      <c r="M12" s="127" t="s">
        <v>66</v>
      </c>
      <c r="N12" s="8"/>
      <c r="O12" s="8">
        <v>-33</v>
      </c>
      <c r="P12" s="90">
        <v>-48510</v>
      </c>
    </row>
    <row r="13" spans="1:16" ht="13.5">
      <c r="A13" s="127">
        <v>12</v>
      </c>
      <c r="B13" s="127" t="s">
        <v>62</v>
      </c>
      <c r="C13" s="127" t="s">
        <v>63</v>
      </c>
      <c r="D13" s="139">
        <v>2.22</v>
      </c>
      <c r="E13" t="s">
        <v>64</v>
      </c>
      <c r="F13" t="s">
        <v>106</v>
      </c>
      <c r="G13" s="136" t="s">
        <v>118</v>
      </c>
      <c r="H13" s="138">
        <v>1.0916</v>
      </c>
      <c r="I13" t="s">
        <v>106</v>
      </c>
      <c r="J13" s="136" t="s">
        <v>140</v>
      </c>
      <c r="K13" s="138">
        <v>1.0937</v>
      </c>
      <c r="L13" t="s">
        <v>65</v>
      </c>
      <c r="M13" s="127" t="s">
        <v>66</v>
      </c>
      <c r="N13" s="8"/>
      <c r="O13" s="8">
        <v>-21</v>
      </c>
      <c r="P13" s="90">
        <v>-46620</v>
      </c>
    </row>
    <row r="14" spans="1:16" ht="13.5">
      <c r="A14" s="127">
        <v>13</v>
      </c>
      <c r="B14" s="127" t="s">
        <v>62</v>
      </c>
      <c r="C14" s="127" t="s">
        <v>63</v>
      </c>
      <c r="D14" s="139">
        <v>1.09</v>
      </c>
      <c r="E14" t="s">
        <v>64</v>
      </c>
      <c r="F14" t="s">
        <v>106</v>
      </c>
      <c r="G14" s="136" t="s">
        <v>119</v>
      </c>
      <c r="H14" s="138">
        <v>1.1122</v>
      </c>
      <c r="I14" t="s">
        <v>106</v>
      </c>
      <c r="J14" s="136" t="s">
        <v>102</v>
      </c>
      <c r="K14" s="138">
        <v>1.1122</v>
      </c>
      <c r="L14" t="s">
        <v>103</v>
      </c>
      <c r="M14" s="127" t="s">
        <v>45</v>
      </c>
      <c r="N14" s="8"/>
      <c r="O14" s="8"/>
      <c r="P14" s="90">
        <v>0</v>
      </c>
    </row>
    <row r="15" spans="1:16" ht="13.5">
      <c r="A15" s="127">
        <v>14</v>
      </c>
      <c r="B15" s="127" t="s">
        <v>62</v>
      </c>
      <c r="C15" s="127" t="s">
        <v>63</v>
      </c>
      <c r="D15" s="139">
        <v>1.79</v>
      </c>
      <c r="E15" t="s">
        <v>64</v>
      </c>
      <c r="F15" t="s">
        <v>106</v>
      </c>
      <c r="G15" s="136" t="s">
        <v>120</v>
      </c>
      <c r="H15" s="138">
        <v>1.111</v>
      </c>
      <c r="I15" t="s">
        <v>106</v>
      </c>
      <c r="J15" s="136" t="s">
        <v>141</v>
      </c>
      <c r="K15" s="138">
        <v>1.111</v>
      </c>
      <c r="L15" t="s">
        <v>103</v>
      </c>
      <c r="M15" s="127" t="s">
        <v>45</v>
      </c>
      <c r="N15" s="8"/>
      <c r="O15" s="8"/>
      <c r="P15" s="90">
        <v>0</v>
      </c>
    </row>
    <row r="16" spans="1:16" ht="13.5">
      <c r="A16" s="127">
        <v>15</v>
      </c>
      <c r="B16" s="127" t="s">
        <v>62</v>
      </c>
      <c r="C16" s="127" t="s">
        <v>67</v>
      </c>
      <c r="D16" s="139">
        <v>1.95</v>
      </c>
      <c r="E16" t="s">
        <v>64</v>
      </c>
      <c r="F16" t="s">
        <v>106</v>
      </c>
      <c r="G16" s="136" t="s">
        <v>121</v>
      </c>
      <c r="H16" s="138">
        <v>1.1138</v>
      </c>
      <c r="I16" t="s">
        <v>106</v>
      </c>
      <c r="J16" s="136" t="s">
        <v>142</v>
      </c>
      <c r="K16" s="138">
        <v>1.1271</v>
      </c>
      <c r="L16" t="s">
        <v>68</v>
      </c>
      <c r="M16" s="127" t="s">
        <v>33</v>
      </c>
      <c r="N16" s="8">
        <v>133</v>
      </c>
      <c r="O16" s="8"/>
      <c r="P16" s="90">
        <v>259350</v>
      </c>
    </row>
    <row r="17" spans="1:16" ht="13.5">
      <c r="A17" s="127">
        <v>16</v>
      </c>
      <c r="B17" s="127" t="s">
        <v>62</v>
      </c>
      <c r="C17" s="127" t="s">
        <v>63</v>
      </c>
      <c r="D17" s="139">
        <v>2.63</v>
      </c>
      <c r="E17" t="s">
        <v>64</v>
      </c>
      <c r="F17" t="s">
        <v>106</v>
      </c>
      <c r="G17" s="136" t="s">
        <v>122</v>
      </c>
      <c r="H17" s="138">
        <v>1.1262</v>
      </c>
      <c r="I17" t="s">
        <v>106</v>
      </c>
      <c r="J17" s="136" t="s">
        <v>143</v>
      </c>
      <c r="K17" s="138">
        <v>1.1262</v>
      </c>
      <c r="L17" t="s">
        <v>103</v>
      </c>
      <c r="M17" s="127" t="s">
        <v>45</v>
      </c>
      <c r="N17" s="8"/>
      <c r="O17" s="8"/>
      <c r="P17" s="90">
        <v>0</v>
      </c>
    </row>
    <row r="18" spans="1:16" ht="13.5">
      <c r="A18" s="127">
        <v>17</v>
      </c>
      <c r="B18" s="127" t="s">
        <v>62</v>
      </c>
      <c r="C18" s="127" t="s">
        <v>63</v>
      </c>
      <c r="D18" s="139">
        <v>2.51</v>
      </c>
      <c r="E18" t="s">
        <v>64</v>
      </c>
      <c r="F18" t="s">
        <v>106</v>
      </c>
      <c r="G18" s="136" t="s">
        <v>123</v>
      </c>
      <c r="H18" s="138">
        <v>1.123</v>
      </c>
      <c r="I18" t="s">
        <v>106</v>
      </c>
      <c r="J18" s="136" t="s">
        <v>144</v>
      </c>
      <c r="K18" s="138">
        <v>1.1252</v>
      </c>
      <c r="L18" t="s">
        <v>65</v>
      </c>
      <c r="M18" s="127" t="s">
        <v>66</v>
      </c>
      <c r="N18" s="8"/>
      <c r="O18" s="8">
        <v>-22</v>
      </c>
      <c r="P18" s="90">
        <v>-55220</v>
      </c>
    </row>
    <row r="19" spans="1:16" ht="13.5">
      <c r="A19" s="127">
        <v>18</v>
      </c>
      <c r="B19" s="127" t="s">
        <v>62</v>
      </c>
      <c r="C19" s="127" t="s">
        <v>63</v>
      </c>
      <c r="D19" s="139">
        <v>1.83</v>
      </c>
      <c r="E19" t="s">
        <v>64</v>
      </c>
      <c r="F19" t="s">
        <v>106</v>
      </c>
      <c r="G19" s="136" t="s">
        <v>124</v>
      </c>
      <c r="H19" s="138">
        <v>1.1218</v>
      </c>
      <c r="I19" t="s">
        <v>106</v>
      </c>
      <c r="J19" s="136" t="s">
        <v>145</v>
      </c>
      <c r="K19" s="138">
        <v>1.1202</v>
      </c>
      <c r="L19" t="s">
        <v>68</v>
      </c>
      <c r="M19" s="127" t="s">
        <v>33</v>
      </c>
      <c r="N19" s="8">
        <v>16</v>
      </c>
      <c r="O19" s="8"/>
      <c r="P19" s="90">
        <v>29280</v>
      </c>
    </row>
    <row r="20" spans="1:16" ht="13.5">
      <c r="A20" s="127">
        <v>19</v>
      </c>
      <c r="B20" s="127" t="s">
        <v>62</v>
      </c>
      <c r="C20" s="127" t="s">
        <v>67</v>
      </c>
      <c r="D20" s="139">
        <v>1.8</v>
      </c>
      <c r="E20" t="s">
        <v>64</v>
      </c>
      <c r="F20" t="s">
        <v>106</v>
      </c>
      <c r="G20" s="136" t="s">
        <v>125</v>
      </c>
      <c r="H20" s="138">
        <v>1.1411</v>
      </c>
      <c r="I20" t="s">
        <v>106</v>
      </c>
      <c r="J20" s="136" t="s">
        <v>146</v>
      </c>
      <c r="K20" s="138">
        <v>1.1381</v>
      </c>
      <c r="L20" t="s">
        <v>65</v>
      </c>
      <c r="M20" s="127" t="s">
        <v>66</v>
      </c>
      <c r="N20" s="8"/>
      <c r="O20" s="8">
        <v>-30</v>
      </c>
      <c r="P20" s="90">
        <v>-54000</v>
      </c>
    </row>
    <row r="21" spans="1:16" ht="13.5">
      <c r="A21" s="127">
        <v>20</v>
      </c>
      <c r="B21" s="127" t="s">
        <v>62</v>
      </c>
      <c r="C21" s="127" t="s">
        <v>63</v>
      </c>
      <c r="D21" s="139">
        <v>3.25</v>
      </c>
      <c r="E21" t="s">
        <v>64</v>
      </c>
      <c r="F21" t="s">
        <v>106</v>
      </c>
      <c r="G21" s="136" t="s">
        <v>126</v>
      </c>
      <c r="H21" s="138">
        <v>1.1163</v>
      </c>
      <c r="I21" t="s">
        <v>106</v>
      </c>
      <c r="J21" s="136" t="s">
        <v>147</v>
      </c>
      <c r="K21" s="138">
        <v>1.1179</v>
      </c>
      <c r="L21" t="s">
        <v>65</v>
      </c>
      <c r="M21" s="127" t="s">
        <v>66</v>
      </c>
      <c r="N21" s="8"/>
      <c r="O21" s="8">
        <v>-16</v>
      </c>
      <c r="P21" s="90">
        <v>-52000</v>
      </c>
    </row>
    <row r="22" spans="1:16" ht="13.5">
      <c r="A22" s="127">
        <v>21</v>
      </c>
      <c r="B22" s="127" t="s">
        <v>62</v>
      </c>
      <c r="C22" s="127" t="s">
        <v>67</v>
      </c>
      <c r="D22" s="139">
        <v>1.38</v>
      </c>
      <c r="E22" t="s">
        <v>64</v>
      </c>
      <c r="F22" t="s">
        <v>106</v>
      </c>
      <c r="G22" s="136" t="s">
        <v>127</v>
      </c>
      <c r="H22" s="138">
        <v>1.1214</v>
      </c>
      <c r="I22" t="s">
        <v>106</v>
      </c>
      <c r="J22" s="136" t="s">
        <v>126</v>
      </c>
      <c r="K22" s="138">
        <v>1.1178</v>
      </c>
      <c r="L22" t="s">
        <v>65</v>
      </c>
      <c r="M22" s="127" t="s">
        <v>66</v>
      </c>
      <c r="N22" s="8"/>
      <c r="O22" s="8">
        <v>-36</v>
      </c>
      <c r="P22" s="90">
        <v>-49680</v>
      </c>
    </row>
    <row r="23" spans="1:16" ht="13.5">
      <c r="A23" s="127">
        <v>22</v>
      </c>
      <c r="B23" s="127" t="s">
        <v>62</v>
      </c>
      <c r="C23" s="127" t="s">
        <v>63</v>
      </c>
      <c r="D23" s="139">
        <v>1.6</v>
      </c>
      <c r="E23" t="s">
        <v>64</v>
      </c>
      <c r="F23" t="s">
        <v>106</v>
      </c>
      <c r="G23" s="136" t="s">
        <v>128</v>
      </c>
      <c r="H23" s="138">
        <v>1.0918</v>
      </c>
      <c r="I23" t="s">
        <v>106</v>
      </c>
      <c r="J23" s="136" t="s">
        <v>148</v>
      </c>
      <c r="K23" s="138">
        <v>1.0914</v>
      </c>
      <c r="L23" t="s">
        <v>68</v>
      </c>
      <c r="M23" s="127" t="s">
        <v>33</v>
      </c>
      <c r="N23" s="8">
        <v>4</v>
      </c>
      <c r="O23" s="8"/>
      <c r="P23" s="90">
        <v>6400</v>
      </c>
    </row>
    <row r="24" spans="1:16" ht="13.5">
      <c r="A24" s="127">
        <v>23</v>
      </c>
      <c r="B24" s="127" t="s">
        <v>62</v>
      </c>
      <c r="C24" s="127" t="s">
        <v>67</v>
      </c>
      <c r="D24" s="139">
        <v>1.93</v>
      </c>
      <c r="E24" t="s">
        <v>64</v>
      </c>
      <c r="F24" t="s">
        <v>106</v>
      </c>
      <c r="G24" s="136" t="s">
        <v>129</v>
      </c>
      <c r="H24" s="138">
        <v>1.0994</v>
      </c>
      <c r="I24" t="s">
        <v>106</v>
      </c>
      <c r="J24" s="136" t="s">
        <v>149</v>
      </c>
      <c r="K24" s="138">
        <v>1.0994</v>
      </c>
      <c r="L24" t="s">
        <v>103</v>
      </c>
      <c r="M24" s="127" t="s">
        <v>45</v>
      </c>
      <c r="N24" s="8"/>
      <c r="O24" s="8"/>
      <c r="P24" s="90">
        <v>0</v>
      </c>
    </row>
    <row r="25" spans="1:16" ht="14.25" thickBot="1">
      <c r="A25" s="128"/>
      <c r="B25" s="128"/>
      <c r="C25" s="128"/>
      <c r="D25" s="23"/>
      <c r="E25" s="23"/>
      <c r="F25" s="23"/>
      <c r="G25" s="130"/>
      <c r="H25" s="23"/>
      <c r="I25" s="23"/>
      <c r="J25" s="137"/>
      <c r="K25" s="23"/>
      <c r="L25" s="23"/>
      <c r="M25" s="128"/>
      <c r="N25" s="24"/>
      <c r="O25" s="24"/>
      <c r="P25" s="91"/>
    </row>
    <row r="26" spans="4:16" ht="14.25" thickTop="1">
      <c r="D26" t="s">
        <v>81</v>
      </c>
      <c r="M26" s="129" t="s">
        <v>34</v>
      </c>
      <c r="N26" s="8">
        <f>SUM(N2:N25)</f>
        <v>385</v>
      </c>
      <c r="O26" s="8">
        <f>SUM(O2:O25)</f>
        <v>-218</v>
      </c>
      <c r="P26" s="90">
        <f>SUM(P2:P25)</f>
        <v>206770</v>
      </c>
    </row>
    <row r="27" spans="4:16" ht="13.5">
      <c r="D27" t="s">
        <v>80</v>
      </c>
      <c r="M27" s="129"/>
      <c r="N27" s="8"/>
      <c r="O27" s="8"/>
      <c r="P27" s="90"/>
    </row>
    <row r="28" ht="13.5" customHeight="1" thickBot="1"/>
    <row r="29" spans="4:10" ht="14.25" thickBot="1">
      <c r="D29" s="150" t="s">
        <v>35</v>
      </c>
      <c r="E29" s="151"/>
      <c r="G29" s="150" t="s">
        <v>36</v>
      </c>
      <c r="H29" s="152"/>
      <c r="I29" s="18" t="s">
        <v>37</v>
      </c>
      <c r="J29" s="96" t="s">
        <v>38</v>
      </c>
    </row>
    <row r="30" spans="4:10" ht="13.5">
      <c r="D30" s="5" t="s">
        <v>39</v>
      </c>
      <c r="E30" s="89" t="s">
        <v>154</v>
      </c>
      <c r="G30" s="102" t="s">
        <v>75</v>
      </c>
      <c r="H30" s="10">
        <v>23</v>
      </c>
      <c r="I30" s="13">
        <v>8</v>
      </c>
      <c r="J30" s="97">
        <v>15</v>
      </c>
    </row>
    <row r="31" spans="4:10" ht="13.5">
      <c r="D31" s="2" t="s">
        <v>40</v>
      </c>
      <c r="E31" s="1">
        <f>COUNTIF(C2:C24,"b")</f>
        <v>8</v>
      </c>
      <c r="G31" s="2"/>
      <c r="H31" s="11"/>
      <c r="I31" s="14"/>
      <c r="J31" s="98"/>
    </row>
    <row r="32" spans="4:10" ht="13.5">
      <c r="D32" s="2" t="s">
        <v>41</v>
      </c>
      <c r="E32" s="1">
        <f>COUNTIF(C2:C24,"s")</f>
        <v>15</v>
      </c>
      <c r="G32" s="2"/>
      <c r="H32" s="11"/>
      <c r="I32" s="14"/>
      <c r="J32" s="98"/>
    </row>
    <row r="33" spans="4:10" ht="13.5">
      <c r="D33" s="2" t="s">
        <v>42</v>
      </c>
      <c r="E33" s="1">
        <f>COUNTA(C2:C24)</f>
        <v>23</v>
      </c>
      <c r="G33" s="2"/>
      <c r="H33" s="11"/>
      <c r="I33" s="14"/>
      <c r="J33" s="98"/>
    </row>
    <row r="34" spans="4:10" ht="13.5">
      <c r="D34" s="2" t="s">
        <v>43</v>
      </c>
      <c r="E34" s="1">
        <f>COUNTIF(M2:M24,"勝ち")</f>
        <v>8</v>
      </c>
      <c r="G34" s="2"/>
      <c r="H34" s="11"/>
      <c r="I34" s="14"/>
      <c r="J34" s="98"/>
    </row>
    <row r="35" spans="4:10" ht="13.5">
      <c r="D35" s="2" t="s">
        <v>44</v>
      </c>
      <c r="E35" s="4">
        <f>COUNTIF(M2:M24,"負け")</f>
        <v>9</v>
      </c>
      <c r="G35" s="2"/>
      <c r="H35" s="11"/>
      <c r="I35" s="14"/>
      <c r="J35" s="98"/>
    </row>
    <row r="36" spans="4:10" ht="13.5">
      <c r="D36" s="2" t="s">
        <v>45</v>
      </c>
      <c r="E36" s="4">
        <f>COUNTIF(M2:M25,"引き分け")</f>
        <v>6</v>
      </c>
      <c r="G36" s="2"/>
      <c r="H36" s="11"/>
      <c r="I36" s="14"/>
      <c r="J36" s="98"/>
    </row>
    <row r="37" spans="4:10" ht="13.5">
      <c r="D37" s="6" t="s">
        <v>46</v>
      </c>
      <c r="E37" s="7">
        <v>0</v>
      </c>
      <c r="G37" s="2"/>
      <c r="H37" s="11"/>
      <c r="I37" s="14"/>
      <c r="J37" s="98"/>
    </row>
    <row r="38" spans="4:10" ht="13.5">
      <c r="D38" s="92" t="s">
        <v>69</v>
      </c>
      <c r="E38" s="9">
        <f>N26</f>
        <v>385</v>
      </c>
      <c r="G38" s="2"/>
      <c r="H38" s="11"/>
      <c r="I38" s="14"/>
      <c r="J38" s="98"/>
    </row>
    <row r="39" spans="4:10" ht="13.5">
      <c r="D39" s="92" t="s">
        <v>70</v>
      </c>
      <c r="E39" s="93">
        <f>O26</f>
        <v>-218</v>
      </c>
      <c r="G39" s="2"/>
      <c r="H39" s="11"/>
      <c r="I39" s="14"/>
      <c r="J39" s="98"/>
    </row>
    <row r="40" spans="4:10" ht="13.5">
      <c r="D40" s="92" t="s">
        <v>71</v>
      </c>
      <c r="E40" s="9">
        <f>E38+E39</f>
        <v>167</v>
      </c>
      <c r="G40" s="5"/>
      <c r="H40" s="10"/>
      <c r="I40" s="13"/>
      <c r="J40" s="99"/>
    </row>
    <row r="41" spans="4:10" ht="13.5">
      <c r="D41" s="92" t="s">
        <v>72</v>
      </c>
      <c r="E41" s="9">
        <f>E38/E34</f>
        <v>48.125</v>
      </c>
      <c r="G41" s="2"/>
      <c r="H41" s="11"/>
      <c r="I41" s="14"/>
      <c r="J41" s="98"/>
    </row>
    <row r="42" spans="4:10" ht="13.5">
      <c r="D42" s="92" t="s">
        <v>73</v>
      </c>
      <c r="E42" s="9">
        <f>E39/E35</f>
        <v>-24.22222222222222</v>
      </c>
      <c r="G42" s="2"/>
      <c r="H42" s="11"/>
      <c r="I42" s="14"/>
      <c r="J42" s="98"/>
    </row>
    <row r="43" spans="4:10" ht="13.5">
      <c r="D43" s="2" t="s">
        <v>47</v>
      </c>
      <c r="E43" s="1">
        <v>3</v>
      </c>
      <c r="G43" s="2"/>
      <c r="H43" s="11"/>
      <c r="I43" s="14"/>
      <c r="J43" s="98"/>
    </row>
    <row r="44" spans="4:10" ht="13.5">
      <c r="D44" s="2" t="s">
        <v>48</v>
      </c>
      <c r="E44" s="1">
        <v>4</v>
      </c>
      <c r="G44" s="2"/>
      <c r="H44" s="11"/>
      <c r="I44" s="14"/>
      <c r="J44" s="98"/>
    </row>
    <row r="45" spans="4:10" ht="13.5">
      <c r="D45" s="92" t="s">
        <v>74</v>
      </c>
      <c r="E45" s="95">
        <v>0.15</v>
      </c>
      <c r="G45" s="2"/>
      <c r="H45" s="11"/>
      <c r="I45" s="14"/>
      <c r="J45" s="98"/>
    </row>
    <row r="46" spans="4:10" ht="14.25" thickBot="1">
      <c r="D46" s="3" t="s">
        <v>14</v>
      </c>
      <c r="E46" s="94">
        <f>E34/(E33-E36)</f>
        <v>0.47058823529411764</v>
      </c>
      <c r="G46" s="2"/>
      <c r="H46" s="11"/>
      <c r="I46" s="14"/>
      <c r="J46" s="98"/>
    </row>
    <row r="47" spans="7:10" ht="13.5">
      <c r="G47" s="2"/>
      <c r="H47" s="11"/>
      <c r="I47" s="14"/>
      <c r="J47" s="98"/>
    </row>
    <row r="48" spans="7:10" ht="14.25" thickBot="1">
      <c r="G48" s="3"/>
      <c r="H48" s="12"/>
      <c r="I48" s="15"/>
      <c r="J48" s="100"/>
    </row>
    <row r="49" spans="7:10" ht="14.25" thickBot="1">
      <c r="G49" s="101" t="s">
        <v>34</v>
      </c>
      <c r="H49" s="25">
        <f>SUM(H30:H48)</f>
        <v>23</v>
      </c>
      <c r="I49" s="25">
        <f>SUM(I30:I48)</f>
        <v>8</v>
      </c>
      <c r="J49" s="25">
        <f>SUM(J30:J48)</f>
        <v>15</v>
      </c>
    </row>
    <row r="51" ht="13.5" customHeight="1" thickBot="1"/>
    <row r="52" spans="7:11" ht="14.25" thickBot="1">
      <c r="G52" s="153" t="s">
        <v>49</v>
      </c>
      <c r="H52" s="154"/>
      <c r="I52" s="18" t="s">
        <v>37</v>
      </c>
      <c r="J52" s="103" t="s">
        <v>38</v>
      </c>
      <c r="K52" s="19" t="s">
        <v>50</v>
      </c>
    </row>
    <row r="53" spans="7:11" ht="13.5">
      <c r="G53" s="5" t="s">
        <v>51</v>
      </c>
      <c r="H53" s="10">
        <v>0</v>
      </c>
      <c r="I53" s="13">
        <v>0</v>
      </c>
      <c r="J53" s="104">
        <v>0</v>
      </c>
      <c r="K53" s="16">
        <v>0</v>
      </c>
    </row>
    <row r="54" spans="7:11" ht="13.5">
      <c r="G54" s="2" t="s">
        <v>52</v>
      </c>
      <c r="H54" s="11">
        <v>0</v>
      </c>
      <c r="I54" s="11">
        <v>0</v>
      </c>
      <c r="J54" s="14">
        <v>0</v>
      </c>
      <c r="K54" s="17">
        <v>0</v>
      </c>
    </row>
    <row r="55" spans="7:11" ht="13.5">
      <c r="G55" s="2" t="s">
        <v>53</v>
      </c>
      <c r="H55" s="11">
        <v>0</v>
      </c>
      <c r="I55" s="11">
        <v>0</v>
      </c>
      <c r="J55" s="14">
        <v>0</v>
      </c>
      <c r="K55" s="17">
        <v>0</v>
      </c>
    </row>
    <row r="56" spans="7:11" ht="13.5">
      <c r="G56" s="2" t="s">
        <v>54</v>
      </c>
      <c r="H56" s="11">
        <v>0</v>
      </c>
      <c r="I56" s="11">
        <v>0</v>
      </c>
      <c r="J56" s="14">
        <v>0</v>
      </c>
      <c r="K56" s="17">
        <v>0</v>
      </c>
    </row>
    <row r="57" spans="7:11" ht="14.25" thickBot="1">
      <c r="G57" s="105" t="s">
        <v>55</v>
      </c>
      <c r="H57" s="21">
        <v>0</v>
      </c>
      <c r="I57" s="21">
        <v>0</v>
      </c>
      <c r="J57" s="106">
        <v>0</v>
      </c>
      <c r="K57" s="22">
        <v>0</v>
      </c>
    </row>
    <row r="58" spans="7:11" ht="14.25" thickBot="1">
      <c r="G58" s="20" t="s">
        <v>34</v>
      </c>
      <c r="H58" s="20"/>
      <c r="I58" s="20"/>
      <c r="J58" s="107"/>
      <c r="K58" s="81">
        <f>SUM(K53:K57)</f>
        <v>0</v>
      </c>
    </row>
  </sheetData>
  <sheetProtection/>
  <mergeCells count="3">
    <mergeCell ref="D29:E29"/>
    <mergeCell ref="G29:H29"/>
    <mergeCell ref="G52:H52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3.5">
      <c r="A1">
        <v>1</v>
      </c>
    </row>
    <row r="35" ht="13.5">
      <c r="A35">
        <v>2</v>
      </c>
    </row>
    <row r="69" ht="13.5">
      <c r="A69">
        <v>3</v>
      </c>
    </row>
    <row r="103" ht="13.5">
      <c r="A103">
        <v>4</v>
      </c>
    </row>
    <row r="137" ht="13.5">
      <c r="A137">
        <v>5</v>
      </c>
    </row>
    <row r="171" ht="13.5">
      <c r="A171">
        <v>6</v>
      </c>
    </row>
    <row r="205" ht="13.5">
      <c r="A205">
        <v>7</v>
      </c>
    </row>
    <row r="239" ht="13.5">
      <c r="A239">
        <v>8</v>
      </c>
    </row>
    <row r="273" ht="13.5">
      <c r="A273">
        <v>9</v>
      </c>
    </row>
    <row r="307" ht="13.5">
      <c r="A307">
        <v>10</v>
      </c>
    </row>
    <row r="341" ht="13.5">
      <c r="A341">
        <v>11</v>
      </c>
    </row>
    <row r="375" ht="13.5">
      <c r="A375">
        <v>12</v>
      </c>
    </row>
    <row r="409" ht="13.5">
      <c r="A409">
        <v>13</v>
      </c>
    </row>
    <row r="443" ht="13.5">
      <c r="A443">
        <v>14</v>
      </c>
    </row>
    <row r="477" ht="13.5">
      <c r="A477">
        <v>15</v>
      </c>
    </row>
    <row r="511" ht="13.5">
      <c r="A511">
        <v>16</v>
      </c>
    </row>
    <row r="545" ht="13.5">
      <c r="A545">
        <v>17</v>
      </c>
    </row>
    <row r="579" ht="13.5">
      <c r="A579">
        <v>18</v>
      </c>
    </row>
    <row r="613" ht="13.5">
      <c r="A613">
        <v>19</v>
      </c>
    </row>
    <row r="647" ht="13.5">
      <c r="A647">
        <v>20</v>
      </c>
    </row>
    <row r="681" ht="13.5">
      <c r="A681">
        <v>21</v>
      </c>
    </row>
    <row r="715" ht="13.5">
      <c r="A715">
        <v>22</v>
      </c>
    </row>
    <row r="749" ht="13.5">
      <c r="A749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zoomScalePageLayoutView="0" workbookViewId="0" topLeftCell="A4">
      <selection activeCell="A9" sqref="A9"/>
    </sheetView>
  </sheetViews>
  <sheetFormatPr defaultColWidth="8.875" defaultRowHeight="13.5"/>
  <cols>
    <col min="1" max="1" width="86.75390625" style="0" customWidth="1"/>
  </cols>
  <sheetData>
    <row r="1" spans="1:9" ht="13.5">
      <c r="A1" s="83" t="s">
        <v>56</v>
      </c>
      <c r="B1" s="84"/>
      <c r="C1" s="84"/>
      <c r="D1" s="84"/>
      <c r="E1" s="84"/>
      <c r="F1" s="84"/>
      <c r="G1" s="84"/>
      <c r="H1" s="84"/>
      <c r="I1" s="87"/>
    </row>
    <row r="2" spans="1:9" ht="13.5">
      <c r="A2" s="85" t="s">
        <v>57</v>
      </c>
      <c r="B2" s="86"/>
      <c r="C2" s="86"/>
      <c r="D2" s="86"/>
      <c r="E2" s="86"/>
      <c r="F2" s="86"/>
      <c r="G2" s="86"/>
      <c r="H2" s="86"/>
      <c r="I2" s="87"/>
    </row>
    <row r="3" spans="1:4" ht="13.5">
      <c r="A3" s="82"/>
      <c r="D3" s="82"/>
    </row>
    <row r="7" ht="13.5">
      <c r="A7" t="s">
        <v>58</v>
      </c>
    </row>
    <row r="8" ht="243">
      <c r="A8" s="133" t="s">
        <v>155</v>
      </c>
    </row>
    <row r="10" ht="13.5">
      <c r="A10" s="131"/>
    </row>
    <row r="11" ht="13.5">
      <c r="A11" s="132"/>
    </row>
    <row r="12" ht="13.5">
      <c r="A12" s="132"/>
    </row>
    <row r="13" ht="13.5">
      <c r="A13" s="132"/>
    </row>
    <row r="15" ht="13.5">
      <c r="A15" s="132"/>
    </row>
    <row r="16" ht="13.5">
      <c r="A16" s="132"/>
    </row>
    <row r="18" ht="13.5">
      <c r="A18" s="132"/>
    </row>
    <row r="19" ht="13.5">
      <c r="A19" s="132"/>
    </row>
    <row r="20" ht="13.5">
      <c r="A20" s="132"/>
    </row>
    <row r="22" ht="13.5">
      <c r="A22" s="132"/>
    </row>
    <row r="23" ht="13.5">
      <c r="A23" s="132"/>
    </row>
    <row r="25" ht="13.5">
      <c r="A25" s="132"/>
    </row>
    <row r="26" ht="13.5">
      <c r="A26" s="132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F13"/>
  <sheetViews>
    <sheetView zoomScaleSheetLayoutView="100" zoomScalePageLayoutView="0" workbookViewId="0" topLeftCell="A1">
      <selection activeCell="E24" sqref="E24"/>
    </sheetView>
  </sheetViews>
  <sheetFormatPr defaultColWidth="8.875" defaultRowHeight="13.5"/>
  <cols>
    <col min="1" max="2" width="8.875" style="0" customWidth="1"/>
    <col min="3" max="3" width="9.75390625" style="0" bestFit="1" customWidth="1"/>
    <col min="4" max="4" width="17.00390625" style="0" customWidth="1"/>
    <col min="5" max="6" width="18.125" style="0" customWidth="1"/>
  </cols>
  <sheetData>
    <row r="4" spans="2:6" ht="13.5">
      <c r="B4" t="s">
        <v>59</v>
      </c>
      <c r="C4" t="s">
        <v>75</v>
      </c>
      <c r="D4" t="s">
        <v>97</v>
      </c>
      <c r="E4" t="s">
        <v>101</v>
      </c>
      <c r="F4" t="s">
        <v>104</v>
      </c>
    </row>
    <row r="5" spans="3:4" ht="13.5">
      <c r="C5" t="s">
        <v>95</v>
      </c>
      <c r="D5" t="s">
        <v>96</v>
      </c>
    </row>
    <row r="9" ht="13.5">
      <c r="B9" t="s">
        <v>60</v>
      </c>
    </row>
    <row r="13" ht="13.5">
      <c r="B13" t="s">
        <v>61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admin</cp:lastModifiedBy>
  <cp:lastPrinted>2015-07-14T13:49:49Z</cp:lastPrinted>
  <dcterms:created xsi:type="dcterms:W3CDTF">2013-10-09T23:04:08Z</dcterms:created>
  <dcterms:modified xsi:type="dcterms:W3CDTF">2015-08-01T02:13:03Z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