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ルール＆合計" sheetId="1" r:id="rId1"/>
    <sheet name="検証データ" sheetId="2" r:id="rId2"/>
    <sheet name="時間足別比較" sheetId="3" r:id="rId3"/>
    <sheet name="画像" sheetId="4" r:id="rId4"/>
    <sheet name="気づき" sheetId="5" r:id="rId5"/>
    <sheet name="検証終了通貨" sheetId="6" r:id="rId6"/>
  </sheets>
  <definedNames/>
  <calcPr fullCalcOnLoad="1"/>
</workbook>
</file>

<file path=xl/sharedStrings.xml><?xml version="1.0" encoding="utf-8"?>
<sst xmlns="http://schemas.openxmlformats.org/spreadsheetml/2006/main" count="915" uniqueCount="172">
  <si>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</si>
  <si>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</si>
  <si>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</si>
  <si>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</si>
  <si>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</si>
  <si>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</si>
  <si>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</si>
  <si>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</si>
  <si>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</si>
  <si>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</si>
  <si>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</si>
  <si>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</si>
  <si>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</si>
  <si>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</si>
  <si>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</si>
  <si>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</si>
  <si>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</si>
  <si>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</si>
  <si>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</si>
  <si>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</si>
  <si>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</si>
  <si>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</si>
  <si>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</si>
  <si>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エントリー手法</t>
  </si>
  <si>
    <t>決済価格</t>
  </si>
  <si>
    <t>決済手法</t>
  </si>
  <si>
    <t>結果</t>
  </si>
  <si>
    <t>合計</t>
  </si>
  <si>
    <t>PB:</t>
  </si>
  <si>
    <t>USDJPY</t>
  </si>
  <si>
    <t>フィボナッチトレード</t>
  </si>
  <si>
    <t>EURUSD</t>
  </si>
  <si>
    <t>ヘッドアンドショルダー</t>
  </si>
  <si>
    <t>GBPUSD</t>
  </si>
  <si>
    <t>回数</t>
  </si>
  <si>
    <t>EUR/USD</t>
  </si>
  <si>
    <t>Limit</t>
  </si>
  <si>
    <t>Stop</t>
  </si>
  <si>
    <t>エントリー日</t>
  </si>
  <si>
    <t>決済日</t>
  </si>
  <si>
    <t>ロスカット</t>
  </si>
  <si>
    <t>負け</t>
  </si>
  <si>
    <t>損益</t>
  </si>
  <si>
    <t>ストップ切り上げ</t>
  </si>
  <si>
    <t>元金100万円
+損益累計</t>
  </si>
  <si>
    <t>--</t>
  </si>
  <si>
    <t>EURUSD</t>
  </si>
  <si>
    <t>日足</t>
  </si>
  <si>
    <t>仕掛け1／PB(b)</t>
  </si>
  <si>
    <t>決済時
USDJPY</t>
  </si>
  <si>
    <t>勝ち</t>
  </si>
  <si>
    <t>購入枚数
(×10000通貨)</t>
  </si>
  <si>
    <t>０決済</t>
  </si>
  <si>
    <t>ストップ切り下げ</t>
  </si>
  <si>
    <t>合　　　計</t>
  </si>
  <si>
    <t>100回</t>
  </si>
  <si>
    <t>エントリー
価格</t>
  </si>
  <si>
    <t>Limit
Pips</t>
  </si>
  <si>
    <t>Stop 
Pips</t>
  </si>
  <si>
    <t>損益
pips</t>
  </si>
  <si>
    <t>時間
足</t>
  </si>
  <si>
    <t>2010.08.17</t>
  </si>
  <si>
    <t>トレード詳細データ</t>
  </si>
  <si>
    <t>通貨ペア別エントリー回数</t>
  </si>
  <si>
    <t>Buy</t>
  </si>
  <si>
    <t>Sell</t>
  </si>
  <si>
    <t>トレード期間</t>
  </si>
  <si>
    <t>8年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</si>
  <si>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</si>
  <si>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</si>
  <si>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</si>
  <si>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</si>
  <si>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</si>
  <si>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</si>
  <si>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</si>
  <si>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</si>
  <si>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</si>
  <si>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</si>
  <si>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</si>
  <si>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</si>
  <si>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</si>
  <si>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4時間足</t>
  </si>
  <si>
    <t>日足</t>
  </si>
  <si>
    <t>1時間足</t>
  </si>
  <si>
    <t>リスクリワード</t>
  </si>
  <si>
    <t>プロフィットファクター</t>
  </si>
  <si>
    <t>損益Pips</t>
  </si>
  <si>
    <t>1H</t>
  </si>
  <si>
    <t>2014.08.15</t>
  </si>
  <si>
    <t>買い</t>
  </si>
  <si>
    <t>売り</t>
  </si>
  <si>
    <t>2014.08.18</t>
  </si>
  <si>
    <t>2010.08.18</t>
  </si>
  <si>
    <t>2014.08.22</t>
  </si>
  <si>
    <t>2014.08.26</t>
  </si>
  <si>
    <t>2014.08.27</t>
  </si>
  <si>
    <t>2014.08.29</t>
  </si>
  <si>
    <t>2014.08.29</t>
  </si>
  <si>
    <t>2014.09.02</t>
  </si>
  <si>
    <t>2014.09.04</t>
  </si>
  <si>
    <t>2014.09.05</t>
  </si>
  <si>
    <t>2014.09.11</t>
  </si>
  <si>
    <t>2014.09.12</t>
  </si>
  <si>
    <t>2014.09.18</t>
  </si>
  <si>
    <t>2014.09.19</t>
  </si>
  <si>
    <t>2014.09.22</t>
  </si>
  <si>
    <t>2014.09.23</t>
  </si>
  <si>
    <t>2014.09.24</t>
  </si>
  <si>
    <t>1時間足のPinbarエントリー特徴</t>
  </si>
  <si>
    <t>ストップ幅が短い</t>
  </si>
  <si>
    <t>2014.09.15</t>
  </si>
  <si>
    <t>2014.09.17</t>
  </si>
  <si>
    <t>2014.09.21</t>
  </si>
  <si>
    <t>2014.09.22</t>
  </si>
  <si>
    <t>決済
時間</t>
  </si>
  <si>
    <t>リミット決済</t>
  </si>
  <si>
    <t>2014.09.25</t>
  </si>
  <si>
    <t>2014.09.26</t>
  </si>
  <si>
    <t>2014.09.29</t>
  </si>
  <si>
    <t>2014.09.30</t>
  </si>
  <si>
    <t>2014.10.01</t>
  </si>
  <si>
    <t>2014.10.02</t>
  </si>
  <si>
    <t>2014.10.03</t>
  </si>
  <si>
    <t>2014.10.06</t>
  </si>
  <si>
    <t>38.2Fibリミット</t>
  </si>
  <si>
    <t>61.8Fibリミット</t>
  </si>
  <si>
    <t>2014.10.07</t>
  </si>
  <si>
    <t>2014.10.08</t>
  </si>
  <si>
    <t>2014.10.09</t>
  </si>
  <si>
    <t>2014.10.13</t>
  </si>
  <si>
    <t>2014.10.14</t>
  </si>
  <si>
    <t>2014.10.16</t>
  </si>
  <si>
    <t>2014.10.17</t>
  </si>
  <si>
    <t>2014.10.20</t>
  </si>
  <si>
    <t>2014.10.21</t>
  </si>
  <si>
    <t>2014.10.22</t>
  </si>
  <si>
    <t>2014.10.23</t>
  </si>
  <si>
    <t>2014.10.27</t>
  </si>
  <si>
    <t>2014.10.28</t>
  </si>
  <si>
    <t>2014.10.29</t>
  </si>
  <si>
    <t>2014.10.30</t>
  </si>
  <si>
    <t>2014.11.03</t>
  </si>
  <si>
    <t>2014.11.11</t>
  </si>
  <si>
    <t>2014.11.13</t>
  </si>
  <si>
    <t>2014.11.14</t>
  </si>
  <si>
    <t>2014.11.16</t>
  </si>
  <si>
    <t>2014.11.17</t>
  </si>
  <si>
    <t>2014.11.17</t>
  </si>
  <si>
    <t>2014.11.19</t>
  </si>
  <si>
    <t>2014.11.19</t>
  </si>
  <si>
    <t>2014.11.20</t>
  </si>
  <si>
    <t>2014.11.21</t>
  </si>
  <si>
    <t>2014.11.25</t>
  </si>
  <si>
    <t>2014.11.25</t>
  </si>
  <si>
    <t>2014.11.26</t>
  </si>
  <si>
    <t>2014.11.26</t>
  </si>
  <si>
    <t>2014.11.27</t>
  </si>
  <si>
    <t>2014.11.28</t>
  </si>
  <si>
    <t>2014.12.01</t>
  </si>
  <si>
    <t>2014.12.01</t>
  </si>
  <si>
    <t>2014.12.02</t>
  </si>
  <si>
    <t>※０決済　12回</t>
  </si>
  <si>
    <t>4ヶ月</t>
  </si>
  <si>
    <t>15ヶ月</t>
  </si>
  <si>
    <t>合    計</t>
  </si>
  <si>
    <t>リスクリワードを2以上にするには、トレーリングと合わせてターゲット設定も考える。</t>
  </si>
  <si>
    <t>ポジションサイズを大きく出来る分、少ないpipsで大きな利益を期待できる</t>
  </si>
  <si>
    <t>勝率を８０％以上にすると、どうしてもタイトなトレードになる</t>
  </si>
  <si>
    <t>トレードの根拠が明確になると、損切りを躊躇しなくなる</t>
  </si>
  <si>
    <t>4時間足、日足に比べて比較的短い時間でのトレードになりやすい</t>
  </si>
  <si>
    <t>フィルターはSRとトレンドライン、チャートパターン、Fibo</t>
  </si>
  <si>
    <t>ストップ幅は15～30pips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</si>
</sst>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mmm\-yyyy"/>
    <numFmt numFmtId="190" formatCode="0.0_ ;[Red]\-0.0\ "/>
    <numFmt numFmtId="191" formatCode="0_ ;[Red]\-0\ "/>
    <numFmt numFmtId="192" formatCode="0.0000"/>
    <numFmt numFmtId="193" formatCode="0_ "/>
    <numFmt numFmtId="194" formatCode="0.0"/>
    <numFmt numFmtId="195" formatCode="0.00000"/>
    <numFmt numFmtId="196" formatCode="0.0000000"/>
    <numFmt numFmtId="197" formatCode="0.000000"/>
    <numFmt numFmtId="198" formatCode="0.000"/>
    <numFmt numFmtId="199" formatCode="0.0_ "/>
    <numFmt numFmtId="200" formatCode="_-* #,##0.0_-;\-* #,##0.0_-;_-* &quot;-&quot;??_-;_-@_-"/>
    <numFmt numFmtId="201" formatCode="_-* #,##0_-;\-* #,##0_-;_-* &quot;-&quot;??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 diagonalDown="1">
      <left style="medium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62" applyNumberFormat="1" applyFont="1" applyFill="1" applyBorder="1" applyAlignment="1" applyProtection="1">
      <alignment vertical="center"/>
      <protection/>
    </xf>
    <xf numFmtId="0" fontId="3" fillId="33" borderId="10" xfId="62" applyNumberFormat="1" applyFont="1" applyFill="1" applyBorder="1" applyAlignment="1" applyProtection="1">
      <alignment vertical="center"/>
      <protection/>
    </xf>
    <xf numFmtId="182" fontId="3" fillId="33" borderId="11" xfId="62" applyNumberFormat="1" applyFont="1" applyFill="1" applyBorder="1" applyAlignment="1" applyProtection="1">
      <alignment vertical="center"/>
      <protection/>
    </xf>
    <xf numFmtId="9" fontId="3" fillId="0" borderId="12" xfId="62" applyNumberFormat="1" applyFont="1" applyFill="1" applyBorder="1" applyAlignment="1" applyProtection="1">
      <alignment horizontal="center" vertical="center"/>
      <protection/>
    </xf>
    <xf numFmtId="5" fontId="3" fillId="0" borderId="13" xfId="62" applyNumberFormat="1" applyFont="1" applyFill="1" applyBorder="1" applyAlignment="1" applyProtection="1">
      <alignment horizontal="center" vertical="center"/>
      <protection/>
    </xf>
    <xf numFmtId="5" fontId="3" fillId="0" borderId="0" xfId="62" applyNumberFormat="1" applyFont="1" applyFill="1" applyBorder="1" applyAlignment="1" applyProtection="1">
      <alignment horizontal="center" vertical="center"/>
      <protection/>
    </xf>
    <xf numFmtId="6" fontId="3" fillId="33" borderId="11" xfId="62" applyNumberFormat="1" applyFont="1" applyFill="1" applyBorder="1" applyAlignment="1" applyProtection="1">
      <alignment vertical="center"/>
      <protection/>
    </xf>
    <xf numFmtId="6" fontId="3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33" borderId="15" xfId="62" applyNumberFormat="1" applyFont="1" applyFill="1" applyBorder="1" applyAlignment="1" applyProtection="1">
      <alignment horizontal="center" vertical="center"/>
      <protection/>
    </xf>
    <xf numFmtId="0" fontId="3" fillId="33" borderId="16" xfId="62" applyNumberFormat="1" applyFont="1" applyFill="1" applyBorder="1" applyAlignment="1" applyProtection="1">
      <alignment horizontal="center" vertical="center" wrapText="1"/>
      <protection/>
    </xf>
    <xf numFmtId="0" fontId="3" fillId="33" borderId="16" xfId="62" applyNumberFormat="1" applyFont="1" applyFill="1" applyBorder="1" applyAlignment="1" applyProtection="1">
      <alignment horizontal="center" vertical="center"/>
      <protection/>
    </xf>
    <xf numFmtId="182" fontId="3" fillId="33" borderId="16" xfId="62" applyNumberFormat="1" applyFont="1" applyFill="1" applyBorder="1" applyAlignment="1" applyProtection="1">
      <alignment horizontal="center" vertical="center" wrapText="1"/>
      <protection/>
    </xf>
    <xf numFmtId="183" fontId="3" fillId="33" borderId="16" xfId="62" applyNumberFormat="1" applyFont="1" applyFill="1" applyBorder="1" applyAlignment="1" applyProtection="1">
      <alignment horizontal="center" vertical="center"/>
      <protection/>
    </xf>
    <xf numFmtId="0" fontId="3" fillId="33" borderId="17" xfId="62" applyNumberFormat="1" applyFont="1" applyFill="1" applyBorder="1" applyAlignment="1" applyProtection="1">
      <alignment horizontal="center" vertical="center" wrapText="1"/>
      <protection/>
    </xf>
    <xf numFmtId="182" fontId="3" fillId="33" borderId="18" xfId="62" applyNumberFormat="1" applyFont="1" applyFill="1" applyBorder="1" applyAlignment="1" applyProtection="1">
      <alignment vertical="center"/>
      <protection/>
    </xf>
    <xf numFmtId="184" fontId="3" fillId="33" borderId="19" xfId="62" applyNumberFormat="1" applyFont="1" applyFill="1" applyBorder="1" applyAlignment="1" applyProtection="1">
      <alignment horizontal="center" vertical="center"/>
      <protection/>
    </xf>
    <xf numFmtId="184" fontId="4" fillId="0" borderId="20" xfId="62" applyNumberFormat="1" applyFont="1" applyFill="1" applyBorder="1" applyAlignment="1" applyProtection="1">
      <alignment horizontal="right" vertical="center"/>
      <protection/>
    </xf>
    <xf numFmtId="184" fontId="4" fillId="0" borderId="21" xfId="62" applyNumberFormat="1" applyFont="1" applyFill="1" applyBorder="1" applyAlignment="1" applyProtection="1">
      <alignment horizontal="right" vertical="center"/>
      <protection/>
    </xf>
    <xf numFmtId="185" fontId="4" fillId="0" borderId="21" xfId="62" applyNumberFormat="1" applyFont="1" applyFill="1" applyBorder="1" applyAlignment="1" applyProtection="1">
      <alignment horizontal="right" vertical="center"/>
      <protection/>
    </xf>
    <xf numFmtId="186" fontId="4" fillId="0" borderId="21" xfId="62" applyNumberFormat="1" applyFont="1" applyFill="1" applyBorder="1" applyAlignment="1" applyProtection="1">
      <alignment horizontal="right" vertical="center"/>
      <protection/>
    </xf>
    <xf numFmtId="187" fontId="4" fillId="0" borderId="21" xfId="62" applyNumberFormat="1" applyFont="1" applyFill="1" applyBorder="1" applyAlignment="1" applyProtection="1">
      <alignment vertical="center"/>
      <protection/>
    </xf>
    <xf numFmtId="184" fontId="4" fillId="0" borderId="21" xfId="62" applyNumberFormat="1" applyFont="1" applyFill="1" applyBorder="1" applyAlignment="1" applyProtection="1">
      <alignment vertical="center"/>
      <protection/>
    </xf>
    <xf numFmtId="181" fontId="4" fillId="0" borderId="21" xfId="62" applyNumberFormat="1" applyFont="1" applyFill="1" applyBorder="1" applyAlignment="1" applyProtection="1">
      <alignment vertical="center"/>
      <protection/>
    </xf>
    <xf numFmtId="181" fontId="4" fillId="0" borderId="22" xfId="62" applyNumberFormat="1" applyFont="1" applyFill="1" applyBorder="1" applyAlignment="1" applyProtection="1">
      <alignment vertical="center"/>
      <protection/>
    </xf>
    <xf numFmtId="184" fontId="0" fillId="0" borderId="20" xfId="0" applyNumberFormat="1" applyFont="1" applyFill="1" applyBorder="1" applyAlignment="1" applyProtection="1">
      <alignment vertical="center"/>
      <protection/>
    </xf>
    <xf numFmtId="184" fontId="0" fillId="0" borderId="21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6" fontId="4" fillId="0" borderId="21" xfId="62" applyNumberFormat="1" applyFont="1" applyFill="1" applyBorder="1" applyAlignment="1" applyProtection="1">
      <alignment horizontal="right" vertical="center"/>
      <protection/>
    </xf>
    <xf numFmtId="5" fontId="1" fillId="0" borderId="23" xfId="0" applyNumberFormat="1" applyFont="1" applyFill="1" applyBorder="1" applyAlignment="1" applyProtection="1">
      <alignment vertical="center"/>
      <protection/>
    </xf>
    <xf numFmtId="184" fontId="1" fillId="0" borderId="24" xfId="0" applyNumberFormat="1" applyFont="1" applyFill="1" applyBorder="1" applyAlignment="1" applyProtection="1">
      <alignment vertical="center"/>
      <protection/>
    </xf>
    <xf numFmtId="6" fontId="1" fillId="0" borderId="24" xfId="0" applyNumberFormat="1" applyFont="1" applyFill="1" applyBorder="1" applyAlignment="1" applyProtection="1">
      <alignment vertical="center"/>
      <protection/>
    </xf>
    <xf numFmtId="186" fontId="1" fillId="0" borderId="24" xfId="0" applyNumberFormat="1" applyFont="1" applyFill="1" applyBorder="1" applyAlignment="1" applyProtection="1">
      <alignment vertical="center"/>
      <protection/>
    </xf>
    <xf numFmtId="185" fontId="1" fillId="0" borderId="24" xfId="0" applyNumberFormat="1" applyFont="1" applyFill="1" applyBorder="1" applyAlignment="1" applyProtection="1">
      <alignment vertical="center"/>
      <protection/>
    </xf>
    <xf numFmtId="187" fontId="5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vertical="center"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3" fillId="34" borderId="0" xfId="62" applyNumberFormat="1" applyFont="1" applyFill="1" applyBorder="1" applyAlignment="1" applyProtection="1">
      <alignment vertical="center"/>
      <protection/>
    </xf>
    <xf numFmtId="5" fontId="3" fillId="34" borderId="0" xfId="62" applyNumberFormat="1" applyFont="1" applyFill="1" applyBorder="1" applyAlignment="1" applyProtection="1">
      <alignment horizontal="center" vertical="center"/>
      <protection/>
    </xf>
    <xf numFmtId="182" fontId="3" fillId="34" borderId="0" xfId="62" applyNumberFormat="1" applyFont="1" applyFill="1" applyBorder="1" applyAlignment="1" applyProtection="1">
      <alignment vertical="center"/>
      <protection/>
    </xf>
    <xf numFmtId="6" fontId="3" fillId="34" borderId="0" xfId="62" applyNumberFormat="1" applyFont="1" applyFill="1" applyBorder="1" applyAlignment="1" applyProtection="1">
      <alignment vertical="center"/>
      <protection/>
    </xf>
    <xf numFmtId="6" fontId="3" fillId="34" borderId="0" xfId="62" applyNumberFormat="1" applyFont="1" applyFill="1" applyBorder="1" applyAlignment="1" applyProtection="1">
      <alignment horizontal="center" vertical="center"/>
      <protection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3" fillId="34" borderId="26" xfId="62" applyNumberFormat="1" applyFont="1" applyFill="1" applyBorder="1" applyAlignment="1" applyProtection="1">
      <alignment vertical="center"/>
      <protection/>
    </xf>
    <xf numFmtId="5" fontId="3" fillId="34" borderId="26" xfId="62" applyNumberFormat="1" applyFont="1" applyFill="1" applyBorder="1" applyAlignment="1" applyProtection="1">
      <alignment horizontal="center" vertical="center"/>
      <protection/>
    </xf>
    <xf numFmtId="182" fontId="3" fillId="34" borderId="26" xfId="62" applyNumberFormat="1" applyFont="1" applyFill="1" applyBorder="1" applyAlignment="1" applyProtection="1">
      <alignment vertical="center"/>
      <protection/>
    </xf>
    <xf numFmtId="6" fontId="3" fillId="34" borderId="26" xfId="62" applyNumberFormat="1" applyFont="1" applyFill="1" applyBorder="1" applyAlignment="1" applyProtection="1">
      <alignment vertical="center"/>
      <protection/>
    </xf>
    <xf numFmtId="6" fontId="3" fillId="34" borderId="26" xfId="62" applyNumberFormat="1" applyFont="1" applyFill="1" applyBorder="1" applyAlignment="1" applyProtection="1">
      <alignment horizontal="center" vertical="center"/>
      <protection/>
    </xf>
    <xf numFmtId="0" fontId="0" fillId="34" borderId="26" xfId="0" applyNumberFormat="1" applyFont="1" applyFill="1" applyBorder="1" applyAlignment="1" applyProtection="1">
      <alignment vertical="center"/>
      <protection/>
    </xf>
    <xf numFmtId="0" fontId="0" fillId="0" borderId="26" xfId="0" applyNumberFormat="1" applyFont="1" applyFill="1" applyBorder="1" applyAlignment="1" applyProtection="1">
      <alignment vertical="center"/>
      <protection/>
    </xf>
    <xf numFmtId="0" fontId="0" fillId="0" borderId="27" xfId="0" applyNumberFormat="1" applyFont="1" applyFill="1" applyBorder="1" applyAlignment="1" applyProtection="1">
      <alignment vertical="center"/>
      <protection/>
    </xf>
    <xf numFmtId="5" fontId="4" fillId="35" borderId="27" xfId="62" applyNumberFormat="1" applyFont="1" applyFill="1" applyBorder="1" applyAlignment="1" applyProtection="1">
      <alignment horizontal="center"/>
      <protection/>
    </xf>
    <xf numFmtId="5" fontId="3" fillId="0" borderId="27" xfId="62" applyNumberFormat="1" applyFont="1" applyFill="1" applyBorder="1" applyAlignment="1" applyProtection="1">
      <alignment horizontal="center" vertical="center"/>
      <protection/>
    </xf>
    <xf numFmtId="0" fontId="3" fillId="0" borderId="27" xfId="62" applyNumberFormat="1" applyFont="1" applyFill="1" applyBorder="1" applyAlignment="1" applyProtection="1">
      <alignment/>
      <protection/>
    </xf>
    <xf numFmtId="5" fontId="4" fillId="35" borderId="28" xfId="62" applyNumberFormat="1" applyFont="1" applyFill="1" applyBorder="1" applyAlignment="1" applyProtection="1">
      <alignment horizontal="center"/>
      <protection/>
    </xf>
    <xf numFmtId="0" fontId="7" fillId="33" borderId="29" xfId="62" applyNumberFormat="1" applyFont="1" applyFill="1" applyBorder="1" applyAlignment="1" applyProtection="1">
      <alignment horizontal="center" vertical="center"/>
      <protection/>
    </xf>
    <xf numFmtId="5" fontId="7" fillId="34" borderId="26" xfId="62" applyNumberFormat="1" applyFont="1" applyFill="1" applyBorder="1" applyAlignment="1" applyProtection="1">
      <alignment horizontal="center" vertical="center"/>
      <protection/>
    </xf>
    <xf numFmtId="9" fontId="3" fillId="34" borderId="30" xfId="62" applyNumberFormat="1" applyFont="1" applyFill="1" applyBorder="1" applyAlignment="1" applyProtection="1">
      <alignment horizontal="center" vertical="center"/>
      <protection/>
    </xf>
    <xf numFmtId="5" fontId="4" fillId="35" borderId="31" xfId="62" applyNumberFormat="1" applyFont="1" applyFill="1" applyBorder="1" applyAlignment="1" applyProtection="1">
      <alignment horizont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vertical="center"/>
      <protection/>
    </xf>
    <xf numFmtId="0" fontId="0" fillId="0" borderId="34" xfId="0" applyNumberFormat="1" applyFont="1" applyFill="1" applyBorder="1" applyAlignment="1" applyProtection="1">
      <alignment vertical="center"/>
      <protection/>
    </xf>
    <xf numFmtId="0" fontId="3" fillId="33" borderId="11" xfId="6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0" fontId="0" fillId="36" borderId="35" xfId="0" applyFont="1" applyFill="1" applyBorder="1" applyAlignment="1">
      <alignment horizontal="center" vertical="center"/>
    </xf>
    <xf numFmtId="0" fontId="0" fillId="36" borderId="35" xfId="0" applyNumberFormat="1" applyFont="1" applyFill="1" applyBorder="1" applyAlignment="1" applyProtection="1">
      <alignment horizontal="center" vertical="center"/>
      <protection/>
    </xf>
    <xf numFmtId="0" fontId="0" fillId="37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36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55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46" fillId="0" borderId="0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>
      <alignment vertical="center"/>
    </xf>
    <xf numFmtId="1" fontId="0" fillId="0" borderId="37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horizontal="left" vertical="center"/>
    </xf>
    <xf numFmtId="0" fontId="0" fillId="0" borderId="37" xfId="0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" fontId="0" fillId="0" borderId="37" xfId="0" applyNumberFormat="1" applyFill="1" applyBorder="1" applyAlignment="1">
      <alignment horizontal="center" vertical="center"/>
    </xf>
    <xf numFmtId="195" fontId="0" fillId="0" borderId="37" xfId="0" applyNumberFormat="1" applyFill="1" applyBorder="1" applyAlignment="1">
      <alignment vertical="center"/>
    </xf>
    <xf numFmtId="1" fontId="0" fillId="0" borderId="37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95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" fontId="46" fillId="0" borderId="0" xfId="0" applyNumberFormat="1" applyFont="1" applyFill="1" applyBorder="1" applyAlignment="1">
      <alignment vertical="center"/>
    </xf>
    <xf numFmtId="55" fontId="4" fillId="0" borderId="38" xfId="62" applyNumberFormat="1" applyFont="1" applyFill="1" applyBorder="1" applyAlignment="1" applyProtection="1">
      <alignment horizontal="center" vertical="center"/>
      <protection/>
    </xf>
    <xf numFmtId="184" fontId="0" fillId="0" borderId="39" xfId="0" applyNumberFormat="1" applyFont="1" applyFill="1" applyBorder="1" applyAlignment="1" applyProtection="1">
      <alignment vertical="center"/>
      <protection/>
    </xf>
    <xf numFmtId="184" fontId="4" fillId="0" borderId="40" xfId="62" applyNumberFormat="1" applyFont="1" applyFill="1" applyBorder="1" applyAlignment="1" applyProtection="1">
      <alignment horizontal="right" vertical="center"/>
      <protection/>
    </xf>
    <xf numFmtId="6" fontId="4" fillId="0" borderId="40" xfId="62" applyNumberFormat="1" applyFont="1" applyFill="1" applyBorder="1" applyAlignment="1" applyProtection="1">
      <alignment horizontal="right" vertical="center"/>
      <protection/>
    </xf>
    <xf numFmtId="0" fontId="0" fillId="0" borderId="40" xfId="0" applyNumberFormat="1" applyFont="1" applyFill="1" applyBorder="1" applyAlignment="1" applyProtection="1">
      <alignment vertical="center"/>
      <protection/>
    </xf>
    <xf numFmtId="185" fontId="4" fillId="0" borderId="40" xfId="62" applyNumberFormat="1" applyFont="1" applyFill="1" applyBorder="1" applyAlignment="1" applyProtection="1">
      <alignment horizontal="right" vertical="center"/>
      <protection/>
    </xf>
    <xf numFmtId="187" fontId="4" fillId="0" borderId="40" xfId="62" applyNumberFormat="1" applyFont="1" applyFill="1" applyBorder="1" applyAlignment="1" applyProtection="1">
      <alignment vertical="center"/>
      <protection/>
    </xf>
    <xf numFmtId="184" fontId="4" fillId="0" borderId="40" xfId="62" applyNumberFormat="1" applyFont="1" applyFill="1" applyBorder="1" applyAlignment="1" applyProtection="1">
      <alignment vertical="center"/>
      <protection/>
    </xf>
    <xf numFmtId="181" fontId="4" fillId="0" borderId="25" xfId="62" applyNumberFormat="1" applyFont="1" applyFill="1" applyBorder="1" applyAlignment="1" applyProtection="1">
      <alignment vertical="center"/>
      <protection/>
    </xf>
    <xf numFmtId="181" fontId="1" fillId="0" borderId="41" xfId="0" applyNumberFormat="1" applyFont="1" applyFill="1" applyBorder="1" applyAlignment="1" applyProtection="1">
      <alignment vertical="center"/>
      <protection/>
    </xf>
    <xf numFmtId="55" fontId="4" fillId="0" borderId="42" xfId="62" applyNumberFormat="1" applyFont="1" applyFill="1" applyBorder="1" applyAlignment="1" applyProtection="1">
      <alignment horizontal="center" vertical="center"/>
      <protection/>
    </xf>
    <xf numFmtId="184" fontId="0" fillId="0" borderId="43" xfId="0" applyNumberFormat="1" applyFont="1" applyFill="1" applyBorder="1" applyAlignment="1" applyProtection="1">
      <alignment vertical="center"/>
      <protection/>
    </xf>
    <xf numFmtId="184" fontId="4" fillId="0" borderId="44" xfId="62" applyNumberFormat="1" applyFont="1" applyFill="1" applyBorder="1" applyAlignment="1" applyProtection="1">
      <alignment horizontal="right" vertical="center"/>
      <protection/>
    </xf>
    <xf numFmtId="6" fontId="4" fillId="0" borderId="44" xfId="62" applyNumberFormat="1" applyFont="1" applyFill="1" applyBorder="1" applyAlignment="1" applyProtection="1">
      <alignment horizontal="right" vertical="center"/>
      <protection/>
    </xf>
    <xf numFmtId="0" fontId="0" fillId="0" borderId="44" xfId="0" applyNumberFormat="1" applyFont="1" applyFill="1" applyBorder="1" applyAlignment="1" applyProtection="1">
      <alignment vertical="center"/>
      <protection/>
    </xf>
    <xf numFmtId="185" fontId="4" fillId="0" borderId="44" xfId="62" applyNumberFormat="1" applyFont="1" applyFill="1" applyBorder="1" applyAlignment="1" applyProtection="1">
      <alignment horizontal="right" vertical="center"/>
      <protection/>
    </xf>
    <xf numFmtId="187" fontId="4" fillId="0" borderId="44" xfId="62" applyNumberFormat="1" applyFont="1" applyFill="1" applyBorder="1" applyAlignment="1" applyProtection="1">
      <alignment vertical="center"/>
      <protection/>
    </xf>
    <xf numFmtId="184" fontId="4" fillId="0" borderId="44" xfId="62" applyNumberFormat="1" applyFont="1" applyFill="1" applyBorder="1" applyAlignment="1" applyProtection="1">
      <alignment vertical="center"/>
      <protection/>
    </xf>
    <xf numFmtId="181" fontId="4" fillId="0" borderId="44" xfId="62" applyNumberFormat="1" applyFont="1" applyFill="1" applyBorder="1" applyAlignment="1" applyProtection="1">
      <alignment vertical="center"/>
      <protection/>
    </xf>
    <xf numFmtId="181" fontId="4" fillId="0" borderId="45" xfId="62" applyNumberFormat="1" applyFont="1" applyFill="1" applyBorder="1" applyAlignment="1" applyProtection="1">
      <alignment vertical="center"/>
      <protection/>
    </xf>
    <xf numFmtId="184" fontId="4" fillId="0" borderId="24" xfId="62" applyNumberFormat="1" applyFont="1" applyFill="1" applyBorder="1" applyAlignment="1" applyProtection="1">
      <alignment vertical="center"/>
      <protection/>
    </xf>
    <xf numFmtId="181" fontId="4" fillId="0" borderId="24" xfId="62" applyNumberFormat="1" applyFont="1" applyFill="1" applyBorder="1" applyAlignment="1" applyProtection="1">
      <alignment vertical="center"/>
      <protection/>
    </xf>
    <xf numFmtId="0" fontId="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6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horizontal="center" vertical="center"/>
      <protection/>
    </xf>
    <xf numFmtId="0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0" fontId="0" fillId="0" borderId="49" xfId="0" applyNumberFormat="1" applyFont="1" applyFill="1" applyBorder="1" applyAlignment="1" applyProtection="1">
      <alignment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11" fillId="0" borderId="50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0" fillId="0" borderId="53" xfId="0" applyNumberFormat="1" applyFont="1" applyFill="1" applyBorder="1" applyAlignment="1" applyProtection="1">
      <alignment horizontal="center" vertical="center"/>
      <protection/>
    </xf>
    <xf numFmtId="0" fontId="10" fillId="38" borderId="35" xfId="0" applyNumberFormat="1" applyFont="1" applyFill="1" applyBorder="1" applyAlignment="1" applyProtection="1">
      <alignment horizontal="center" vertical="center"/>
      <protection/>
    </xf>
    <xf numFmtId="0" fontId="10" fillId="38" borderId="50" xfId="0" applyNumberFormat="1" applyFont="1" applyFill="1" applyBorder="1" applyAlignment="1" applyProtection="1">
      <alignment horizontal="center" vertical="center"/>
      <protection/>
    </xf>
    <xf numFmtId="0" fontId="10" fillId="38" borderId="22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11" fillId="0" borderId="3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0" fontId="11" fillId="0" borderId="35" xfId="0" applyNumberFormat="1" applyFont="1" applyFill="1" applyBorder="1" applyAlignment="1" applyProtection="1">
      <alignment vertical="center"/>
      <protection/>
    </xf>
    <xf numFmtId="0" fontId="0" fillId="0" borderId="54" xfId="0" applyNumberFormat="1" applyFont="1" applyFill="1" applyBorder="1" applyAlignment="1" applyProtection="1">
      <alignment vertical="center"/>
      <protection/>
    </xf>
    <xf numFmtId="0" fontId="10" fillId="38" borderId="55" xfId="0" applyNumberFormat="1" applyFont="1" applyFill="1" applyBorder="1" applyAlignment="1" applyProtection="1">
      <alignment horizontal="center" vertical="center"/>
      <protection/>
    </xf>
    <xf numFmtId="201" fontId="0" fillId="0" borderId="35" xfId="49" applyNumberFormat="1" applyFont="1" applyFill="1" applyBorder="1" applyAlignment="1" applyProtection="1">
      <alignment vertical="center"/>
      <protection/>
    </xf>
    <xf numFmtId="201" fontId="0" fillId="0" borderId="30" xfId="49" applyNumberFormat="1" applyFont="1" applyFill="1" applyBorder="1" applyAlignment="1" applyProtection="1">
      <alignment vertical="center"/>
      <protection/>
    </xf>
    <xf numFmtId="201" fontId="11" fillId="0" borderId="35" xfId="49" applyNumberFormat="1" applyFont="1" applyFill="1" applyBorder="1" applyAlignment="1" applyProtection="1">
      <alignment vertical="center"/>
      <protection/>
    </xf>
    <xf numFmtId="201" fontId="11" fillId="0" borderId="30" xfId="49" applyNumberFormat="1" applyFont="1" applyFill="1" applyBorder="1" applyAlignment="1" applyProtection="1">
      <alignment vertical="center"/>
      <protection/>
    </xf>
    <xf numFmtId="201" fontId="46" fillId="0" borderId="35" xfId="49" applyNumberFormat="1" applyFont="1" applyFill="1" applyBorder="1" applyAlignment="1" applyProtection="1">
      <alignment vertical="center"/>
      <protection/>
    </xf>
    <xf numFmtId="201" fontId="46" fillId="0" borderId="30" xfId="49" applyNumberFormat="1" applyFont="1" applyFill="1" applyBorder="1" applyAlignment="1" applyProtection="1">
      <alignment vertical="center"/>
      <protection/>
    </xf>
    <xf numFmtId="2" fontId="47" fillId="0" borderId="35" xfId="0" applyNumberFormat="1" applyFont="1" applyFill="1" applyBorder="1" applyAlignment="1" applyProtection="1">
      <alignment vertical="center"/>
      <protection/>
    </xf>
    <xf numFmtId="2" fontId="47" fillId="0" borderId="30" xfId="0" applyNumberFormat="1" applyFont="1" applyFill="1" applyBorder="1" applyAlignment="1" applyProtection="1">
      <alignment vertical="center"/>
      <protection/>
    </xf>
    <xf numFmtId="0" fontId="10" fillId="38" borderId="56" xfId="0" applyNumberFormat="1" applyFont="1" applyFill="1" applyBorder="1" applyAlignment="1" applyProtection="1">
      <alignment horizontal="center" vertical="center"/>
      <protection/>
    </xf>
    <xf numFmtId="0" fontId="10" fillId="38" borderId="57" xfId="0" applyNumberFormat="1" applyFont="1" applyFill="1" applyBorder="1" applyAlignment="1" applyProtection="1">
      <alignment horizontal="center" vertical="center"/>
      <protection/>
    </xf>
    <xf numFmtId="0" fontId="10" fillId="38" borderId="58" xfId="0" applyNumberFormat="1" applyFont="1" applyFill="1" applyBorder="1" applyAlignment="1" applyProtection="1">
      <alignment horizontal="center" vertical="center"/>
      <protection/>
    </xf>
    <xf numFmtId="201" fontId="47" fillId="0" borderId="35" xfId="49" applyNumberFormat="1" applyFont="1" applyFill="1" applyBorder="1" applyAlignment="1" applyProtection="1">
      <alignment vertical="center"/>
      <protection/>
    </xf>
    <xf numFmtId="201" fontId="47" fillId="0" borderId="30" xfId="49" applyNumberFormat="1" applyFont="1" applyFill="1" applyBorder="1" applyAlignment="1" applyProtection="1">
      <alignment vertical="center"/>
      <protection/>
    </xf>
    <xf numFmtId="1" fontId="1" fillId="0" borderId="0" xfId="0" applyNumberFormat="1" applyFont="1" applyFill="1" applyBorder="1" applyAlignment="1">
      <alignment vertical="center"/>
    </xf>
    <xf numFmtId="1" fontId="1" fillId="0" borderId="37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36" borderId="35" xfId="0" applyFill="1" applyBorder="1" applyAlignment="1">
      <alignment horizontal="center" vertical="center" wrapText="1"/>
    </xf>
    <xf numFmtId="5" fontId="4" fillId="35" borderId="38" xfId="62" applyNumberFormat="1" applyFont="1" applyFill="1" applyBorder="1" applyAlignment="1" applyProtection="1">
      <alignment horizontal="center"/>
      <protection/>
    </xf>
    <xf numFmtId="5" fontId="4" fillId="35" borderId="30" xfId="62" applyNumberFormat="1" applyFont="1" applyFill="1" applyBorder="1" applyAlignment="1" applyProtection="1">
      <alignment horizontal="center"/>
      <protection/>
    </xf>
    <xf numFmtId="5" fontId="4" fillId="35" borderId="22" xfId="62" applyNumberFormat="1" applyFont="1" applyFill="1" applyBorder="1" applyAlignment="1" applyProtection="1">
      <alignment horizontal="center"/>
      <protection/>
    </xf>
    <xf numFmtId="5" fontId="4" fillId="35" borderId="32" xfId="62" applyNumberFormat="1" applyFont="1" applyFill="1" applyBorder="1" applyAlignment="1" applyProtection="1">
      <alignment horizontal="center"/>
      <protection/>
    </xf>
    <xf numFmtId="5" fontId="4" fillId="35" borderId="59" xfId="62" applyNumberFormat="1" applyFont="1" applyFill="1" applyBorder="1" applyAlignment="1" applyProtection="1">
      <alignment horizontal="center"/>
      <protection/>
    </xf>
    <xf numFmtId="5" fontId="8" fillId="0" borderId="28" xfId="62" applyNumberFormat="1" applyFont="1" applyFill="1" applyBorder="1" applyAlignment="1" applyProtection="1">
      <alignment horizontal="center" vertical="center"/>
      <protection/>
    </xf>
    <xf numFmtId="188" fontId="3" fillId="0" borderId="60" xfId="62" applyNumberFormat="1" applyFont="1" applyFill="1" applyBorder="1" applyAlignment="1" applyProtection="1">
      <alignment horizontal="center" vertical="center"/>
      <protection/>
    </xf>
    <xf numFmtId="188" fontId="3" fillId="0" borderId="14" xfId="62" applyNumberFormat="1" applyFont="1" applyFill="1" applyBorder="1" applyAlignment="1" applyProtection="1">
      <alignment horizontal="center" vertical="center"/>
      <protection/>
    </xf>
    <xf numFmtId="5" fontId="3" fillId="0" borderId="59" xfId="62" applyNumberFormat="1" applyFont="1" applyFill="1" applyBorder="1" applyAlignment="1" applyProtection="1">
      <alignment horizontal="center" vertical="center"/>
      <protection/>
    </xf>
    <xf numFmtId="5" fontId="3" fillId="0" borderId="61" xfId="62" applyNumberFormat="1" applyFont="1" applyFill="1" applyBorder="1" applyAlignment="1" applyProtection="1">
      <alignment horizontal="center" vertical="center"/>
      <protection/>
    </xf>
    <xf numFmtId="0" fontId="10" fillId="38" borderId="62" xfId="0" applyNumberFormat="1" applyFont="1" applyFill="1" applyBorder="1" applyAlignment="1" applyProtection="1">
      <alignment horizontal="center" vertical="center"/>
      <protection/>
    </xf>
    <xf numFmtId="0" fontId="10" fillId="38" borderId="63" xfId="0" applyNumberFormat="1" applyFont="1" applyFill="1" applyBorder="1" applyAlignment="1" applyProtection="1">
      <alignment horizontal="center" vertical="center"/>
      <protection/>
    </xf>
    <xf numFmtId="0" fontId="10" fillId="38" borderId="64" xfId="0" applyNumberFormat="1" applyFont="1" applyFill="1" applyBorder="1" applyAlignment="1" applyProtection="1">
      <alignment horizontal="center" vertical="center"/>
      <protection/>
    </xf>
    <xf numFmtId="0" fontId="10" fillId="38" borderId="65" xfId="0" applyNumberFormat="1" applyFont="1" applyFill="1" applyBorder="1" applyAlignment="1" applyProtection="1">
      <alignment horizontal="center" vertical="center"/>
      <protection/>
    </xf>
    <xf numFmtId="0" fontId="10" fillId="38" borderId="66" xfId="0" applyNumberFormat="1" applyFont="1" applyFill="1" applyBorder="1" applyAlignment="1" applyProtection="1">
      <alignment horizontal="center" vertical="center"/>
      <protection/>
    </xf>
    <xf numFmtId="0" fontId="10" fillId="38" borderId="67" xfId="0" applyNumberFormat="1" applyFont="1" applyFill="1" applyBorder="1" applyAlignment="1" applyProtection="1">
      <alignment horizontal="center" vertical="center"/>
      <protection/>
    </xf>
    <xf numFmtId="0" fontId="10" fillId="38" borderId="68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>
      <alignment vertical="center"/>
    </xf>
    <xf numFmtId="0" fontId="1" fillId="0" borderId="50" xfId="0" applyNumberFormat="1" applyFont="1" applyFill="1" applyBorder="1" applyAlignment="1" applyProtection="1">
      <alignment vertical="center"/>
      <protection/>
    </xf>
    <xf numFmtId="193" fontId="1" fillId="0" borderId="50" xfId="0" applyNumberFormat="1" applyFont="1" applyFill="1" applyBorder="1" applyAlignment="1" applyProtection="1">
      <alignment vertical="center"/>
      <protection/>
    </xf>
    <xf numFmtId="2" fontId="1" fillId="0" borderId="50" xfId="0" applyNumberFormat="1" applyFont="1" applyFill="1" applyBorder="1" applyAlignment="1" applyProtection="1">
      <alignment vertical="center"/>
      <protection/>
    </xf>
    <xf numFmtId="187" fontId="1" fillId="0" borderId="69" xfId="0" applyNumberFormat="1" applyFont="1" applyFill="1" applyBorder="1" applyAlignment="1" applyProtection="1">
      <alignment vertical="center"/>
      <protection/>
    </xf>
    <xf numFmtId="187" fontId="0" fillId="0" borderId="70" xfId="0" applyNumberFormat="1" applyFont="1" applyFill="1" applyBorder="1" applyAlignment="1" applyProtection="1">
      <alignment vertical="center"/>
      <protection/>
    </xf>
    <xf numFmtId="187" fontId="0" fillId="0" borderId="28" xfId="0" applyNumberFormat="1" applyFont="1" applyFill="1" applyBorder="1" applyAlignment="1" applyProtection="1">
      <alignment vertical="center"/>
      <protection/>
    </xf>
    <xf numFmtId="201" fontId="0" fillId="0" borderId="50" xfId="49" applyNumberFormat="1" applyFont="1" applyFill="1" applyBorder="1" applyAlignment="1" applyProtection="1">
      <alignment vertical="center"/>
      <protection/>
    </xf>
    <xf numFmtId="201" fontId="11" fillId="0" borderId="50" xfId="49" applyNumberFormat="1" applyFont="1" applyFill="1" applyBorder="1" applyAlignment="1" applyProtection="1">
      <alignment vertical="center"/>
      <protection/>
    </xf>
    <xf numFmtId="201" fontId="46" fillId="0" borderId="50" xfId="49" applyNumberFormat="1" applyFont="1" applyFill="1" applyBorder="1" applyAlignment="1" applyProtection="1">
      <alignment vertical="center"/>
      <protection/>
    </xf>
    <xf numFmtId="201" fontId="1" fillId="0" borderId="50" xfId="49" applyNumberFormat="1" applyFont="1" applyFill="1" applyBorder="1" applyAlignment="1" applyProtection="1">
      <alignment vertical="center"/>
      <protection/>
    </xf>
    <xf numFmtId="0" fontId="0" fillId="0" borderId="71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56" xfId="0" applyNumberFormat="1" applyFont="1" applyFill="1" applyBorder="1" applyAlignment="1" applyProtection="1">
      <alignment horizontal="center" vertical="center"/>
      <protection/>
    </xf>
    <xf numFmtId="0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7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35</xdr:row>
      <xdr:rowOff>66675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58400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B1">
      <selection activeCell="K23" sqref="K2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 thickBot="1">
      <c r="A1" s="63"/>
      <c r="B1" s="163" t="s">
        <v>0</v>
      </c>
      <c r="C1" s="164"/>
      <c r="D1" s="165"/>
      <c r="E1" s="62"/>
      <c r="F1" s="166" t="s">
        <v>0</v>
      </c>
      <c r="G1" s="167"/>
      <c r="H1" s="64"/>
    </row>
    <row r="2" spans="1:9" ht="25.5" customHeight="1" thickBot="1">
      <c r="A2" s="65" t="s">
        <v>1</v>
      </c>
      <c r="B2" s="168">
        <v>1000000</v>
      </c>
      <c r="C2" s="168"/>
      <c r="D2" s="168"/>
      <c r="E2" s="18" t="s">
        <v>2</v>
      </c>
      <c r="F2" s="169">
        <v>41866</v>
      </c>
      <c r="G2" s="170"/>
      <c r="H2" s="3"/>
      <c r="I2" s="3"/>
    </row>
    <row r="3" spans="1:11" ht="27" customHeight="1" thickBot="1">
      <c r="A3" s="4" t="s">
        <v>3</v>
      </c>
      <c r="B3" s="171">
        <f>SUM(B2+D23)</f>
        <v>115162832</v>
      </c>
      <c r="C3" s="171"/>
      <c r="D3" s="172"/>
      <c r="E3" s="5" t="s">
        <v>4</v>
      </c>
      <c r="F3" s="6">
        <v>0.05</v>
      </c>
      <c r="G3" s="7">
        <f>(B2-D23)*F3</f>
        <v>-5658141.600000001</v>
      </c>
      <c r="H3" s="9" t="s">
        <v>5</v>
      </c>
      <c r="I3" s="10">
        <f>(B3-B2)</f>
        <v>114162832</v>
      </c>
      <c r="K3" s="66"/>
    </row>
    <row r="4" spans="1:9" s="45" customFormat="1" ht="17.25" customHeight="1">
      <c r="A4" s="40"/>
      <c r="B4" s="41"/>
      <c r="C4" s="41"/>
      <c r="D4" s="41"/>
      <c r="E4" s="42"/>
      <c r="F4" s="61" t="s">
        <v>0</v>
      </c>
      <c r="G4" s="41"/>
      <c r="H4" s="43"/>
      <c r="I4" s="44"/>
    </row>
    <row r="5" spans="1:12" ht="39" customHeight="1">
      <c r="A5" s="46"/>
      <c r="B5" s="47"/>
      <c r="C5" s="47"/>
      <c r="D5" s="59"/>
      <c r="E5" s="48"/>
      <c r="F5" s="60"/>
      <c r="G5" s="47"/>
      <c r="H5" s="49"/>
      <c r="I5" s="50"/>
      <c r="J5" s="51"/>
      <c r="K5" s="52"/>
      <c r="L5" s="52"/>
    </row>
    <row r="6" spans="1:12" ht="21" customHeight="1" thickBot="1">
      <c r="A6" s="56" t="s">
        <v>6</v>
      </c>
      <c r="B6" s="54" t="s">
        <v>0</v>
      </c>
      <c r="C6" s="54" t="s">
        <v>0</v>
      </c>
      <c r="D6" s="55"/>
      <c r="E6" s="54" t="s">
        <v>0</v>
      </c>
      <c r="F6" s="57" t="s">
        <v>0</v>
      </c>
      <c r="G6" s="8"/>
      <c r="H6" s="3"/>
      <c r="I6" s="3"/>
      <c r="L6" s="53"/>
    </row>
    <row r="7" spans="1:12" ht="28.5">
      <c r="A7" s="58" t="s">
        <v>7</v>
      </c>
      <c r="B7" s="12" t="s">
        <v>8</v>
      </c>
      <c r="C7" s="13" t="s">
        <v>9</v>
      </c>
      <c r="D7" s="14" t="s">
        <v>10</v>
      </c>
      <c r="E7" s="15" t="s">
        <v>11</v>
      </c>
      <c r="F7" s="13" t="s">
        <v>12</v>
      </c>
      <c r="G7" s="15" t="s">
        <v>13</v>
      </c>
      <c r="H7" s="14" t="s">
        <v>14</v>
      </c>
      <c r="I7" s="16" t="s">
        <v>15</v>
      </c>
      <c r="J7" s="19" t="s">
        <v>16</v>
      </c>
      <c r="K7" s="13" t="s">
        <v>17</v>
      </c>
      <c r="L7" s="17" t="s">
        <v>18</v>
      </c>
    </row>
    <row r="8" spans="1:12" ht="24.75" customHeight="1">
      <c r="A8" s="95">
        <v>41866</v>
      </c>
      <c r="B8" s="20">
        <v>587280</v>
      </c>
      <c r="C8" s="21">
        <v>109679</v>
      </c>
      <c r="D8" s="31">
        <f>SUM(B8-C8)</f>
        <v>477601</v>
      </c>
      <c r="E8" s="22">
        <v>4</v>
      </c>
      <c r="F8" s="23">
        <v>2</v>
      </c>
      <c r="G8" s="22">
        <f>SUM(E8+F8)</f>
        <v>6</v>
      </c>
      <c r="H8" s="24">
        <f>E8/G8</f>
        <v>0.6666666666666666</v>
      </c>
      <c r="I8" s="25">
        <f>B8/E8</f>
        <v>146820</v>
      </c>
      <c r="J8" s="25">
        <f>C8/F8</f>
        <v>54839.5</v>
      </c>
      <c r="K8" s="26">
        <f>I8/J8</f>
        <v>2.677267298206585</v>
      </c>
      <c r="L8" s="27">
        <f>B8/C8</f>
        <v>5.35453459641317</v>
      </c>
    </row>
    <row r="9" spans="1:12" ht="24.75" customHeight="1">
      <c r="A9" s="95">
        <v>41897</v>
      </c>
      <c r="B9" s="28">
        <v>5107799</v>
      </c>
      <c r="C9" s="29">
        <v>600303</v>
      </c>
      <c r="D9" s="31">
        <f>SUM(B9-C9)</f>
        <v>4507496</v>
      </c>
      <c r="E9" s="30">
        <v>20</v>
      </c>
      <c r="F9" s="30">
        <v>7</v>
      </c>
      <c r="G9" s="22">
        <f>SUM(E9+F9)</f>
        <v>27</v>
      </c>
      <c r="H9" s="24">
        <f>E9/G9</f>
        <v>0.7407407407407407</v>
      </c>
      <c r="I9" s="25">
        <f>B9/E9</f>
        <v>255389.95</v>
      </c>
      <c r="J9" s="25">
        <f>C9/F9</f>
        <v>85757.57142857143</v>
      </c>
      <c r="K9" s="26">
        <f>I9/J9</f>
        <v>2.9780455036873046</v>
      </c>
      <c r="L9" s="27">
        <f>B9/C9</f>
        <v>8.508701439106584</v>
      </c>
    </row>
    <row r="10" spans="1:12" ht="24.75" customHeight="1">
      <c r="A10" s="95">
        <v>41927</v>
      </c>
      <c r="B10" s="28">
        <v>52469522</v>
      </c>
      <c r="C10" s="29">
        <v>11524279</v>
      </c>
      <c r="D10" s="31">
        <f>SUM(B10-C10)</f>
        <v>40945243</v>
      </c>
      <c r="E10" s="30">
        <v>31</v>
      </c>
      <c r="F10" s="30">
        <v>6</v>
      </c>
      <c r="G10" s="22">
        <f>SUM(E10+F10)</f>
        <v>37</v>
      </c>
      <c r="H10" s="24">
        <f>E10/G10</f>
        <v>0.8378378378378378</v>
      </c>
      <c r="I10" s="25">
        <f>B10/E10</f>
        <v>1692565.2258064516</v>
      </c>
      <c r="J10" s="25">
        <f>C10/F10</f>
        <v>1920713.1666666667</v>
      </c>
      <c r="K10" s="26">
        <f>I10/J10</f>
        <v>0.881217068316266</v>
      </c>
      <c r="L10" s="27">
        <f>B10/C10</f>
        <v>4.552954852967375</v>
      </c>
    </row>
    <row r="11" spans="1:12" ht="24.75" customHeight="1">
      <c r="A11" s="95">
        <v>41958</v>
      </c>
      <c r="B11" s="28">
        <v>62197469</v>
      </c>
      <c r="C11" s="29">
        <v>6659736</v>
      </c>
      <c r="D11" s="31">
        <f>SUM(B11-C11)</f>
        <v>55537733</v>
      </c>
      <c r="E11" s="30">
        <v>14</v>
      </c>
      <c r="F11" s="30">
        <v>2</v>
      </c>
      <c r="G11" s="22">
        <f>SUM(E11+F11)</f>
        <v>16</v>
      </c>
      <c r="H11" s="24">
        <f>E11/G11</f>
        <v>0.875</v>
      </c>
      <c r="I11" s="25">
        <f>B11/E11</f>
        <v>4442676.357142857</v>
      </c>
      <c r="J11" s="25">
        <f>C11/F11</f>
        <v>3329868</v>
      </c>
      <c r="K11" s="26">
        <f>I11/J11</f>
        <v>1.3341899309951197</v>
      </c>
      <c r="L11" s="27">
        <f>B11/C11</f>
        <v>9.339329516965838</v>
      </c>
    </row>
    <row r="12" spans="1:12" ht="24.75" customHeight="1">
      <c r="A12" s="95">
        <v>41988</v>
      </c>
      <c r="B12" s="28">
        <v>12694759</v>
      </c>
      <c r="C12" s="21">
        <v>0</v>
      </c>
      <c r="D12" s="31">
        <f>SUM(B12-C12)</f>
        <v>12694759</v>
      </c>
      <c r="E12" s="30">
        <v>2</v>
      </c>
      <c r="F12" s="30">
        <v>0</v>
      </c>
      <c r="G12" s="22">
        <f>SUM(E12+F12)</f>
        <v>2</v>
      </c>
      <c r="H12" s="24">
        <f>E12/G12</f>
        <v>1</v>
      </c>
      <c r="I12" s="25">
        <f>B12/E12</f>
        <v>6347379.5</v>
      </c>
      <c r="J12" s="25" t="e">
        <f>C12/F12</f>
        <v>#DIV/0!</v>
      </c>
      <c r="K12" s="26" t="e">
        <f>I12/J12</f>
        <v>#DIV/0!</v>
      </c>
      <c r="L12" s="27" t="e">
        <f>B12/C12</f>
        <v>#DIV/0!</v>
      </c>
    </row>
    <row r="13" spans="1:12" ht="24.75" customHeight="1">
      <c r="A13" s="95"/>
      <c r="B13" s="28"/>
      <c r="C13" s="29"/>
      <c r="D13" s="31"/>
      <c r="E13" s="30"/>
      <c r="F13" s="30"/>
      <c r="G13" s="22"/>
      <c r="H13" s="24"/>
      <c r="I13" s="25"/>
      <c r="J13" s="25"/>
      <c r="K13" s="26"/>
      <c r="L13" s="27"/>
    </row>
    <row r="14" spans="1:12" ht="24.75" customHeight="1">
      <c r="A14" s="95"/>
      <c r="B14" s="28"/>
      <c r="C14" s="21"/>
      <c r="D14" s="31"/>
      <c r="E14" s="30"/>
      <c r="F14" s="30"/>
      <c r="G14" s="22"/>
      <c r="H14" s="24"/>
      <c r="I14" s="25"/>
      <c r="J14" s="25"/>
      <c r="K14" s="26"/>
      <c r="L14" s="27"/>
    </row>
    <row r="15" spans="1:12" ht="24.75" customHeight="1">
      <c r="A15" s="95"/>
      <c r="B15" s="28"/>
      <c r="C15" s="21"/>
      <c r="D15" s="31"/>
      <c r="E15" s="30"/>
      <c r="F15" s="30"/>
      <c r="G15" s="22"/>
      <c r="H15" s="24"/>
      <c r="I15" s="25"/>
      <c r="J15" s="25"/>
      <c r="K15" s="26"/>
      <c r="L15" s="27"/>
    </row>
    <row r="16" spans="1:12" ht="24.75" customHeight="1">
      <c r="A16" s="95"/>
      <c r="B16" s="96"/>
      <c r="C16" s="97"/>
      <c r="D16" s="98"/>
      <c r="E16" s="99"/>
      <c r="F16" s="99"/>
      <c r="G16" s="100"/>
      <c r="H16" s="101"/>
      <c r="I16" s="102"/>
      <c r="J16" s="25"/>
      <c r="K16" s="26"/>
      <c r="L16" s="103"/>
    </row>
    <row r="17" spans="1:12" ht="24.75" customHeight="1">
      <c r="A17" s="95"/>
      <c r="B17" s="96"/>
      <c r="C17" s="97"/>
      <c r="D17" s="98"/>
      <c r="E17" s="99"/>
      <c r="F17" s="99"/>
      <c r="G17" s="100"/>
      <c r="H17" s="101"/>
      <c r="I17" s="102"/>
      <c r="J17" s="25"/>
      <c r="K17" s="26"/>
      <c r="L17" s="103"/>
    </row>
    <row r="18" spans="1:12" ht="24.75" customHeight="1">
      <c r="A18" s="95"/>
      <c r="B18" s="96"/>
      <c r="C18" s="97"/>
      <c r="D18" s="98"/>
      <c r="E18" s="99"/>
      <c r="F18" s="99"/>
      <c r="G18" s="100"/>
      <c r="H18" s="101"/>
      <c r="I18" s="102"/>
      <c r="J18" s="25"/>
      <c r="K18" s="26"/>
      <c r="L18" s="103"/>
    </row>
    <row r="19" spans="1:12" ht="24.75" customHeight="1">
      <c r="A19" s="95"/>
      <c r="B19" s="96"/>
      <c r="C19" s="97"/>
      <c r="D19" s="98"/>
      <c r="E19" s="99"/>
      <c r="F19" s="99"/>
      <c r="G19" s="100"/>
      <c r="H19" s="101"/>
      <c r="I19" s="102"/>
      <c r="J19" s="25"/>
      <c r="K19" s="26"/>
      <c r="L19" s="103"/>
    </row>
    <row r="20" spans="1:12" ht="24.75" customHeight="1">
      <c r="A20" s="95"/>
      <c r="B20" s="96"/>
      <c r="C20" s="97"/>
      <c r="D20" s="98"/>
      <c r="E20" s="99"/>
      <c r="F20" s="99"/>
      <c r="G20" s="100"/>
      <c r="H20" s="101"/>
      <c r="I20" s="102"/>
      <c r="J20" s="25"/>
      <c r="K20" s="26"/>
      <c r="L20" s="103"/>
    </row>
    <row r="21" spans="1:12" ht="24.75" customHeight="1">
      <c r="A21" s="95"/>
      <c r="B21" s="96"/>
      <c r="C21" s="97"/>
      <c r="D21" s="98"/>
      <c r="E21" s="99"/>
      <c r="F21" s="99"/>
      <c r="G21" s="100"/>
      <c r="H21" s="101"/>
      <c r="I21" s="102"/>
      <c r="J21" s="25"/>
      <c r="K21" s="26"/>
      <c r="L21" s="103"/>
    </row>
    <row r="22" spans="1:12" ht="24.75" customHeight="1" thickBot="1">
      <c r="A22" s="105"/>
      <c r="B22" s="106"/>
      <c r="C22" s="107"/>
      <c r="D22" s="108"/>
      <c r="E22" s="109"/>
      <c r="F22" s="109"/>
      <c r="G22" s="110"/>
      <c r="H22" s="111"/>
      <c r="I22" s="112"/>
      <c r="J22" s="112"/>
      <c r="K22" s="113"/>
      <c r="L22" s="114"/>
    </row>
    <row r="23" spans="1:12" ht="24.75" customHeight="1" thickTop="1">
      <c r="A23" s="74" t="s">
        <v>54</v>
      </c>
      <c r="B23" s="32">
        <f aca="true" t="shared" si="0" ref="B23:G23">SUM(B8:B22)</f>
        <v>133056829</v>
      </c>
      <c r="C23" s="33">
        <f t="shared" si="0"/>
        <v>18893997</v>
      </c>
      <c r="D23" s="34">
        <f t="shared" si="0"/>
        <v>114162832</v>
      </c>
      <c r="E23" s="35">
        <f t="shared" si="0"/>
        <v>71</v>
      </c>
      <c r="F23" s="36">
        <f t="shared" si="0"/>
        <v>17</v>
      </c>
      <c r="G23" s="35">
        <f t="shared" si="0"/>
        <v>88</v>
      </c>
      <c r="H23" s="37">
        <f>E23/G23</f>
        <v>0.8068181818181818</v>
      </c>
      <c r="I23" s="33">
        <f>B23/E23</f>
        <v>1874039.8450704226</v>
      </c>
      <c r="J23" s="115">
        <f>C23/F23</f>
        <v>1111411.5882352942</v>
      </c>
      <c r="K23" s="116">
        <f>I23/J23</f>
        <v>1.6861798679335656</v>
      </c>
      <c r="L23" s="104">
        <f>B23/C23</f>
        <v>7.042280624899009</v>
      </c>
    </row>
    <row r="24" spans="1:12" ht="13.5">
      <c r="A24" s="11"/>
      <c r="G24" t="s">
        <v>161</v>
      </c>
      <c r="J24" s="38"/>
      <c r="K24" s="39" t="s">
        <v>19</v>
      </c>
      <c r="L24" s="39" t="s">
        <v>20</v>
      </c>
    </row>
    <row r="25" ht="13.5">
      <c r="A25" s="11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4"/>
  <sheetViews>
    <sheetView zoomScaleSheetLayoutView="100" zoomScalePageLayoutView="0" workbookViewId="0" topLeftCell="A1">
      <pane ySplit="1" topLeftCell="A81" activePane="bottomLeft" state="frozen"/>
      <selection pane="topLeft" activeCell="A1" sqref="A1"/>
      <selection pane="bottomLeft" activeCell="A1" sqref="A1"/>
    </sheetView>
  </sheetViews>
  <sheetFormatPr defaultColWidth="10.00390625" defaultRowHeight="13.5" customHeight="1"/>
  <cols>
    <col min="1" max="1" width="5.75390625" style="0" customWidth="1"/>
    <col min="2" max="2" width="9.625" style="0" customWidth="1"/>
    <col min="3" max="3" width="5.25390625" style="0" bestFit="1" customWidth="1"/>
    <col min="4" max="4" width="13.75390625" style="73" bestFit="1" customWidth="1"/>
    <col min="5" max="5" width="13.875" style="0" bestFit="1" customWidth="1"/>
    <col min="6" max="6" width="5.25390625" style="0" bestFit="1" customWidth="1"/>
    <col min="7" max="7" width="11.125" style="0" bestFit="1" customWidth="1"/>
    <col min="8" max="8" width="9.125" style="0" bestFit="1" customWidth="1"/>
    <col min="9" max="10" width="7.875" style="0" bestFit="1" customWidth="1"/>
    <col min="11" max="11" width="5.25390625" style="0" bestFit="1" customWidth="1"/>
    <col min="12" max="12" width="5.125" style="0" bestFit="1" customWidth="1"/>
    <col min="13" max="13" width="10.25390625" style="0" bestFit="1" customWidth="1"/>
    <col min="14" max="14" width="9.00390625" style="0" bestFit="1" customWidth="1"/>
    <col min="15" max="15" width="5.25390625" style="0" bestFit="1" customWidth="1"/>
    <col min="16" max="16" width="14.75390625" style="0" bestFit="1" customWidth="1"/>
    <col min="17" max="17" width="5.25390625" style="0" bestFit="1" customWidth="1"/>
    <col min="18" max="18" width="6.125" style="0" bestFit="1" customWidth="1"/>
    <col min="19" max="19" width="10.50390625" style="0" bestFit="1" customWidth="1"/>
    <col min="20" max="20" width="8.375" style="0" bestFit="1" customWidth="1"/>
    <col min="21" max="21" width="12.25390625" style="0" bestFit="1" customWidth="1"/>
  </cols>
  <sheetData>
    <row r="1" spans="1:21" s="71" customFormat="1" ht="27">
      <c r="A1" s="68" t="s">
        <v>34</v>
      </c>
      <c r="B1" s="69" t="s">
        <v>21</v>
      </c>
      <c r="C1" s="69" t="s">
        <v>22</v>
      </c>
      <c r="D1" s="72" t="s">
        <v>51</v>
      </c>
      <c r="E1" s="69" t="s">
        <v>23</v>
      </c>
      <c r="F1" s="72" t="s">
        <v>60</v>
      </c>
      <c r="G1" s="70" t="s">
        <v>38</v>
      </c>
      <c r="H1" s="72" t="s">
        <v>56</v>
      </c>
      <c r="I1" s="70" t="s">
        <v>36</v>
      </c>
      <c r="J1" s="70" t="s">
        <v>37</v>
      </c>
      <c r="K1" s="72" t="s">
        <v>57</v>
      </c>
      <c r="L1" s="72" t="s">
        <v>58</v>
      </c>
      <c r="M1" s="70" t="s">
        <v>39</v>
      </c>
      <c r="N1" s="69" t="s">
        <v>24</v>
      </c>
      <c r="O1" s="72" t="s">
        <v>114</v>
      </c>
      <c r="P1" s="69" t="s">
        <v>25</v>
      </c>
      <c r="Q1" s="69" t="s">
        <v>26</v>
      </c>
      <c r="R1" s="72" t="s">
        <v>59</v>
      </c>
      <c r="S1" s="69" t="s">
        <v>42</v>
      </c>
      <c r="T1" s="72" t="s">
        <v>49</v>
      </c>
      <c r="U1" s="162" t="s">
        <v>44</v>
      </c>
    </row>
    <row r="2" spans="1:21" s="81" customFormat="1" ht="13.5">
      <c r="A2" s="89"/>
      <c r="B2" s="75"/>
      <c r="C2" s="76"/>
      <c r="D2" s="92"/>
      <c r="E2" s="89"/>
      <c r="F2" s="76"/>
      <c r="G2" s="76"/>
      <c r="H2" s="91"/>
      <c r="I2" s="89"/>
      <c r="J2" s="91"/>
      <c r="K2" s="89"/>
      <c r="L2" s="90"/>
      <c r="M2" s="76"/>
      <c r="N2" s="91"/>
      <c r="O2" s="76"/>
      <c r="P2" s="76"/>
      <c r="Q2" s="89"/>
      <c r="R2" s="77"/>
      <c r="S2" s="90"/>
      <c r="T2" s="89"/>
      <c r="U2" s="90">
        <v>1000000</v>
      </c>
    </row>
    <row r="3" spans="1:24" s="81" customFormat="1" ht="13.5">
      <c r="A3" s="89">
        <v>1</v>
      </c>
      <c r="B3" s="75" t="s">
        <v>35</v>
      </c>
      <c r="C3" s="76" t="s">
        <v>89</v>
      </c>
      <c r="D3" s="92">
        <f aca="true" t="shared" si="0" ref="D3:D66">U2*5%/T3/L3</f>
        <v>73.52941176470438</v>
      </c>
      <c r="E3" s="89" t="s">
        <v>48</v>
      </c>
      <c r="F3" s="76" t="s">
        <v>87</v>
      </c>
      <c r="G3" s="76" t="s">
        <v>88</v>
      </c>
      <c r="H3" s="91">
        <v>1.3398</v>
      </c>
      <c r="I3" s="89"/>
      <c r="J3" s="91">
        <v>1.33912</v>
      </c>
      <c r="K3" s="89"/>
      <c r="L3" s="90">
        <f aca="true" t="shared" si="1" ref="L3:L66">ABS(H3-J3)*10000</f>
        <v>6.800000000000139</v>
      </c>
      <c r="M3" s="76" t="s">
        <v>61</v>
      </c>
      <c r="N3" s="91">
        <v>1.33912</v>
      </c>
      <c r="O3" s="76"/>
      <c r="P3" s="93" t="s">
        <v>40</v>
      </c>
      <c r="Q3" s="93" t="s">
        <v>41</v>
      </c>
      <c r="R3" s="78">
        <v>-7</v>
      </c>
      <c r="S3" s="94">
        <f>R3*T3*D3</f>
        <v>-51470.588235293064</v>
      </c>
      <c r="T3" s="89">
        <v>100</v>
      </c>
      <c r="U3" s="90">
        <f aca="true" t="shared" si="2" ref="U3:U66">U2+S3</f>
        <v>948529.411764707</v>
      </c>
      <c r="X3" s="94">
        <v>-51470.588235293064</v>
      </c>
    </row>
    <row r="4" spans="1:25" s="81" customFormat="1" ht="13.5">
      <c r="A4" s="89">
        <v>2</v>
      </c>
      <c r="B4" s="75" t="s">
        <v>35</v>
      </c>
      <c r="C4" s="76" t="s">
        <v>90</v>
      </c>
      <c r="D4" s="92">
        <f t="shared" si="0"/>
        <v>107.78743315508133</v>
      </c>
      <c r="E4" s="89" t="s">
        <v>48</v>
      </c>
      <c r="F4" s="76" t="s">
        <v>87</v>
      </c>
      <c r="G4" s="76" t="s">
        <v>91</v>
      </c>
      <c r="H4" s="91">
        <v>1.33876</v>
      </c>
      <c r="I4" s="91"/>
      <c r="J4" s="91">
        <v>1.3392</v>
      </c>
      <c r="K4" s="89"/>
      <c r="L4" s="90">
        <f t="shared" si="1"/>
        <v>4.3999999999999595</v>
      </c>
      <c r="M4" s="76" t="s">
        <v>92</v>
      </c>
      <c r="N4" s="91">
        <v>1.33663</v>
      </c>
      <c r="O4" s="76"/>
      <c r="P4" s="82" t="s">
        <v>53</v>
      </c>
      <c r="Q4" s="89" t="s">
        <v>50</v>
      </c>
      <c r="R4" s="77">
        <f aca="true" t="shared" si="3" ref="R4:R67">ABS(N4-H4)*10000</f>
        <v>21.299999999999653</v>
      </c>
      <c r="S4" s="158">
        <f aca="true" t="shared" si="4" ref="S4:S67">R4*T4*D4</f>
        <v>229587.2326203195</v>
      </c>
      <c r="T4" s="89">
        <v>100</v>
      </c>
      <c r="U4" s="90">
        <f t="shared" si="2"/>
        <v>1178116.6443850265</v>
      </c>
      <c r="W4" s="158">
        <v>229587.2326203195</v>
      </c>
      <c r="Y4" s="158">
        <v>31508.3063510401</v>
      </c>
    </row>
    <row r="5" spans="1:27" s="81" customFormat="1" ht="13.5">
      <c r="A5" s="89">
        <v>3</v>
      </c>
      <c r="B5" s="75" t="s">
        <v>35</v>
      </c>
      <c r="C5" s="76" t="s">
        <v>89</v>
      </c>
      <c r="D5" s="92">
        <f t="shared" si="0"/>
        <v>36.36162482669936</v>
      </c>
      <c r="E5" s="89" t="s">
        <v>48</v>
      </c>
      <c r="F5" s="76" t="s">
        <v>87</v>
      </c>
      <c r="G5" s="76" t="s">
        <v>93</v>
      </c>
      <c r="H5" s="91">
        <v>1.32914</v>
      </c>
      <c r="I5" s="89"/>
      <c r="J5" s="91">
        <v>1.32752</v>
      </c>
      <c r="K5" s="89"/>
      <c r="L5" s="90">
        <f t="shared" si="1"/>
        <v>16.199999999999548</v>
      </c>
      <c r="M5" s="76" t="s">
        <v>93</v>
      </c>
      <c r="N5" s="91">
        <v>1.32752</v>
      </c>
      <c r="O5" s="76"/>
      <c r="P5" s="76" t="s">
        <v>43</v>
      </c>
      <c r="Q5" s="89" t="s">
        <v>50</v>
      </c>
      <c r="R5" s="78">
        <v>-16</v>
      </c>
      <c r="S5" s="94">
        <f t="shared" si="4"/>
        <v>-58178.59972271898</v>
      </c>
      <c r="T5" s="89">
        <v>100</v>
      </c>
      <c r="U5" s="90">
        <f t="shared" si="2"/>
        <v>1119938.0446623075</v>
      </c>
      <c r="X5" s="94">
        <v>-58178.59972271898</v>
      </c>
      <c r="Y5" s="158">
        <v>44289.95551288176</v>
      </c>
      <c r="AA5" s="158">
        <v>0</v>
      </c>
    </row>
    <row r="6" spans="1:27" s="81" customFormat="1" ht="13.5">
      <c r="A6" s="89">
        <v>4</v>
      </c>
      <c r="B6" s="75" t="s">
        <v>35</v>
      </c>
      <c r="C6" s="76" t="s">
        <v>90</v>
      </c>
      <c r="D6" s="92">
        <f t="shared" si="0"/>
        <v>46.27843159761856</v>
      </c>
      <c r="E6" s="89" t="s">
        <v>48</v>
      </c>
      <c r="F6" s="76" t="s">
        <v>87</v>
      </c>
      <c r="G6" s="76" t="s">
        <v>94</v>
      </c>
      <c r="H6" s="91">
        <v>1.3185</v>
      </c>
      <c r="I6" s="89"/>
      <c r="J6" s="91">
        <v>1.31971</v>
      </c>
      <c r="K6" s="89"/>
      <c r="L6" s="90">
        <f t="shared" si="1"/>
        <v>12.099999999999334</v>
      </c>
      <c r="M6" s="76" t="s">
        <v>95</v>
      </c>
      <c r="N6" s="91">
        <v>1.3173</v>
      </c>
      <c r="O6" s="76"/>
      <c r="P6" s="82" t="s">
        <v>53</v>
      </c>
      <c r="Q6" s="89" t="s">
        <v>50</v>
      </c>
      <c r="R6" s="77">
        <f t="shared" si="3"/>
        <v>12.000000000000899</v>
      </c>
      <c r="S6" s="158">
        <f t="shared" si="4"/>
        <v>55534.117917146425</v>
      </c>
      <c r="T6" s="89">
        <v>100</v>
      </c>
      <c r="U6" s="90">
        <f t="shared" si="2"/>
        <v>1175472.162579454</v>
      </c>
      <c r="W6" s="158">
        <v>55534.117917146425</v>
      </c>
      <c r="Y6" s="158">
        <v>224692.43502159917</v>
      </c>
      <c r="AA6" s="158">
        <v>162558.99707246126</v>
      </c>
    </row>
    <row r="7" spans="1:27" s="81" customFormat="1" ht="13.5">
      <c r="A7" s="89">
        <v>5</v>
      </c>
      <c r="B7" s="75" t="s">
        <v>35</v>
      </c>
      <c r="C7" s="76" t="s">
        <v>90</v>
      </c>
      <c r="D7" s="92">
        <f t="shared" si="0"/>
        <v>158.84758953777202</v>
      </c>
      <c r="E7" s="89" t="s">
        <v>48</v>
      </c>
      <c r="F7" s="76" t="s">
        <v>87</v>
      </c>
      <c r="G7" s="76" t="s">
        <v>96</v>
      </c>
      <c r="H7" s="91">
        <v>1.31795</v>
      </c>
      <c r="I7" s="89"/>
      <c r="J7" s="91">
        <v>1.31832</v>
      </c>
      <c r="K7" s="89"/>
      <c r="L7" s="90">
        <f t="shared" si="1"/>
        <v>3.6999999999998145</v>
      </c>
      <c r="M7" s="76" t="s">
        <v>97</v>
      </c>
      <c r="N7" s="91">
        <v>1.31651</v>
      </c>
      <c r="O7" s="76"/>
      <c r="P7" s="82" t="s">
        <v>53</v>
      </c>
      <c r="Q7" s="89" t="s">
        <v>50</v>
      </c>
      <c r="R7" s="77">
        <f t="shared" si="3"/>
        <v>14.399999999998858</v>
      </c>
      <c r="S7" s="158">
        <f t="shared" si="4"/>
        <v>228740.52893437358</v>
      </c>
      <c r="T7" s="89">
        <v>100</v>
      </c>
      <c r="U7" s="90">
        <f t="shared" si="2"/>
        <v>1404212.6915138275</v>
      </c>
      <c r="W7" s="158">
        <v>228740.52893437358</v>
      </c>
      <c r="Y7" s="158">
        <v>0</v>
      </c>
      <c r="AA7" s="158">
        <v>45916.324786081575</v>
      </c>
    </row>
    <row r="8" spans="1:27" s="81" customFormat="1" ht="13.5">
      <c r="A8" s="89">
        <v>6</v>
      </c>
      <c r="B8" s="75" t="s">
        <v>35</v>
      </c>
      <c r="C8" s="76" t="s">
        <v>90</v>
      </c>
      <c r="D8" s="92">
        <f t="shared" si="0"/>
        <v>35.63991602826924</v>
      </c>
      <c r="E8" s="89" t="s">
        <v>48</v>
      </c>
      <c r="F8" s="76" t="s">
        <v>87</v>
      </c>
      <c r="G8" s="76" t="s">
        <v>96</v>
      </c>
      <c r="H8" s="91">
        <v>1.31695</v>
      </c>
      <c r="I8" s="89"/>
      <c r="J8" s="91">
        <v>1.31892</v>
      </c>
      <c r="K8" s="89"/>
      <c r="L8" s="90">
        <f t="shared" si="1"/>
        <v>19.700000000000273</v>
      </c>
      <c r="M8" s="76" t="s">
        <v>97</v>
      </c>
      <c r="N8" s="91">
        <v>1.31489</v>
      </c>
      <c r="O8" s="76"/>
      <c r="P8" s="82" t="s">
        <v>53</v>
      </c>
      <c r="Q8" s="89" t="s">
        <v>50</v>
      </c>
      <c r="R8" s="77">
        <f t="shared" si="3"/>
        <v>20.600000000001728</v>
      </c>
      <c r="S8" s="158">
        <f t="shared" si="4"/>
        <v>73418.2270182408</v>
      </c>
      <c r="T8" s="89">
        <v>100</v>
      </c>
      <c r="U8" s="90">
        <f t="shared" si="2"/>
        <v>1477630.9185320684</v>
      </c>
      <c r="W8" s="158">
        <v>73418.2270182408</v>
      </c>
      <c r="Z8" s="94">
        <v>-61314.53846268459</v>
      </c>
      <c r="AA8" s="158">
        <v>220563.52560904087</v>
      </c>
    </row>
    <row r="9" spans="1:27" s="81" customFormat="1" ht="13.5">
      <c r="A9" s="89">
        <v>7</v>
      </c>
      <c r="B9" s="75" t="s">
        <v>35</v>
      </c>
      <c r="C9" s="76" t="s">
        <v>90</v>
      </c>
      <c r="D9" s="92">
        <f t="shared" si="0"/>
        <v>54.3246661225014</v>
      </c>
      <c r="E9" s="89" t="s">
        <v>48</v>
      </c>
      <c r="F9" s="76" t="s">
        <v>87</v>
      </c>
      <c r="G9" s="76" t="s">
        <v>98</v>
      </c>
      <c r="H9" s="91">
        <v>1.31228</v>
      </c>
      <c r="I9" s="89"/>
      <c r="J9" s="91">
        <v>1.31364</v>
      </c>
      <c r="K9" s="89"/>
      <c r="L9" s="90">
        <f t="shared" si="1"/>
        <v>13.600000000000279</v>
      </c>
      <c r="M9" s="76" t="s">
        <v>98</v>
      </c>
      <c r="N9" s="91">
        <v>1.3117</v>
      </c>
      <c r="O9" s="76"/>
      <c r="P9" s="82" t="s">
        <v>53</v>
      </c>
      <c r="Q9" s="89" t="s">
        <v>50</v>
      </c>
      <c r="R9" s="77">
        <f t="shared" si="3"/>
        <v>5.799999999998029</v>
      </c>
      <c r="S9" s="158">
        <f t="shared" si="4"/>
        <v>31508.3063510401</v>
      </c>
      <c r="T9" s="89">
        <v>100</v>
      </c>
      <c r="U9" s="90">
        <f t="shared" si="2"/>
        <v>1509139.2248831084</v>
      </c>
      <c r="W9" s="180">
        <f>SUM(W3:W8)</f>
        <v>587280.1064900804</v>
      </c>
      <c r="X9" s="180">
        <f>SUM(X3:X8)</f>
        <v>-109649.18795801204</v>
      </c>
      <c r="Y9" s="158">
        <v>0</v>
      </c>
      <c r="AA9" s="158">
        <v>1026805.4947670896</v>
      </c>
    </row>
    <row r="10" spans="1:27" s="81" customFormat="1" ht="13.5">
      <c r="A10" s="89">
        <v>8</v>
      </c>
      <c r="B10" s="75" t="s">
        <v>35</v>
      </c>
      <c r="C10" s="76" t="s">
        <v>89</v>
      </c>
      <c r="D10" s="92">
        <f t="shared" si="0"/>
        <v>164.036872269937</v>
      </c>
      <c r="E10" s="89" t="s">
        <v>48</v>
      </c>
      <c r="F10" s="76" t="s">
        <v>87</v>
      </c>
      <c r="G10" s="76" t="s">
        <v>99</v>
      </c>
      <c r="H10" s="91">
        <v>1.31473</v>
      </c>
      <c r="I10" s="89"/>
      <c r="J10" s="91">
        <v>1.31427</v>
      </c>
      <c r="K10" s="89"/>
      <c r="L10" s="90">
        <f t="shared" si="1"/>
        <v>4.599999999999049</v>
      </c>
      <c r="M10" s="76" t="s">
        <v>99</v>
      </c>
      <c r="N10" s="91">
        <v>1.315</v>
      </c>
      <c r="O10" s="76"/>
      <c r="P10" s="76" t="s">
        <v>43</v>
      </c>
      <c r="Q10" s="89" t="s">
        <v>50</v>
      </c>
      <c r="R10" s="77">
        <f t="shared" si="3"/>
        <v>2.6999999999999247</v>
      </c>
      <c r="S10" s="158">
        <f t="shared" si="4"/>
        <v>44289.95551288176</v>
      </c>
      <c r="T10" s="89">
        <v>100</v>
      </c>
      <c r="U10" s="90">
        <f t="shared" si="2"/>
        <v>1553429.1803959901</v>
      </c>
      <c r="Y10" s="158">
        <v>26316.02088763572</v>
      </c>
      <c r="AA10" s="158">
        <v>250127.2363975519</v>
      </c>
    </row>
    <row r="11" spans="1:27" s="81" customFormat="1" ht="13.5">
      <c r="A11" s="89">
        <v>9</v>
      </c>
      <c r="B11" s="75" t="s">
        <v>35</v>
      </c>
      <c r="C11" s="76" t="s">
        <v>90</v>
      </c>
      <c r="D11" s="92">
        <f t="shared" si="0"/>
        <v>138.69903396395398</v>
      </c>
      <c r="E11" s="89" t="s">
        <v>48</v>
      </c>
      <c r="F11" s="76" t="s">
        <v>87</v>
      </c>
      <c r="G11" s="76" t="s">
        <v>99</v>
      </c>
      <c r="H11" s="91">
        <v>1.31447</v>
      </c>
      <c r="I11" s="89"/>
      <c r="J11" s="91">
        <v>1.31503</v>
      </c>
      <c r="K11" s="89"/>
      <c r="L11" s="90">
        <f t="shared" si="1"/>
        <v>5.599999999998939</v>
      </c>
      <c r="M11" s="76" t="s">
        <v>99</v>
      </c>
      <c r="N11" s="91">
        <v>1.31285</v>
      </c>
      <c r="O11" s="76"/>
      <c r="P11" s="82" t="s">
        <v>53</v>
      </c>
      <c r="Q11" s="89" t="s">
        <v>50</v>
      </c>
      <c r="R11" s="77">
        <f t="shared" si="3"/>
        <v>16.199999999999548</v>
      </c>
      <c r="S11" s="158">
        <f t="shared" si="4"/>
        <v>224692.43502159917</v>
      </c>
      <c r="T11" s="89">
        <v>100</v>
      </c>
      <c r="U11" s="90">
        <f t="shared" si="2"/>
        <v>1778121.6154175894</v>
      </c>
      <c r="Y11" s="158">
        <v>86333.92701579895</v>
      </c>
      <c r="AA11" s="158">
        <v>43582.89030448714</v>
      </c>
    </row>
    <row r="12" spans="1:27" s="81" customFormat="1" ht="13.5">
      <c r="A12" s="89">
        <v>10</v>
      </c>
      <c r="B12" s="75" t="s">
        <v>35</v>
      </c>
      <c r="C12" s="76" t="s">
        <v>89</v>
      </c>
      <c r="D12" s="92">
        <f t="shared" si="0"/>
        <v>53.557879982457685</v>
      </c>
      <c r="E12" s="89" t="s">
        <v>48</v>
      </c>
      <c r="F12" s="76" t="s">
        <v>87</v>
      </c>
      <c r="G12" s="76" t="s">
        <v>100</v>
      </c>
      <c r="H12" s="91">
        <v>1.29529</v>
      </c>
      <c r="I12" s="89"/>
      <c r="J12" s="91">
        <v>1.29363</v>
      </c>
      <c r="K12" s="89"/>
      <c r="L12" s="90">
        <f t="shared" si="1"/>
        <v>16.599999999999948</v>
      </c>
      <c r="M12" s="76" t="s">
        <v>100</v>
      </c>
      <c r="N12" s="91">
        <v>1.29529</v>
      </c>
      <c r="O12" s="76"/>
      <c r="P12" s="82" t="s">
        <v>52</v>
      </c>
      <c r="Q12" s="83" t="s">
        <v>45</v>
      </c>
      <c r="R12" s="77">
        <f t="shared" si="3"/>
        <v>0</v>
      </c>
      <c r="S12" s="158">
        <f t="shared" si="4"/>
        <v>0</v>
      </c>
      <c r="T12" s="89">
        <v>100</v>
      </c>
      <c r="U12" s="90">
        <f t="shared" si="2"/>
        <v>1778121.6154175894</v>
      </c>
      <c r="Y12" s="158">
        <v>212155.52052979363</v>
      </c>
      <c r="AA12" s="158">
        <v>81576.71556325868</v>
      </c>
    </row>
    <row r="13" spans="1:27" s="81" customFormat="1" ht="13.5">
      <c r="A13" s="89">
        <v>11</v>
      </c>
      <c r="B13" s="75" t="s">
        <v>35</v>
      </c>
      <c r="C13" s="76" t="s">
        <v>90</v>
      </c>
      <c r="D13" s="92">
        <f t="shared" si="0"/>
        <v>76.64317307835574</v>
      </c>
      <c r="E13" s="89" t="s">
        <v>48</v>
      </c>
      <c r="F13" s="76" t="s">
        <v>87</v>
      </c>
      <c r="G13" s="76" t="s">
        <v>101</v>
      </c>
      <c r="H13" s="91">
        <v>1.29018</v>
      </c>
      <c r="I13" s="89"/>
      <c r="J13" s="91">
        <v>1.29134</v>
      </c>
      <c r="K13" s="89"/>
      <c r="L13" s="90">
        <f t="shared" si="1"/>
        <v>11.599999999998278</v>
      </c>
      <c r="M13" s="76" t="s">
        <v>101</v>
      </c>
      <c r="N13" s="91">
        <v>1.29099</v>
      </c>
      <c r="O13" s="76"/>
      <c r="P13" s="93" t="s">
        <v>40</v>
      </c>
      <c r="Q13" s="93" t="s">
        <v>41</v>
      </c>
      <c r="R13" s="78">
        <v>-8</v>
      </c>
      <c r="S13" s="94">
        <f t="shared" si="4"/>
        <v>-61314.53846268459</v>
      </c>
      <c r="T13" s="89">
        <v>100</v>
      </c>
      <c r="U13" s="90">
        <f t="shared" si="2"/>
        <v>1716807.076954905</v>
      </c>
      <c r="W13" s="158">
        <v>4248272.049529812</v>
      </c>
      <c r="Z13" s="94">
        <v>-101236.9857217312</v>
      </c>
      <c r="AA13" s="158">
        <v>152302.08398138412</v>
      </c>
    </row>
    <row r="14" spans="1:27" s="81" customFormat="1" ht="13.5">
      <c r="A14" s="89">
        <v>12</v>
      </c>
      <c r="B14" s="75" t="s">
        <v>35</v>
      </c>
      <c r="C14" s="76" t="s">
        <v>90</v>
      </c>
      <c r="D14" s="92">
        <f t="shared" si="0"/>
        <v>58.00023908631727</v>
      </c>
      <c r="E14" s="89" t="s">
        <v>48</v>
      </c>
      <c r="F14" s="76" t="s">
        <v>87</v>
      </c>
      <c r="G14" s="76" t="s">
        <v>101</v>
      </c>
      <c r="H14" s="91">
        <v>1.29204</v>
      </c>
      <c r="I14" s="89"/>
      <c r="J14" s="91">
        <v>1.29352</v>
      </c>
      <c r="K14" s="89"/>
      <c r="L14" s="90">
        <f t="shared" si="1"/>
        <v>14.799999999999258</v>
      </c>
      <c r="M14" s="76" t="s">
        <v>101</v>
      </c>
      <c r="N14" s="91">
        <v>1.29204</v>
      </c>
      <c r="O14" s="76"/>
      <c r="P14" s="82" t="s">
        <v>52</v>
      </c>
      <c r="Q14" s="83" t="s">
        <v>45</v>
      </c>
      <c r="R14" s="77">
        <f t="shared" si="3"/>
        <v>0</v>
      </c>
      <c r="S14" s="158">
        <f t="shared" si="4"/>
        <v>0</v>
      </c>
      <c r="T14" s="89">
        <v>100</v>
      </c>
      <c r="U14" s="90">
        <f t="shared" si="2"/>
        <v>1716807.076954905</v>
      </c>
      <c r="W14" s="158">
        <v>1719282.5041147524</v>
      </c>
      <c r="Y14" s="158">
        <v>0</v>
      </c>
      <c r="AA14" s="158">
        <v>5582276.15724593</v>
      </c>
    </row>
    <row r="15" spans="1:27" s="81" customFormat="1" ht="13.5">
      <c r="A15" s="89">
        <v>13</v>
      </c>
      <c r="B15" s="75" t="s">
        <v>35</v>
      </c>
      <c r="C15" s="76" t="s">
        <v>89</v>
      </c>
      <c r="D15" s="92">
        <f t="shared" si="0"/>
        <v>31.328596294797944</v>
      </c>
      <c r="E15" s="89" t="s">
        <v>48</v>
      </c>
      <c r="F15" s="76" t="s">
        <v>87</v>
      </c>
      <c r="G15" s="76" t="s">
        <v>102</v>
      </c>
      <c r="H15" s="91">
        <v>1.29622</v>
      </c>
      <c r="I15" s="89"/>
      <c r="J15" s="91">
        <v>1.29348</v>
      </c>
      <c r="K15" s="89"/>
      <c r="L15" s="90">
        <f t="shared" si="1"/>
        <v>27.399999999999647</v>
      </c>
      <c r="M15" s="76" t="s">
        <v>102</v>
      </c>
      <c r="N15" s="91">
        <v>1.29706</v>
      </c>
      <c r="O15" s="76"/>
      <c r="P15" s="76" t="s">
        <v>43</v>
      </c>
      <c r="Q15" s="89" t="s">
        <v>50</v>
      </c>
      <c r="R15" s="77">
        <f t="shared" si="3"/>
        <v>8.40000000000174</v>
      </c>
      <c r="S15" s="158">
        <f t="shared" si="4"/>
        <v>26316.02088763572</v>
      </c>
      <c r="T15" s="89">
        <v>100</v>
      </c>
      <c r="U15" s="90">
        <f t="shared" si="2"/>
        <v>1743123.0978425406</v>
      </c>
      <c r="W15" s="158">
        <v>7859120.209509181</v>
      </c>
      <c r="Y15" s="158">
        <v>123113.48378573873</v>
      </c>
      <c r="AA15" s="158">
        <v>3462991.4570089243</v>
      </c>
    </row>
    <row r="16" spans="1:27" s="81" customFormat="1" ht="13.5">
      <c r="A16" s="89">
        <v>14</v>
      </c>
      <c r="B16" s="75" t="s">
        <v>35</v>
      </c>
      <c r="C16" s="76" t="s">
        <v>89</v>
      </c>
      <c r="D16" s="92">
        <f t="shared" si="0"/>
        <v>82.2227876340946</v>
      </c>
      <c r="E16" s="89" t="s">
        <v>48</v>
      </c>
      <c r="F16" s="76" t="s">
        <v>87</v>
      </c>
      <c r="G16" s="76" t="s">
        <v>102</v>
      </c>
      <c r="H16" s="91">
        <v>1.2951</v>
      </c>
      <c r="I16" s="89"/>
      <c r="J16" s="91">
        <v>1.29404</v>
      </c>
      <c r="K16" s="89"/>
      <c r="L16" s="90">
        <f t="shared" si="1"/>
        <v>10.599999999998388</v>
      </c>
      <c r="M16" s="76" t="s">
        <v>102</v>
      </c>
      <c r="N16" s="91">
        <v>1.29615</v>
      </c>
      <c r="O16" s="76"/>
      <c r="P16" s="76" t="s">
        <v>43</v>
      </c>
      <c r="Q16" s="89" t="s">
        <v>50</v>
      </c>
      <c r="R16" s="77">
        <f t="shared" si="3"/>
        <v>10.499999999999954</v>
      </c>
      <c r="S16" s="158">
        <f t="shared" si="4"/>
        <v>86333.92701579895</v>
      </c>
      <c r="T16" s="89">
        <v>100</v>
      </c>
      <c r="U16" s="90">
        <f t="shared" si="2"/>
        <v>1829457.0248583395</v>
      </c>
      <c r="W16" s="158">
        <v>1242757.7324299864</v>
      </c>
      <c r="Y16" s="158">
        <v>74420.91632122414</v>
      </c>
      <c r="AA16" s="158">
        <v>591999.9999999703</v>
      </c>
    </row>
    <row r="17" spans="1:27" s="81" customFormat="1" ht="13.5">
      <c r="A17" s="89">
        <v>15</v>
      </c>
      <c r="B17" s="75" t="s">
        <v>35</v>
      </c>
      <c r="C17" s="76" t="s">
        <v>90</v>
      </c>
      <c r="D17" s="92">
        <f t="shared" si="0"/>
        <v>76.86794222093707</v>
      </c>
      <c r="E17" s="89" t="s">
        <v>48</v>
      </c>
      <c r="F17" s="76" t="s">
        <v>87</v>
      </c>
      <c r="G17" s="76" t="s">
        <v>110</v>
      </c>
      <c r="H17" s="91">
        <v>1.29495</v>
      </c>
      <c r="I17" s="89"/>
      <c r="J17" s="91">
        <v>1.29614</v>
      </c>
      <c r="K17" s="89"/>
      <c r="L17" s="90">
        <f t="shared" si="1"/>
        <v>11.900000000000244</v>
      </c>
      <c r="M17" s="76" t="s">
        <v>110</v>
      </c>
      <c r="N17" s="91">
        <v>1.29219</v>
      </c>
      <c r="O17" s="76"/>
      <c r="P17" s="82" t="s">
        <v>53</v>
      </c>
      <c r="Q17" s="89" t="s">
        <v>50</v>
      </c>
      <c r="R17" s="77">
        <f t="shared" si="3"/>
        <v>27.600000000000957</v>
      </c>
      <c r="S17" s="158">
        <f t="shared" si="4"/>
        <v>212155.52052979363</v>
      </c>
      <c r="T17" s="89">
        <v>100</v>
      </c>
      <c r="U17" s="90">
        <f t="shared" si="2"/>
        <v>2041612.545388133</v>
      </c>
      <c r="W17" s="158">
        <v>4704949.54603236</v>
      </c>
      <c r="Y17" s="158">
        <v>0</v>
      </c>
      <c r="AA17" s="158">
        <v>960317.8687163569</v>
      </c>
    </row>
    <row r="18" spans="1:27" s="81" customFormat="1" ht="13.5">
      <c r="A18" s="89">
        <v>16</v>
      </c>
      <c r="B18" s="75" t="s">
        <v>35</v>
      </c>
      <c r="C18" s="76" t="s">
        <v>90</v>
      </c>
      <c r="D18" s="92">
        <f t="shared" si="0"/>
        <v>84.36415476810933</v>
      </c>
      <c r="E18" s="89" t="s">
        <v>48</v>
      </c>
      <c r="F18" s="76" t="s">
        <v>87</v>
      </c>
      <c r="G18" s="76" t="s">
        <v>111</v>
      </c>
      <c r="H18" s="91">
        <v>1.29447</v>
      </c>
      <c r="I18" s="89"/>
      <c r="J18" s="91">
        <v>1.29568</v>
      </c>
      <c r="K18" s="89"/>
      <c r="L18" s="90">
        <f t="shared" si="1"/>
        <v>12.099999999999334</v>
      </c>
      <c r="M18" s="76" t="s">
        <v>111</v>
      </c>
      <c r="N18" s="91">
        <v>1.29568</v>
      </c>
      <c r="O18" s="76"/>
      <c r="P18" s="93" t="s">
        <v>40</v>
      </c>
      <c r="Q18" s="93" t="s">
        <v>41</v>
      </c>
      <c r="R18" s="78">
        <v>-12</v>
      </c>
      <c r="S18" s="94">
        <f t="shared" si="4"/>
        <v>-101236.9857217312</v>
      </c>
      <c r="T18" s="89">
        <v>100</v>
      </c>
      <c r="U18" s="90">
        <f t="shared" si="2"/>
        <v>1940375.559666402</v>
      </c>
      <c r="W18" s="158">
        <v>0</v>
      </c>
      <c r="Y18" s="158">
        <v>0</v>
      </c>
      <c r="AA18" s="158">
        <v>3059975.826119417</v>
      </c>
    </row>
    <row r="19" spans="1:27" s="81" customFormat="1" ht="13.5">
      <c r="A19" s="89">
        <v>17</v>
      </c>
      <c r="B19" s="75" t="s">
        <v>35</v>
      </c>
      <c r="C19" s="76" t="s">
        <v>89</v>
      </c>
      <c r="D19" s="92">
        <f t="shared" si="0"/>
        <v>44.09944453787318</v>
      </c>
      <c r="E19" s="89" t="s">
        <v>48</v>
      </c>
      <c r="F19" s="76" t="s">
        <v>87</v>
      </c>
      <c r="G19" s="76" t="s">
        <v>111</v>
      </c>
      <c r="H19" s="91">
        <v>1.29592</v>
      </c>
      <c r="I19" s="89"/>
      <c r="J19" s="91">
        <v>1.29372</v>
      </c>
      <c r="K19" s="89"/>
      <c r="L19" s="90">
        <f t="shared" si="1"/>
        <v>21.999999999999797</v>
      </c>
      <c r="M19" s="76" t="s">
        <v>111</v>
      </c>
      <c r="N19" s="91">
        <v>1.29592</v>
      </c>
      <c r="O19" s="76"/>
      <c r="P19" s="82" t="s">
        <v>52</v>
      </c>
      <c r="Q19" s="83" t="s">
        <v>45</v>
      </c>
      <c r="R19" s="77">
        <f t="shared" si="3"/>
        <v>0</v>
      </c>
      <c r="S19" s="158">
        <f t="shared" si="4"/>
        <v>0</v>
      </c>
      <c r="T19" s="89">
        <v>100</v>
      </c>
      <c r="U19" s="90">
        <f t="shared" si="2"/>
        <v>1940375.559666402</v>
      </c>
      <c r="W19" s="158">
        <v>19015185.790286433</v>
      </c>
      <c r="Y19" s="158">
        <v>88547.76325929008</v>
      </c>
      <c r="AA19" s="158">
        <v>1492506.9621272956</v>
      </c>
    </row>
    <row r="20" spans="1:27" s="81" customFormat="1" ht="13.5">
      <c r="A20" s="89">
        <v>18</v>
      </c>
      <c r="B20" s="75" t="s">
        <v>35</v>
      </c>
      <c r="C20" s="76" t="s">
        <v>89</v>
      </c>
      <c r="D20" s="92">
        <f t="shared" si="0"/>
        <v>66.90950205746438</v>
      </c>
      <c r="E20" s="89" t="s">
        <v>48</v>
      </c>
      <c r="F20" s="76" t="s">
        <v>87</v>
      </c>
      <c r="G20" s="76" t="s">
        <v>111</v>
      </c>
      <c r="H20" s="91">
        <v>1.28487</v>
      </c>
      <c r="I20" s="89"/>
      <c r="J20" s="91">
        <v>1.28342</v>
      </c>
      <c r="K20" s="89"/>
      <c r="L20" s="90">
        <f t="shared" si="1"/>
        <v>14.499999999999513</v>
      </c>
      <c r="M20" s="76" t="s">
        <v>103</v>
      </c>
      <c r="N20" s="91">
        <v>1.28671</v>
      </c>
      <c r="O20" s="76"/>
      <c r="P20" s="76" t="s">
        <v>43</v>
      </c>
      <c r="Q20" s="89" t="s">
        <v>50</v>
      </c>
      <c r="R20" s="77">
        <f t="shared" si="3"/>
        <v>18.400000000000638</v>
      </c>
      <c r="S20" s="158">
        <f t="shared" si="4"/>
        <v>123113.48378573873</v>
      </c>
      <c r="T20" s="89">
        <v>100</v>
      </c>
      <c r="U20" s="90">
        <f t="shared" si="2"/>
        <v>2063489.0434521406</v>
      </c>
      <c r="W20" s="158">
        <v>5552926.786056458</v>
      </c>
      <c r="Y20" s="158">
        <v>83791.41968402994</v>
      </c>
      <c r="AA20" s="158">
        <v>830703.2523762281</v>
      </c>
    </row>
    <row r="21" spans="1:27" s="81" customFormat="1" ht="13.5">
      <c r="A21" s="89">
        <v>19</v>
      </c>
      <c r="B21" s="75" t="s">
        <v>35</v>
      </c>
      <c r="C21" s="76" t="s">
        <v>90</v>
      </c>
      <c r="D21" s="92">
        <f t="shared" si="0"/>
        <v>84.56922309230093</v>
      </c>
      <c r="E21" s="89" t="s">
        <v>48</v>
      </c>
      <c r="F21" s="76" t="s">
        <v>87</v>
      </c>
      <c r="G21" s="76" t="s">
        <v>103</v>
      </c>
      <c r="H21" s="91">
        <v>1.28737</v>
      </c>
      <c r="I21" s="89"/>
      <c r="J21" s="91">
        <v>1.28859</v>
      </c>
      <c r="K21" s="89"/>
      <c r="L21" s="90">
        <f t="shared" si="1"/>
        <v>12.199999999999989</v>
      </c>
      <c r="M21" s="76" t="s">
        <v>103</v>
      </c>
      <c r="N21" s="91">
        <v>1.28649</v>
      </c>
      <c r="O21" s="76"/>
      <c r="P21" s="82" t="s">
        <v>53</v>
      </c>
      <c r="Q21" s="89" t="s">
        <v>50</v>
      </c>
      <c r="R21" s="77">
        <f t="shared" si="3"/>
        <v>8.799999999999919</v>
      </c>
      <c r="S21" s="158">
        <f t="shared" si="4"/>
        <v>74420.91632122414</v>
      </c>
      <c r="T21" s="89">
        <v>100</v>
      </c>
      <c r="U21" s="90">
        <f t="shared" si="2"/>
        <v>2137909.959773365</v>
      </c>
      <c r="W21" s="158">
        <v>1300392.9626944275</v>
      </c>
      <c r="Y21" s="158">
        <v>161454.91167850557</v>
      </c>
      <c r="AA21" s="158">
        <v>1974201.6508791873</v>
      </c>
    </row>
    <row r="22" spans="1:27" s="81" customFormat="1" ht="13.5">
      <c r="A22" s="89">
        <v>20</v>
      </c>
      <c r="B22" s="75" t="s">
        <v>35</v>
      </c>
      <c r="C22" s="76" t="s">
        <v>90</v>
      </c>
      <c r="D22" s="92">
        <f t="shared" si="0"/>
        <v>74.75209649557</v>
      </c>
      <c r="E22" s="89" t="s">
        <v>48</v>
      </c>
      <c r="F22" s="76" t="s">
        <v>87</v>
      </c>
      <c r="G22" s="76" t="s">
        <v>103</v>
      </c>
      <c r="H22" s="91">
        <v>1.29156</v>
      </c>
      <c r="I22" s="89"/>
      <c r="J22" s="91">
        <v>1.29299</v>
      </c>
      <c r="K22" s="89"/>
      <c r="L22" s="90">
        <f t="shared" si="1"/>
        <v>14.300000000000423</v>
      </c>
      <c r="M22" s="76" t="s">
        <v>103</v>
      </c>
      <c r="N22" s="91">
        <v>1.29156</v>
      </c>
      <c r="O22" s="76"/>
      <c r="P22" s="82" t="s">
        <v>52</v>
      </c>
      <c r="Q22" s="83" t="s">
        <v>45</v>
      </c>
      <c r="R22" s="77">
        <f t="shared" si="3"/>
        <v>0</v>
      </c>
      <c r="S22" s="158">
        <f t="shared" si="4"/>
        <v>0</v>
      </c>
      <c r="T22" s="89">
        <v>100</v>
      </c>
      <c r="U22" s="90">
        <f t="shared" si="2"/>
        <v>2137909.959773365</v>
      </c>
      <c r="W22" s="158">
        <v>2579910.4553107442</v>
      </c>
      <c r="Y22" s="158">
        <v>107974.4402709323</v>
      </c>
      <c r="AA22" s="158">
        <v>1667747.2995320908</v>
      </c>
    </row>
    <row r="23" spans="1:28" s="81" customFormat="1" ht="13.5">
      <c r="A23" s="89">
        <v>21</v>
      </c>
      <c r="B23" s="75" t="s">
        <v>35</v>
      </c>
      <c r="C23" s="76" t="s">
        <v>89</v>
      </c>
      <c r="D23" s="92">
        <f t="shared" si="0"/>
        <v>56.5584645442705</v>
      </c>
      <c r="E23" s="89" t="s">
        <v>48</v>
      </c>
      <c r="F23" s="76" t="s">
        <v>87</v>
      </c>
      <c r="G23" s="76" t="s">
        <v>104</v>
      </c>
      <c r="H23" s="91">
        <v>1.29155</v>
      </c>
      <c r="I23" s="89"/>
      <c r="J23" s="91">
        <v>1.28966</v>
      </c>
      <c r="K23" s="89"/>
      <c r="L23" s="90">
        <f t="shared" si="1"/>
        <v>18.899999999999473</v>
      </c>
      <c r="M23" s="76" t="s">
        <v>104</v>
      </c>
      <c r="N23" s="91">
        <v>1.29155</v>
      </c>
      <c r="O23" s="76"/>
      <c r="P23" s="82" t="s">
        <v>52</v>
      </c>
      <c r="Q23" s="83" t="s">
        <v>45</v>
      </c>
      <c r="R23" s="77">
        <f t="shared" si="3"/>
        <v>0</v>
      </c>
      <c r="S23" s="158">
        <f t="shared" si="4"/>
        <v>0</v>
      </c>
      <c r="T23" s="89">
        <v>100</v>
      </c>
      <c r="U23" s="90">
        <f t="shared" si="2"/>
        <v>2137909.959773365</v>
      </c>
      <c r="X23" s="94">
        <v>-1340185.4643577712</v>
      </c>
      <c r="Y23" s="158">
        <v>74244.4054562461</v>
      </c>
      <c r="AB23" s="94">
        <v>-1373025.804527257</v>
      </c>
    </row>
    <row r="24" spans="1:27" s="81" customFormat="1" ht="13.5">
      <c r="A24" s="89">
        <v>22</v>
      </c>
      <c r="B24" s="75" t="s">
        <v>35</v>
      </c>
      <c r="C24" s="76" t="s">
        <v>90</v>
      </c>
      <c r="D24" s="92">
        <f t="shared" si="0"/>
        <v>79.77275969304216</v>
      </c>
      <c r="E24" s="89" t="s">
        <v>48</v>
      </c>
      <c r="F24" s="76" t="s">
        <v>87</v>
      </c>
      <c r="G24" s="76" t="s">
        <v>104</v>
      </c>
      <c r="H24" s="91">
        <v>1.2915</v>
      </c>
      <c r="I24" s="89"/>
      <c r="J24" s="91">
        <v>1.29284</v>
      </c>
      <c r="K24" s="89"/>
      <c r="L24" s="90">
        <f t="shared" si="1"/>
        <v>13.399999999998968</v>
      </c>
      <c r="M24" s="76" t="s">
        <v>104</v>
      </c>
      <c r="N24" s="91">
        <v>1.29039</v>
      </c>
      <c r="O24" s="76"/>
      <c r="P24" s="82" t="s">
        <v>53</v>
      </c>
      <c r="Q24" s="89" t="s">
        <v>50</v>
      </c>
      <c r="R24" s="77">
        <f t="shared" si="3"/>
        <v>11.100000000001664</v>
      </c>
      <c r="S24" s="158">
        <f t="shared" si="4"/>
        <v>88547.76325929008</v>
      </c>
      <c r="T24" s="89">
        <v>100</v>
      </c>
      <c r="U24" s="90">
        <f t="shared" si="2"/>
        <v>2226457.723032655</v>
      </c>
      <c r="W24" s="158">
        <v>4399139.857580948</v>
      </c>
      <c r="Z24" s="94">
        <v>-10129.476718024911</v>
      </c>
      <c r="AA24" s="158">
        <v>260501.88913431828</v>
      </c>
    </row>
    <row r="25" spans="1:28" s="81" customFormat="1" ht="13.5">
      <c r="A25" s="89">
        <v>23</v>
      </c>
      <c r="B25" s="75" t="s">
        <v>35</v>
      </c>
      <c r="C25" s="76" t="s">
        <v>90</v>
      </c>
      <c r="D25" s="92">
        <f t="shared" si="0"/>
        <v>59.85101406001849</v>
      </c>
      <c r="E25" s="89" t="s">
        <v>48</v>
      </c>
      <c r="F25" s="76" t="s">
        <v>87</v>
      </c>
      <c r="G25" s="76" t="s">
        <v>104</v>
      </c>
      <c r="H25" s="91">
        <v>1.28841</v>
      </c>
      <c r="I25" s="89"/>
      <c r="J25" s="91">
        <v>1.29027</v>
      </c>
      <c r="K25" s="89"/>
      <c r="L25" s="90">
        <f t="shared" si="1"/>
        <v>18.599999999999728</v>
      </c>
      <c r="M25" s="76" t="s">
        <v>104</v>
      </c>
      <c r="N25" s="91">
        <v>1.28701</v>
      </c>
      <c r="O25" s="76"/>
      <c r="P25" s="82" t="s">
        <v>53</v>
      </c>
      <c r="Q25" s="89" t="s">
        <v>50</v>
      </c>
      <c r="R25" s="77">
        <f t="shared" si="3"/>
        <v>14.000000000000679</v>
      </c>
      <c r="S25" s="158">
        <f t="shared" si="4"/>
        <v>83791.41968402994</v>
      </c>
      <c r="T25" s="89">
        <v>100</v>
      </c>
      <c r="U25" s="90">
        <f t="shared" si="2"/>
        <v>2310249.1427166853</v>
      </c>
      <c r="W25" s="158">
        <v>4447341.390004634</v>
      </c>
      <c r="Y25" s="158">
        <v>90095.75353501039</v>
      </c>
      <c r="AB25" s="94">
        <v>-942304.5031134898</v>
      </c>
    </row>
    <row r="26" spans="1:27" s="81" customFormat="1" ht="13.5">
      <c r="A26" s="89">
        <v>24</v>
      </c>
      <c r="B26" s="75" t="s">
        <v>35</v>
      </c>
      <c r="C26" s="76" t="s">
        <v>89</v>
      </c>
      <c r="D26" s="92">
        <f t="shared" si="0"/>
        <v>131.2641558361765</v>
      </c>
      <c r="E26" s="89" t="s">
        <v>48</v>
      </c>
      <c r="F26" s="76" t="s">
        <v>87</v>
      </c>
      <c r="G26" s="76" t="s">
        <v>112</v>
      </c>
      <c r="H26" s="91">
        <v>1.28346</v>
      </c>
      <c r="I26" s="89"/>
      <c r="J26" s="91">
        <v>1.28258</v>
      </c>
      <c r="K26" s="89"/>
      <c r="L26" s="90">
        <f t="shared" si="1"/>
        <v>8.799999999999919</v>
      </c>
      <c r="M26" s="76" t="s">
        <v>113</v>
      </c>
      <c r="N26" s="91">
        <v>1.28469</v>
      </c>
      <c r="O26" s="76"/>
      <c r="P26" s="76" t="s">
        <v>43</v>
      </c>
      <c r="Q26" s="89" t="s">
        <v>50</v>
      </c>
      <c r="R26" s="77">
        <f t="shared" si="3"/>
        <v>12.300000000000644</v>
      </c>
      <c r="S26" s="158">
        <f t="shared" si="4"/>
        <v>161454.91167850557</v>
      </c>
      <c r="T26" s="89">
        <v>100</v>
      </c>
      <c r="U26" s="90">
        <f t="shared" si="2"/>
        <v>2471704.054395191</v>
      </c>
      <c r="W26" s="158">
        <v>0</v>
      </c>
      <c r="Y26" s="158">
        <v>127581.49492384406</v>
      </c>
      <c r="AA26" s="158">
        <v>578826.2461125412</v>
      </c>
    </row>
    <row r="27" spans="1:27" s="81" customFormat="1" ht="13.5">
      <c r="A27" s="89">
        <v>25</v>
      </c>
      <c r="B27" s="75" t="s">
        <v>35</v>
      </c>
      <c r="C27" s="76" t="s">
        <v>89</v>
      </c>
      <c r="D27" s="92">
        <f t="shared" si="0"/>
        <v>130.0896870734302</v>
      </c>
      <c r="E27" s="89" t="s">
        <v>48</v>
      </c>
      <c r="F27" s="76" t="s">
        <v>87</v>
      </c>
      <c r="G27" s="76" t="s">
        <v>105</v>
      </c>
      <c r="H27" s="91">
        <v>1.28512</v>
      </c>
      <c r="I27" s="89"/>
      <c r="J27" s="91">
        <v>1.28417</v>
      </c>
      <c r="K27" s="89"/>
      <c r="L27" s="90">
        <f t="shared" si="1"/>
        <v>9.500000000000064</v>
      </c>
      <c r="M27" s="76" t="s">
        <v>113</v>
      </c>
      <c r="N27" s="91">
        <v>1.28595</v>
      </c>
      <c r="O27" s="76"/>
      <c r="P27" s="76" t="s">
        <v>43</v>
      </c>
      <c r="Q27" s="89" t="s">
        <v>50</v>
      </c>
      <c r="R27" s="77">
        <f t="shared" si="3"/>
        <v>8.299999999998864</v>
      </c>
      <c r="S27" s="158">
        <f t="shared" si="4"/>
        <v>107974.4402709323</v>
      </c>
      <c r="T27" s="89">
        <v>100</v>
      </c>
      <c r="U27" s="90">
        <f t="shared" si="2"/>
        <v>2579678.4946661233</v>
      </c>
      <c r="W27" s="158">
        <v>1736720.2514539717</v>
      </c>
      <c r="Z27" s="94">
        <v>-61317.22868277014</v>
      </c>
      <c r="AA27" s="158">
        <v>0</v>
      </c>
    </row>
    <row r="28" spans="1:27" s="81" customFormat="1" ht="13.5">
      <c r="A28" s="89">
        <v>26</v>
      </c>
      <c r="B28" s="75" t="s">
        <v>35</v>
      </c>
      <c r="C28" s="76" t="s">
        <v>90</v>
      </c>
      <c r="D28" s="92">
        <f t="shared" si="0"/>
        <v>62.91898767478702</v>
      </c>
      <c r="E28" s="89" t="s">
        <v>48</v>
      </c>
      <c r="F28" s="76" t="s">
        <v>87</v>
      </c>
      <c r="G28" s="76" t="s">
        <v>105</v>
      </c>
      <c r="H28" s="91">
        <v>1.28349</v>
      </c>
      <c r="I28" s="89"/>
      <c r="J28" s="91">
        <v>1.28554</v>
      </c>
      <c r="K28" s="89"/>
      <c r="L28" s="90">
        <f t="shared" si="1"/>
        <v>20.499999999998852</v>
      </c>
      <c r="M28" s="76" t="s">
        <v>105</v>
      </c>
      <c r="N28" s="91">
        <v>1.28231</v>
      </c>
      <c r="O28" s="76"/>
      <c r="P28" s="82" t="s">
        <v>53</v>
      </c>
      <c r="Q28" s="89" t="s">
        <v>50</v>
      </c>
      <c r="R28" s="77">
        <f t="shared" si="3"/>
        <v>11.799999999999589</v>
      </c>
      <c r="S28" s="158">
        <f t="shared" si="4"/>
        <v>74244.4054562461</v>
      </c>
      <c r="T28" s="89">
        <v>100</v>
      </c>
      <c r="U28" s="90">
        <f t="shared" si="2"/>
        <v>2653922.900122369</v>
      </c>
      <c r="X28" s="94">
        <v>-5319550.77727782</v>
      </c>
      <c r="Y28" s="158">
        <v>483744.45701097674</v>
      </c>
      <c r="AA28" s="158">
        <v>3490919.8517798292</v>
      </c>
    </row>
    <row r="29" spans="1:27" s="81" customFormat="1" ht="13.5">
      <c r="A29" s="89">
        <v>27</v>
      </c>
      <c r="B29" s="75" t="s">
        <v>35</v>
      </c>
      <c r="C29" s="76" t="s">
        <v>90</v>
      </c>
      <c r="D29" s="92">
        <f t="shared" si="0"/>
        <v>101.29476718024911</v>
      </c>
      <c r="E29" s="89" t="s">
        <v>48</v>
      </c>
      <c r="F29" s="76" t="s">
        <v>87</v>
      </c>
      <c r="G29" s="76" t="s">
        <v>106</v>
      </c>
      <c r="H29" s="91">
        <v>1.28502</v>
      </c>
      <c r="I29" s="89"/>
      <c r="J29" s="91">
        <v>1.28633</v>
      </c>
      <c r="K29" s="89"/>
      <c r="L29" s="90">
        <f t="shared" si="1"/>
        <v>13.099999999999223</v>
      </c>
      <c r="M29" s="76" t="s">
        <v>106</v>
      </c>
      <c r="N29" s="91">
        <v>1.28514</v>
      </c>
      <c r="O29" s="76"/>
      <c r="P29" s="93" t="s">
        <v>40</v>
      </c>
      <c r="Q29" s="93" t="s">
        <v>41</v>
      </c>
      <c r="R29" s="78">
        <v>-1</v>
      </c>
      <c r="S29" s="94">
        <f t="shared" si="4"/>
        <v>-10129.476718024911</v>
      </c>
      <c r="T29" s="89">
        <v>100</v>
      </c>
      <c r="U29" s="90">
        <f t="shared" si="2"/>
        <v>2643793.4234043444</v>
      </c>
      <c r="W29" s="158">
        <v>3391469.368148888</v>
      </c>
      <c r="Y29" s="158">
        <v>1500000.0000000014</v>
      </c>
      <c r="AA29" s="158">
        <v>5155562.08854981</v>
      </c>
    </row>
    <row r="30" spans="1:27" s="81" customFormat="1" ht="13.5">
      <c r="A30" s="89">
        <v>28</v>
      </c>
      <c r="B30" s="75" t="s">
        <v>35</v>
      </c>
      <c r="C30" s="76" t="s">
        <v>89</v>
      </c>
      <c r="D30" s="92">
        <f t="shared" si="0"/>
        <v>73.84897830738564</v>
      </c>
      <c r="E30" s="89" t="s">
        <v>48</v>
      </c>
      <c r="F30" s="76" t="s">
        <v>87</v>
      </c>
      <c r="G30" s="76" t="s">
        <v>106</v>
      </c>
      <c r="H30" s="91">
        <v>1.2868</v>
      </c>
      <c r="I30" s="89"/>
      <c r="J30" s="91">
        <v>1.28501</v>
      </c>
      <c r="K30" s="89"/>
      <c r="L30" s="90">
        <f t="shared" si="1"/>
        <v>17.899999999999583</v>
      </c>
      <c r="M30" s="76" t="s">
        <v>106</v>
      </c>
      <c r="N30" s="91">
        <v>1.28802</v>
      </c>
      <c r="O30" s="76"/>
      <c r="P30" s="76" t="s">
        <v>43</v>
      </c>
      <c r="Q30" s="89" t="s">
        <v>50</v>
      </c>
      <c r="R30" s="77">
        <f t="shared" si="3"/>
        <v>12.199999999999989</v>
      </c>
      <c r="S30" s="158">
        <f t="shared" si="4"/>
        <v>90095.75353501039</v>
      </c>
      <c r="T30" s="89">
        <v>100</v>
      </c>
      <c r="U30" s="90">
        <f t="shared" si="2"/>
        <v>2733889.1769393547</v>
      </c>
      <c r="W30" s="180">
        <f>SUM(W13:W29)</f>
        <v>62197468.9031526</v>
      </c>
      <c r="X30" s="81">
        <f>SUM(X13:X29)</f>
        <v>-6659736.241635591</v>
      </c>
      <c r="Y30" s="158">
        <v>0</v>
      </c>
      <c r="AA30" s="158">
        <v>2672720.2433934873</v>
      </c>
    </row>
    <row r="31" spans="1:27" s="81" customFormat="1" ht="13.5">
      <c r="A31" s="89">
        <v>29</v>
      </c>
      <c r="B31" s="75" t="s">
        <v>35</v>
      </c>
      <c r="C31" s="76" t="s">
        <v>90</v>
      </c>
      <c r="D31" s="92">
        <f t="shared" si="0"/>
        <v>101.25515470146041</v>
      </c>
      <c r="E31" s="89" t="s">
        <v>48</v>
      </c>
      <c r="F31" s="76" t="s">
        <v>87</v>
      </c>
      <c r="G31" s="76" t="s">
        <v>106</v>
      </c>
      <c r="H31" s="91">
        <v>1.28772</v>
      </c>
      <c r="I31" s="89"/>
      <c r="J31" s="91">
        <v>1.28907</v>
      </c>
      <c r="K31" s="89"/>
      <c r="L31" s="90">
        <f t="shared" si="1"/>
        <v>13.499999999999623</v>
      </c>
      <c r="M31" s="76" t="s">
        <v>106</v>
      </c>
      <c r="N31" s="91">
        <v>1.28646</v>
      </c>
      <c r="O31" s="76"/>
      <c r="P31" s="82" t="s">
        <v>53</v>
      </c>
      <c r="Q31" s="89" t="s">
        <v>50</v>
      </c>
      <c r="R31" s="77">
        <f t="shared" si="3"/>
        <v>12.600000000000389</v>
      </c>
      <c r="S31" s="158">
        <f t="shared" si="4"/>
        <v>127581.49492384406</v>
      </c>
      <c r="T31" s="89">
        <v>100</v>
      </c>
      <c r="U31" s="90">
        <f t="shared" si="2"/>
        <v>2861470.6718631987</v>
      </c>
      <c r="Z31" s="94">
        <v>-87867.512452493</v>
      </c>
      <c r="AA31" s="158">
        <v>1915397.5837522806</v>
      </c>
    </row>
    <row r="32" spans="1:28" s="81" customFormat="1" ht="13.5">
      <c r="A32" s="89">
        <v>30</v>
      </c>
      <c r="B32" s="75" t="s">
        <v>35</v>
      </c>
      <c r="C32" s="76" t="s">
        <v>90</v>
      </c>
      <c r="D32" s="92">
        <f t="shared" si="0"/>
        <v>204.39076227590047</v>
      </c>
      <c r="E32" s="89" t="s">
        <v>48</v>
      </c>
      <c r="F32" s="76" t="s">
        <v>87</v>
      </c>
      <c r="G32" s="76" t="s">
        <v>107</v>
      </c>
      <c r="H32" s="91">
        <v>1.2848</v>
      </c>
      <c r="I32" s="89"/>
      <c r="J32" s="91">
        <v>1.2855</v>
      </c>
      <c r="K32" s="89"/>
      <c r="L32" s="90">
        <f t="shared" si="1"/>
        <v>7.0000000000014495</v>
      </c>
      <c r="M32" s="76" t="s">
        <v>107</v>
      </c>
      <c r="N32" s="91">
        <v>1.28514</v>
      </c>
      <c r="O32" s="76"/>
      <c r="P32" s="93" t="s">
        <v>40</v>
      </c>
      <c r="Q32" s="93" t="s">
        <v>41</v>
      </c>
      <c r="R32" s="78">
        <v>-3</v>
      </c>
      <c r="S32" s="94">
        <f t="shared" si="4"/>
        <v>-61317.22868277014</v>
      </c>
      <c r="T32" s="89">
        <v>100</v>
      </c>
      <c r="U32" s="90">
        <f t="shared" si="2"/>
        <v>2800153.443180429</v>
      </c>
      <c r="Y32" s="158">
        <v>86652.9416785297</v>
      </c>
      <c r="AB32" s="94">
        <v>-1980698.559461253</v>
      </c>
    </row>
    <row r="33" spans="1:27" s="81" customFormat="1" ht="13.5">
      <c r="A33" s="89">
        <v>31</v>
      </c>
      <c r="B33" s="75" t="s">
        <v>35</v>
      </c>
      <c r="C33" s="76" t="s">
        <v>90</v>
      </c>
      <c r="D33" s="92">
        <f t="shared" si="0"/>
        <v>89.74850779424419</v>
      </c>
      <c r="E33" s="89" t="s">
        <v>48</v>
      </c>
      <c r="F33" s="76" t="s">
        <v>87</v>
      </c>
      <c r="G33" s="76" t="s">
        <v>107</v>
      </c>
      <c r="H33" s="91">
        <v>1.28435</v>
      </c>
      <c r="I33" s="89"/>
      <c r="J33" s="91">
        <v>1.28591</v>
      </c>
      <c r="K33" s="89"/>
      <c r="L33" s="90">
        <f t="shared" si="1"/>
        <v>15.600000000000058</v>
      </c>
      <c r="M33" s="76" t="s">
        <v>107</v>
      </c>
      <c r="N33" s="91">
        <v>1.27896</v>
      </c>
      <c r="O33" s="76">
        <v>5</v>
      </c>
      <c r="P33" s="82" t="s">
        <v>53</v>
      </c>
      <c r="Q33" s="89" t="s">
        <v>50</v>
      </c>
      <c r="R33" s="77">
        <f t="shared" si="3"/>
        <v>53.90000000000006</v>
      </c>
      <c r="S33" s="158">
        <f t="shared" si="4"/>
        <v>483744.45701097674</v>
      </c>
      <c r="T33" s="89">
        <v>100</v>
      </c>
      <c r="U33" s="90">
        <f t="shared" si="2"/>
        <v>3283897.900191406</v>
      </c>
      <c r="Z33" s="94">
        <v>-49407.88563447592</v>
      </c>
      <c r="AA33" s="158">
        <v>1202041.9402134297</v>
      </c>
    </row>
    <row r="34" spans="1:27" s="81" customFormat="1" ht="13.5">
      <c r="A34" s="89">
        <v>32</v>
      </c>
      <c r="B34" s="75" t="s">
        <v>35</v>
      </c>
      <c r="C34" s="76" t="s">
        <v>90</v>
      </c>
      <c r="D34" s="92">
        <v>150</v>
      </c>
      <c r="E34" s="89" t="s">
        <v>48</v>
      </c>
      <c r="F34" s="76" t="s">
        <v>87</v>
      </c>
      <c r="G34" s="76" t="s">
        <v>107</v>
      </c>
      <c r="H34" s="91">
        <v>1.2842</v>
      </c>
      <c r="I34" s="91">
        <v>1.2742</v>
      </c>
      <c r="J34" s="91">
        <v>1.28505</v>
      </c>
      <c r="K34" s="89"/>
      <c r="L34" s="90">
        <f t="shared" si="1"/>
        <v>8.500000000000174</v>
      </c>
      <c r="M34" s="76" t="s">
        <v>107</v>
      </c>
      <c r="N34" s="91">
        <v>1.2742</v>
      </c>
      <c r="O34" s="76">
        <v>20</v>
      </c>
      <c r="P34" s="82" t="s">
        <v>115</v>
      </c>
      <c r="Q34" s="89" t="s">
        <v>50</v>
      </c>
      <c r="R34" s="77">
        <f t="shared" si="3"/>
        <v>100.00000000000009</v>
      </c>
      <c r="S34" s="158">
        <f t="shared" si="4"/>
        <v>1500000.0000000014</v>
      </c>
      <c r="T34" s="89">
        <v>100</v>
      </c>
      <c r="U34" s="90">
        <f t="shared" si="2"/>
        <v>4783897.900191408</v>
      </c>
      <c r="W34" s="158">
        <v>0</v>
      </c>
      <c r="X34" s="180"/>
      <c r="Z34" s="94">
        <v>-229029.45695724923</v>
      </c>
      <c r="AA34" s="158">
        <v>0</v>
      </c>
    </row>
    <row r="35" spans="1:27" s="81" customFormat="1" ht="13.5">
      <c r="A35" s="89">
        <v>33</v>
      </c>
      <c r="B35" s="75" t="s">
        <v>35</v>
      </c>
      <c r="C35" s="76" t="s">
        <v>90</v>
      </c>
      <c r="D35" s="92">
        <f t="shared" si="0"/>
        <v>134.37915449975</v>
      </c>
      <c r="E35" s="89" t="s">
        <v>48</v>
      </c>
      <c r="F35" s="76" t="s">
        <v>87</v>
      </c>
      <c r="G35" s="76" t="s">
        <v>116</v>
      </c>
      <c r="H35" s="91">
        <v>1.27151</v>
      </c>
      <c r="I35" s="89"/>
      <c r="J35" s="91">
        <v>1.27329</v>
      </c>
      <c r="K35" s="89"/>
      <c r="L35" s="90">
        <f t="shared" si="1"/>
        <v>17.80000000000115</v>
      </c>
      <c r="M35" s="76" t="s">
        <v>116</v>
      </c>
      <c r="N35" s="91">
        <v>1.27151</v>
      </c>
      <c r="O35" s="76">
        <v>2</v>
      </c>
      <c r="P35" s="82" t="s">
        <v>52</v>
      </c>
      <c r="Q35" s="83" t="s">
        <v>45</v>
      </c>
      <c r="R35" s="77">
        <f t="shared" si="3"/>
        <v>0</v>
      </c>
      <c r="S35" s="158">
        <f t="shared" si="4"/>
        <v>0</v>
      </c>
      <c r="T35" s="89">
        <v>100</v>
      </c>
      <c r="U35" s="90">
        <f t="shared" si="2"/>
        <v>4783897.900191408</v>
      </c>
      <c r="W35" s="158">
        <v>6995418.542538926</v>
      </c>
      <c r="X35" s="180"/>
      <c r="Y35" s="158">
        <v>1301805.1985045373</v>
      </c>
      <c r="AA35" s="158">
        <v>4083311.4043364055</v>
      </c>
    </row>
    <row r="36" spans="1:27" s="81" customFormat="1" ht="14.25" thickBot="1">
      <c r="A36" s="89">
        <v>34</v>
      </c>
      <c r="B36" s="75" t="s">
        <v>35</v>
      </c>
      <c r="C36" s="76" t="s">
        <v>89</v>
      </c>
      <c r="D36" s="92">
        <f t="shared" si="0"/>
        <v>97.63056939165888</v>
      </c>
      <c r="E36" s="89" t="s">
        <v>48</v>
      </c>
      <c r="F36" s="76" t="s">
        <v>87</v>
      </c>
      <c r="G36" s="76" t="s">
        <v>116</v>
      </c>
      <c r="H36" s="91">
        <v>1.27489</v>
      </c>
      <c r="I36" s="89"/>
      <c r="J36" s="91">
        <v>1.27244</v>
      </c>
      <c r="K36" s="89"/>
      <c r="L36" s="90">
        <f t="shared" si="1"/>
        <v>24.500000000000632</v>
      </c>
      <c r="M36" s="76" t="s">
        <v>117</v>
      </c>
      <c r="N36" s="91">
        <v>1.27396</v>
      </c>
      <c r="O36" s="76">
        <v>11</v>
      </c>
      <c r="P36" s="93" t="s">
        <v>40</v>
      </c>
      <c r="Q36" s="93" t="s">
        <v>41</v>
      </c>
      <c r="R36" s="78">
        <v>-9</v>
      </c>
      <c r="S36" s="94">
        <f t="shared" si="4"/>
        <v>-87867.512452493</v>
      </c>
      <c r="T36" s="89">
        <v>100</v>
      </c>
      <c r="U36" s="90">
        <f t="shared" si="2"/>
        <v>4696030.387738914</v>
      </c>
      <c r="W36" s="159">
        <v>5699340.356745939</v>
      </c>
      <c r="X36" s="180"/>
      <c r="Y36" s="158">
        <v>179075.52506479606</v>
      </c>
      <c r="AA36" s="158">
        <v>1565988.0935210832</v>
      </c>
    </row>
    <row r="37" spans="1:27" s="81" customFormat="1" ht="14.25" thickTop="1">
      <c r="A37" s="89">
        <v>35</v>
      </c>
      <c r="B37" s="75" t="s">
        <v>35</v>
      </c>
      <c r="C37" s="76" t="s">
        <v>90</v>
      </c>
      <c r="D37" s="92">
        <f t="shared" si="0"/>
        <v>279.5256183178085</v>
      </c>
      <c r="E37" s="89" t="s">
        <v>48</v>
      </c>
      <c r="F37" s="76" t="s">
        <v>87</v>
      </c>
      <c r="G37" s="76" t="s">
        <v>117</v>
      </c>
      <c r="H37" s="91">
        <v>1.26844</v>
      </c>
      <c r="I37" s="89"/>
      <c r="J37" s="91">
        <v>1.26928</v>
      </c>
      <c r="K37" s="89"/>
      <c r="L37" s="90">
        <f t="shared" si="1"/>
        <v>8.399999999999519</v>
      </c>
      <c r="M37" s="76" t="s">
        <v>117</v>
      </c>
      <c r="N37" s="91">
        <v>1.26813</v>
      </c>
      <c r="O37" s="76">
        <v>3</v>
      </c>
      <c r="P37" s="82" t="s">
        <v>53</v>
      </c>
      <c r="Q37" s="89" t="s">
        <v>50</v>
      </c>
      <c r="R37" s="77">
        <f t="shared" si="3"/>
        <v>3.1000000000003247</v>
      </c>
      <c r="S37" s="158">
        <f t="shared" si="4"/>
        <v>86652.9416785297</v>
      </c>
      <c r="T37" s="89">
        <v>100</v>
      </c>
      <c r="U37" s="90">
        <f t="shared" si="2"/>
        <v>4782683.329417444</v>
      </c>
      <c r="W37" s="180">
        <f>SUM(W34:W36)</f>
        <v>12694758.899284866</v>
      </c>
      <c r="X37" s="180"/>
      <c r="Y37" s="180">
        <f>SUM(Y4:Y36)</f>
        <v>5107798.876492412</v>
      </c>
      <c r="Z37" s="180">
        <f>SUM(Z4:Z36)</f>
        <v>-600303.0846294289</v>
      </c>
      <c r="AA37" s="158">
        <v>683986.4747634272</v>
      </c>
    </row>
    <row r="38" spans="1:27" s="81" customFormat="1" ht="13.5">
      <c r="A38" s="89">
        <v>36</v>
      </c>
      <c r="B38" s="75" t="s">
        <v>35</v>
      </c>
      <c r="C38" s="76" t="s">
        <v>89</v>
      </c>
      <c r="D38" s="92">
        <f t="shared" si="0"/>
        <v>98.81577126895183</v>
      </c>
      <c r="E38" s="89" t="s">
        <v>48</v>
      </c>
      <c r="F38" s="76" t="s">
        <v>87</v>
      </c>
      <c r="G38" s="76" t="s">
        <v>118</v>
      </c>
      <c r="H38" s="91">
        <v>1.26915</v>
      </c>
      <c r="I38" s="89"/>
      <c r="J38" s="91">
        <v>1.26673</v>
      </c>
      <c r="K38" s="89"/>
      <c r="L38" s="90">
        <f t="shared" si="1"/>
        <v>24.200000000000887</v>
      </c>
      <c r="M38" s="76" t="s">
        <v>118</v>
      </c>
      <c r="N38" s="91">
        <v>1.26861</v>
      </c>
      <c r="O38" s="76">
        <v>2</v>
      </c>
      <c r="P38" s="93" t="s">
        <v>40</v>
      </c>
      <c r="Q38" s="93" t="s">
        <v>41</v>
      </c>
      <c r="R38" s="78">
        <v>-5</v>
      </c>
      <c r="S38" s="94">
        <f t="shared" si="4"/>
        <v>-49407.88563447592</v>
      </c>
      <c r="T38" s="89">
        <v>100</v>
      </c>
      <c r="U38" s="90">
        <f t="shared" si="2"/>
        <v>4733275.4437829675</v>
      </c>
      <c r="AA38" s="158">
        <v>0</v>
      </c>
    </row>
    <row r="39" spans="1:28" s="81" customFormat="1" ht="13.5">
      <c r="A39" s="89">
        <v>37</v>
      </c>
      <c r="B39" s="75" t="s">
        <v>35</v>
      </c>
      <c r="C39" s="76" t="s">
        <v>90</v>
      </c>
      <c r="D39" s="92">
        <f t="shared" si="0"/>
        <v>152.68630463816615</v>
      </c>
      <c r="E39" s="89" t="s">
        <v>48</v>
      </c>
      <c r="F39" s="76" t="s">
        <v>87</v>
      </c>
      <c r="G39" s="76" t="s">
        <v>118</v>
      </c>
      <c r="H39" s="91">
        <v>1.26745</v>
      </c>
      <c r="I39" s="89"/>
      <c r="J39" s="91">
        <v>1.269</v>
      </c>
      <c r="K39" s="89"/>
      <c r="L39" s="90">
        <f t="shared" si="1"/>
        <v>15.499999999999403</v>
      </c>
      <c r="M39" s="76" t="s">
        <v>118</v>
      </c>
      <c r="N39" s="91">
        <v>1.269</v>
      </c>
      <c r="O39" s="76">
        <v>3</v>
      </c>
      <c r="P39" s="93" t="s">
        <v>40</v>
      </c>
      <c r="Q39" s="93" t="s">
        <v>41</v>
      </c>
      <c r="R39" s="78">
        <v>-15</v>
      </c>
      <c r="S39" s="94">
        <f t="shared" si="4"/>
        <v>-229029.45695724923</v>
      </c>
      <c r="T39" s="89">
        <v>100</v>
      </c>
      <c r="U39" s="90">
        <f t="shared" si="2"/>
        <v>4504245.986825719</v>
      </c>
      <c r="AB39" s="94">
        <v>-2267904.4142090585</v>
      </c>
    </row>
    <row r="40" spans="1:27" s="81" customFormat="1" ht="13.5">
      <c r="A40" s="89">
        <v>38</v>
      </c>
      <c r="B40" s="75" t="s">
        <v>35</v>
      </c>
      <c r="C40" s="76" t="s">
        <v>90</v>
      </c>
      <c r="D40" s="92">
        <f t="shared" si="0"/>
        <v>130.1805198504536</v>
      </c>
      <c r="E40" s="89" t="s">
        <v>48</v>
      </c>
      <c r="F40" s="76" t="s">
        <v>87</v>
      </c>
      <c r="G40" s="76" t="s">
        <v>119</v>
      </c>
      <c r="H40" s="91">
        <v>1.26846</v>
      </c>
      <c r="I40" s="89">
        <v>1.25846</v>
      </c>
      <c r="J40" s="91">
        <v>1.27019</v>
      </c>
      <c r="K40" s="89"/>
      <c r="L40" s="90">
        <f t="shared" si="1"/>
        <v>17.300000000000093</v>
      </c>
      <c r="M40" s="76" t="s">
        <v>119</v>
      </c>
      <c r="N40" s="91">
        <v>1.25846</v>
      </c>
      <c r="O40" s="76">
        <v>5</v>
      </c>
      <c r="P40" s="82" t="s">
        <v>115</v>
      </c>
      <c r="Q40" s="89" t="s">
        <v>50</v>
      </c>
      <c r="R40" s="77">
        <f t="shared" si="3"/>
        <v>100.00000000000009</v>
      </c>
      <c r="S40" s="158">
        <f t="shared" si="4"/>
        <v>1301805.1985045373</v>
      </c>
      <c r="T40" s="89">
        <v>100</v>
      </c>
      <c r="U40" s="90">
        <f t="shared" si="2"/>
        <v>5806051.185330256</v>
      </c>
      <c r="AA40" s="158">
        <v>1003736.6953220412</v>
      </c>
    </row>
    <row r="41" spans="1:27" s="81" customFormat="1" ht="13.5">
      <c r="A41" s="89">
        <v>39</v>
      </c>
      <c r="B41" s="75" t="s">
        <v>35</v>
      </c>
      <c r="C41" s="76" t="s">
        <v>89</v>
      </c>
      <c r="D41" s="92">
        <f t="shared" si="0"/>
        <v>111.22703420172898</v>
      </c>
      <c r="E41" s="89" t="s">
        <v>48</v>
      </c>
      <c r="F41" s="76" t="s">
        <v>87</v>
      </c>
      <c r="G41" s="76" t="s">
        <v>119</v>
      </c>
      <c r="H41" s="91">
        <v>1.2603</v>
      </c>
      <c r="I41" s="89"/>
      <c r="J41" s="91">
        <v>1.25769</v>
      </c>
      <c r="K41" s="89"/>
      <c r="L41" s="90">
        <f t="shared" si="1"/>
        <v>26.100000000000012</v>
      </c>
      <c r="M41" s="76" t="s">
        <v>119</v>
      </c>
      <c r="N41" s="91">
        <v>1.26191</v>
      </c>
      <c r="O41" s="76">
        <v>3</v>
      </c>
      <c r="P41" s="76" t="s">
        <v>43</v>
      </c>
      <c r="Q41" s="89" t="s">
        <v>50</v>
      </c>
      <c r="R41" s="77">
        <f t="shared" si="3"/>
        <v>16.100000000001113</v>
      </c>
      <c r="S41" s="158">
        <f t="shared" si="4"/>
        <v>179075.52506479606</v>
      </c>
      <c r="T41" s="89">
        <v>100</v>
      </c>
      <c r="U41" s="90">
        <f t="shared" si="2"/>
        <v>5985126.710395052</v>
      </c>
      <c r="AA41" s="158">
        <v>790585.8638129166</v>
      </c>
    </row>
    <row r="42" spans="1:27" s="81" customFormat="1" ht="13.5">
      <c r="A42" s="89">
        <v>40</v>
      </c>
      <c r="B42" s="75" t="s">
        <v>35</v>
      </c>
      <c r="C42" s="76" t="s">
        <v>89</v>
      </c>
      <c r="D42" s="92">
        <f t="shared" si="0"/>
        <v>262.5055574734859</v>
      </c>
      <c r="E42" s="89" t="s">
        <v>48</v>
      </c>
      <c r="F42" s="76" t="s">
        <v>87</v>
      </c>
      <c r="G42" s="76" t="s">
        <v>120</v>
      </c>
      <c r="H42" s="91">
        <v>1.26234</v>
      </c>
      <c r="I42" s="89"/>
      <c r="J42" s="91">
        <v>1.2612</v>
      </c>
      <c r="K42" s="89"/>
      <c r="L42" s="90">
        <f t="shared" si="1"/>
        <v>11.399999999999189</v>
      </c>
      <c r="M42" s="76" t="s">
        <v>120</v>
      </c>
      <c r="N42" s="91">
        <v>1.26234</v>
      </c>
      <c r="O42" s="76">
        <v>2</v>
      </c>
      <c r="P42" s="82" t="s">
        <v>52</v>
      </c>
      <c r="Q42" s="83" t="s">
        <v>45</v>
      </c>
      <c r="R42" s="77">
        <f t="shared" si="3"/>
        <v>0</v>
      </c>
      <c r="S42" s="158">
        <f t="shared" si="4"/>
        <v>0</v>
      </c>
      <c r="T42" s="89">
        <v>100</v>
      </c>
      <c r="U42" s="90">
        <f t="shared" si="2"/>
        <v>5985126.710395052</v>
      </c>
      <c r="AA42" s="158">
        <v>5776020.3210143745</v>
      </c>
    </row>
    <row r="43" spans="1:27" s="81" customFormat="1" ht="13.5">
      <c r="A43" s="89">
        <v>41</v>
      </c>
      <c r="B43" s="75" t="s">
        <v>35</v>
      </c>
      <c r="C43" s="76" t="s">
        <v>89</v>
      </c>
      <c r="D43" s="92">
        <f t="shared" si="0"/>
        <v>184.7261330368895</v>
      </c>
      <c r="E43" s="89" t="s">
        <v>48</v>
      </c>
      <c r="F43" s="76" t="s">
        <v>87</v>
      </c>
      <c r="G43" s="76" t="s">
        <v>120</v>
      </c>
      <c r="H43" s="91">
        <v>1.26012</v>
      </c>
      <c r="I43" s="89"/>
      <c r="J43" s="91">
        <v>1.2585</v>
      </c>
      <c r="K43" s="89"/>
      <c r="L43" s="90">
        <f t="shared" si="1"/>
        <v>16.199999999999548</v>
      </c>
      <c r="M43" s="76" t="s">
        <v>120</v>
      </c>
      <c r="N43" s="91">
        <v>1.261</v>
      </c>
      <c r="O43" s="76">
        <v>2</v>
      </c>
      <c r="P43" s="76" t="s">
        <v>43</v>
      </c>
      <c r="Q43" s="89" t="s">
        <v>50</v>
      </c>
      <c r="R43" s="77">
        <f t="shared" si="3"/>
        <v>8.799999999999919</v>
      </c>
      <c r="S43" s="158">
        <f t="shared" si="4"/>
        <v>162558.99707246126</v>
      </c>
      <c r="T43" s="89">
        <v>100</v>
      </c>
      <c r="U43" s="90">
        <f t="shared" si="2"/>
        <v>6147685.707467513</v>
      </c>
      <c r="AA43" s="158">
        <v>1683769.5260361051</v>
      </c>
    </row>
    <row r="44" spans="1:28" s="81" customFormat="1" ht="13.5">
      <c r="A44" s="89">
        <v>42</v>
      </c>
      <c r="B44" s="75" t="s">
        <v>35</v>
      </c>
      <c r="C44" s="76" t="s">
        <v>90</v>
      </c>
      <c r="D44" s="92">
        <f t="shared" si="0"/>
        <v>127.54534662795548</v>
      </c>
      <c r="E44" s="89" t="s">
        <v>48</v>
      </c>
      <c r="F44" s="76" t="s">
        <v>87</v>
      </c>
      <c r="G44" s="76" t="s">
        <v>120</v>
      </c>
      <c r="H44" s="91">
        <v>1.25916</v>
      </c>
      <c r="I44" s="89"/>
      <c r="J44" s="91">
        <v>1.26157</v>
      </c>
      <c r="K44" s="89"/>
      <c r="L44" s="90">
        <f t="shared" si="1"/>
        <v>24.100000000000232</v>
      </c>
      <c r="M44" s="76" t="s">
        <v>120</v>
      </c>
      <c r="N44" s="91">
        <v>1.2588</v>
      </c>
      <c r="O44" s="76">
        <v>2</v>
      </c>
      <c r="P44" s="82" t="s">
        <v>53</v>
      </c>
      <c r="Q44" s="89" t="s">
        <v>50</v>
      </c>
      <c r="R44" s="77">
        <f t="shared" si="3"/>
        <v>3.60000000000138</v>
      </c>
      <c r="S44" s="158">
        <f t="shared" si="4"/>
        <v>45916.324786081575</v>
      </c>
      <c r="T44" s="89">
        <v>100</v>
      </c>
      <c r="U44" s="90">
        <f t="shared" si="2"/>
        <v>6193602.032253595</v>
      </c>
      <c r="AB44" s="94">
        <v>-2538132.8181510814</v>
      </c>
    </row>
    <row r="45" spans="1:28" s="81" customFormat="1" ht="13.5">
      <c r="A45" s="89">
        <v>43</v>
      </c>
      <c r="B45" s="75" t="s">
        <v>35</v>
      </c>
      <c r="C45" s="76" t="s">
        <v>89</v>
      </c>
      <c r="D45" s="92">
        <f t="shared" si="0"/>
        <v>222.79144000912174</v>
      </c>
      <c r="E45" s="89" t="s">
        <v>48</v>
      </c>
      <c r="F45" s="76" t="s">
        <v>87</v>
      </c>
      <c r="G45" s="76" t="s">
        <v>120</v>
      </c>
      <c r="H45" s="91">
        <v>1.2616</v>
      </c>
      <c r="I45" s="89"/>
      <c r="J45" s="91">
        <v>1.26021</v>
      </c>
      <c r="K45" s="89"/>
      <c r="L45" s="90">
        <f t="shared" si="1"/>
        <v>13.900000000000023</v>
      </c>
      <c r="M45" s="76" t="s">
        <v>120</v>
      </c>
      <c r="N45" s="91">
        <v>1.26259</v>
      </c>
      <c r="O45" s="76">
        <v>1</v>
      </c>
      <c r="P45" s="76" t="s">
        <v>43</v>
      </c>
      <c r="Q45" s="89" t="s">
        <v>50</v>
      </c>
      <c r="R45" s="77">
        <f t="shared" si="3"/>
        <v>9.900000000000464</v>
      </c>
      <c r="S45" s="158">
        <f t="shared" si="4"/>
        <v>220563.52560904087</v>
      </c>
      <c r="T45" s="89">
        <v>100</v>
      </c>
      <c r="U45" s="90">
        <f t="shared" si="2"/>
        <v>6414165.557862636</v>
      </c>
      <c r="AB45" s="94">
        <v>-2422212.6417256985</v>
      </c>
    </row>
    <row r="46" spans="1:28" s="81" customFormat="1" ht="13.5">
      <c r="A46" s="89">
        <v>44</v>
      </c>
      <c r="B46" s="75" t="s">
        <v>35</v>
      </c>
      <c r="C46" s="76" t="s">
        <v>89</v>
      </c>
      <c r="D46" s="92">
        <f t="shared" si="0"/>
        <v>269.50275453203807</v>
      </c>
      <c r="E46" s="89" t="s">
        <v>48</v>
      </c>
      <c r="F46" s="76" t="s">
        <v>87</v>
      </c>
      <c r="G46" s="76" t="s">
        <v>120</v>
      </c>
      <c r="H46" s="91">
        <v>1.26169</v>
      </c>
      <c r="I46" s="89"/>
      <c r="J46" s="91">
        <v>1.2605</v>
      </c>
      <c r="K46" s="89"/>
      <c r="L46" s="90">
        <f t="shared" si="1"/>
        <v>11.900000000000244</v>
      </c>
      <c r="M46" s="76" t="s">
        <v>121</v>
      </c>
      <c r="N46" s="91">
        <v>1.2655</v>
      </c>
      <c r="O46" s="76">
        <v>10</v>
      </c>
      <c r="P46" s="76" t="s">
        <v>43</v>
      </c>
      <c r="Q46" s="89" t="s">
        <v>50</v>
      </c>
      <c r="R46" s="77">
        <f t="shared" si="3"/>
        <v>38.10000000000091</v>
      </c>
      <c r="S46" s="158">
        <f t="shared" si="4"/>
        <v>1026805.4947670896</v>
      </c>
      <c r="T46" s="89">
        <v>100</v>
      </c>
      <c r="U46" s="90">
        <f t="shared" si="2"/>
        <v>7440971.052629725</v>
      </c>
      <c r="AA46" s="180">
        <f>SUM(AA5:AA45)</f>
        <v>52469521.96422881</v>
      </c>
      <c r="AB46" s="81">
        <f>SUM(AB5:AB45)</f>
        <v>-11524278.741187839</v>
      </c>
    </row>
    <row r="47" spans="1:21" s="81" customFormat="1" ht="13.5">
      <c r="A47" s="89">
        <v>45</v>
      </c>
      <c r="B47" s="75" t="s">
        <v>35</v>
      </c>
      <c r="C47" s="76" t="s">
        <v>90</v>
      </c>
      <c r="D47" s="92">
        <f t="shared" si="0"/>
        <v>125.69207859172462</v>
      </c>
      <c r="E47" s="89" t="s">
        <v>48</v>
      </c>
      <c r="F47" s="76" t="s">
        <v>87</v>
      </c>
      <c r="G47" s="76" t="s">
        <v>121</v>
      </c>
      <c r="H47" s="91">
        <v>1.26499</v>
      </c>
      <c r="I47" s="89"/>
      <c r="J47" s="91">
        <v>1.26795</v>
      </c>
      <c r="K47" s="89"/>
      <c r="L47" s="90">
        <f t="shared" si="1"/>
        <v>29.599999999998516</v>
      </c>
      <c r="M47" s="76" t="s">
        <v>121</v>
      </c>
      <c r="N47" s="91">
        <v>1.263</v>
      </c>
      <c r="O47" s="76">
        <v>1</v>
      </c>
      <c r="P47" s="82" t="s">
        <v>53</v>
      </c>
      <c r="Q47" s="89" t="s">
        <v>50</v>
      </c>
      <c r="R47" s="77">
        <f t="shared" si="3"/>
        <v>19.900000000001583</v>
      </c>
      <c r="S47" s="158">
        <f t="shared" si="4"/>
        <v>250127.2363975519</v>
      </c>
      <c r="T47" s="89">
        <v>100</v>
      </c>
      <c r="U47" s="90">
        <f t="shared" si="2"/>
        <v>7691098.289027277</v>
      </c>
    </row>
    <row r="48" spans="1:21" s="81" customFormat="1" ht="13.5">
      <c r="A48" s="89">
        <v>46</v>
      </c>
      <c r="B48" s="75" t="s">
        <v>35</v>
      </c>
      <c r="C48" s="76" t="s">
        <v>89</v>
      </c>
      <c r="D48" s="92">
        <f t="shared" si="0"/>
        <v>128.1849714837831</v>
      </c>
      <c r="E48" s="89" t="s">
        <v>48</v>
      </c>
      <c r="F48" s="76" t="s">
        <v>87</v>
      </c>
      <c r="G48" s="76" t="s">
        <v>121</v>
      </c>
      <c r="H48" s="91">
        <v>1.26631</v>
      </c>
      <c r="I48" s="89"/>
      <c r="J48" s="91">
        <v>1.26331</v>
      </c>
      <c r="K48" s="89"/>
      <c r="L48" s="90">
        <f t="shared" si="1"/>
        <v>30.000000000001137</v>
      </c>
      <c r="M48" s="76" t="s">
        <v>121</v>
      </c>
      <c r="N48" s="91">
        <v>1.26665</v>
      </c>
      <c r="O48" s="76">
        <v>1</v>
      </c>
      <c r="P48" s="76" t="s">
        <v>43</v>
      </c>
      <c r="Q48" s="89" t="s">
        <v>50</v>
      </c>
      <c r="R48" s="77">
        <f t="shared" si="3"/>
        <v>3.4000000000000696</v>
      </c>
      <c r="S48" s="158">
        <f t="shared" si="4"/>
        <v>43582.89030448714</v>
      </c>
      <c r="T48" s="89">
        <v>100</v>
      </c>
      <c r="U48" s="90">
        <f t="shared" si="2"/>
        <v>7734681.179331765</v>
      </c>
    </row>
    <row r="49" spans="1:21" s="81" customFormat="1" ht="13.5">
      <c r="A49" s="89">
        <v>47</v>
      </c>
      <c r="B49" s="75" t="s">
        <v>35</v>
      </c>
      <c r="C49" s="76" t="s">
        <v>90</v>
      </c>
      <c r="D49" s="92">
        <f t="shared" si="0"/>
        <v>151.06799178381658</v>
      </c>
      <c r="E49" s="89" t="s">
        <v>48</v>
      </c>
      <c r="F49" s="76" t="s">
        <v>87</v>
      </c>
      <c r="G49" s="76" t="s">
        <v>121</v>
      </c>
      <c r="H49" s="91">
        <v>1.26727</v>
      </c>
      <c r="I49" s="89"/>
      <c r="J49" s="91">
        <v>1.26983</v>
      </c>
      <c r="K49" s="89"/>
      <c r="L49" s="90">
        <f t="shared" si="1"/>
        <v>25.600000000001177</v>
      </c>
      <c r="M49" s="76" t="s">
        <v>121</v>
      </c>
      <c r="N49" s="91">
        <v>1.26673</v>
      </c>
      <c r="O49" s="76">
        <v>1</v>
      </c>
      <c r="P49" s="82" t="s">
        <v>53</v>
      </c>
      <c r="Q49" s="89" t="s">
        <v>50</v>
      </c>
      <c r="R49" s="77">
        <f t="shared" si="3"/>
        <v>5.399999999999849</v>
      </c>
      <c r="S49" s="158">
        <f t="shared" si="4"/>
        <v>81576.71556325868</v>
      </c>
      <c r="T49" s="89">
        <v>100</v>
      </c>
      <c r="U49" s="90">
        <f t="shared" si="2"/>
        <v>7816257.894895024</v>
      </c>
    </row>
    <row r="50" spans="1:21" s="81" customFormat="1" ht="13.5">
      <c r="A50" s="89">
        <v>48</v>
      </c>
      <c r="B50" s="75" t="s">
        <v>35</v>
      </c>
      <c r="C50" s="76" t="s">
        <v>90</v>
      </c>
      <c r="D50" s="92">
        <f t="shared" si="0"/>
        <v>287.3624226064288</v>
      </c>
      <c r="E50" s="89" t="s">
        <v>48</v>
      </c>
      <c r="F50" s="76" t="s">
        <v>87</v>
      </c>
      <c r="G50" s="76" t="s">
        <v>122</v>
      </c>
      <c r="H50" s="91">
        <v>1.26549</v>
      </c>
      <c r="I50" s="89"/>
      <c r="J50" s="91">
        <v>1.26685</v>
      </c>
      <c r="K50" s="89"/>
      <c r="L50" s="90">
        <f t="shared" si="1"/>
        <v>13.600000000000279</v>
      </c>
      <c r="M50" s="76" t="s">
        <v>122</v>
      </c>
      <c r="N50" s="91">
        <v>1.26496</v>
      </c>
      <c r="O50" s="76">
        <v>7</v>
      </c>
      <c r="P50" s="82" t="s">
        <v>53</v>
      </c>
      <c r="Q50" s="89" t="s">
        <v>50</v>
      </c>
      <c r="R50" s="77">
        <f t="shared" si="3"/>
        <v>5.299999999999194</v>
      </c>
      <c r="S50" s="158">
        <f t="shared" si="4"/>
        <v>152302.08398138412</v>
      </c>
      <c r="T50" s="89">
        <v>100</v>
      </c>
      <c r="U50" s="90">
        <f t="shared" si="2"/>
        <v>7968559.978876408</v>
      </c>
    </row>
    <row r="51" spans="1:21" s="81" customFormat="1" ht="13.5">
      <c r="A51" s="89">
        <v>49</v>
      </c>
      <c r="B51" s="75" t="s">
        <v>35</v>
      </c>
      <c r="C51" s="76" t="s">
        <v>90</v>
      </c>
      <c r="D51" s="92">
        <f t="shared" si="0"/>
        <v>428.4172031654557</v>
      </c>
      <c r="E51" s="89" t="s">
        <v>48</v>
      </c>
      <c r="F51" s="76" t="s">
        <v>87</v>
      </c>
      <c r="G51" s="76" t="s">
        <v>122</v>
      </c>
      <c r="H51" s="91">
        <v>1.26425</v>
      </c>
      <c r="I51" s="89"/>
      <c r="J51" s="91">
        <v>1.26518</v>
      </c>
      <c r="K51" s="89"/>
      <c r="L51" s="90">
        <f t="shared" si="1"/>
        <v>9.299999999998754</v>
      </c>
      <c r="M51" s="76" t="s">
        <v>122</v>
      </c>
      <c r="N51" s="91">
        <v>1.25122</v>
      </c>
      <c r="O51" s="76">
        <v>7</v>
      </c>
      <c r="P51" s="82" t="s">
        <v>53</v>
      </c>
      <c r="Q51" s="89" t="s">
        <v>50</v>
      </c>
      <c r="R51" s="77">
        <f t="shared" si="3"/>
        <v>130.30000000000098</v>
      </c>
      <c r="S51" s="158">
        <f t="shared" si="4"/>
        <v>5582276.15724593</v>
      </c>
      <c r="T51" s="89">
        <v>100</v>
      </c>
      <c r="U51" s="90">
        <f t="shared" si="2"/>
        <v>13550836.136122338</v>
      </c>
    </row>
    <row r="52" spans="1:21" s="81" customFormat="1" ht="13.5">
      <c r="A52" s="89">
        <v>50</v>
      </c>
      <c r="B52" s="75" t="s">
        <v>35</v>
      </c>
      <c r="C52" s="76" t="s">
        <v>89</v>
      </c>
      <c r="D52" s="92">
        <f t="shared" si="0"/>
        <v>684.3856634404901</v>
      </c>
      <c r="E52" s="89" t="s">
        <v>48</v>
      </c>
      <c r="F52" s="76" t="s">
        <v>87</v>
      </c>
      <c r="G52" s="76" t="s">
        <v>123</v>
      </c>
      <c r="H52" s="91">
        <v>1.25233</v>
      </c>
      <c r="I52" s="89"/>
      <c r="J52" s="91">
        <v>1.25134</v>
      </c>
      <c r="K52" s="89"/>
      <c r="L52" s="90">
        <f t="shared" si="1"/>
        <v>9.900000000000464</v>
      </c>
      <c r="M52" s="76" t="s">
        <v>123</v>
      </c>
      <c r="N52" s="91">
        <v>1.25739</v>
      </c>
      <c r="O52" s="76">
        <v>9</v>
      </c>
      <c r="P52" s="76" t="s">
        <v>124</v>
      </c>
      <c r="Q52" s="89" t="s">
        <v>50</v>
      </c>
      <c r="R52" s="77">
        <f t="shared" si="3"/>
        <v>50.60000000000065</v>
      </c>
      <c r="S52" s="158">
        <f t="shared" si="4"/>
        <v>3462991.4570089243</v>
      </c>
      <c r="T52" s="89">
        <v>100</v>
      </c>
      <c r="U52" s="90">
        <f t="shared" si="2"/>
        <v>17013827.593131263</v>
      </c>
    </row>
    <row r="53" spans="1:21" s="81" customFormat="1" ht="13.5">
      <c r="A53" s="89">
        <v>51</v>
      </c>
      <c r="B53" s="75" t="s">
        <v>35</v>
      </c>
      <c r="C53" s="76" t="s">
        <v>89</v>
      </c>
      <c r="D53" s="92">
        <v>400</v>
      </c>
      <c r="E53" s="89" t="s">
        <v>48</v>
      </c>
      <c r="F53" s="76" t="s">
        <v>87</v>
      </c>
      <c r="G53" s="76" t="s">
        <v>123</v>
      </c>
      <c r="H53" s="91">
        <v>1.25591</v>
      </c>
      <c r="I53" s="89"/>
      <c r="J53" s="91">
        <v>1.2542</v>
      </c>
      <c r="K53" s="89"/>
      <c r="L53" s="90">
        <f t="shared" si="1"/>
        <v>17.100000000001003</v>
      </c>
      <c r="M53" s="76" t="s">
        <v>123</v>
      </c>
      <c r="N53" s="91">
        <v>1.25739</v>
      </c>
      <c r="O53" s="76">
        <v>1</v>
      </c>
      <c r="P53" s="76" t="s">
        <v>124</v>
      </c>
      <c r="Q53" s="89" t="s">
        <v>50</v>
      </c>
      <c r="R53" s="77">
        <f t="shared" si="3"/>
        <v>14.799999999999258</v>
      </c>
      <c r="S53" s="158">
        <f t="shared" si="4"/>
        <v>591999.9999999703</v>
      </c>
      <c r="T53" s="89">
        <v>100</v>
      </c>
      <c r="U53" s="90">
        <f t="shared" si="2"/>
        <v>17605827.593131233</v>
      </c>
    </row>
    <row r="54" spans="1:21" s="81" customFormat="1" ht="13.5">
      <c r="A54" s="89">
        <v>52</v>
      </c>
      <c r="B54" s="75" t="s">
        <v>35</v>
      </c>
      <c r="C54" s="76" t="s">
        <v>89</v>
      </c>
      <c r="D54" s="92">
        <f t="shared" si="0"/>
        <v>381.0785193318759</v>
      </c>
      <c r="E54" s="89" t="s">
        <v>48</v>
      </c>
      <c r="F54" s="76" t="s">
        <v>87</v>
      </c>
      <c r="G54" s="76" t="s">
        <v>123</v>
      </c>
      <c r="H54" s="91">
        <v>1.25961</v>
      </c>
      <c r="I54" s="89"/>
      <c r="J54" s="91">
        <v>1.2573</v>
      </c>
      <c r="K54" s="89"/>
      <c r="L54" s="90">
        <f t="shared" si="1"/>
        <v>23.099999999998122</v>
      </c>
      <c r="M54" s="76" t="s">
        <v>123</v>
      </c>
      <c r="N54" s="91">
        <v>1.26213</v>
      </c>
      <c r="O54" s="76">
        <v>2</v>
      </c>
      <c r="P54" s="76" t="s">
        <v>125</v>
      </c>
      <c r="Q54" s="89" t="s">
        <v>50</v>
      </c>
      <c r="R54" s="77">
        <f t="shared" si="3"/>
        <v>25.200000000000777</v>
      </c>
      <c r="S54" s="158">
        <f t="shared" si="4"/>
        <v>960317.8687163569</v>
      </c>
      <c r="T54" s="89">
        <v>100</v>
      </c>
      <c r="U54" s="90">
        <f t="shared" si="2"/>
        <v>18566145.46184759</v>
      </c>
    </row>
    <row r="55" spans="1:21" s="81" customFormat="1" ht="13.5">
      <c r="A55" s="89">
        <v>53</v>
      </c>
      <c r="B55" s="75" t="s">
        <v>35</v>
      </c>
      <c r="C55" s="76" t="s">
        <v>90</v>
      </c>
      <c r="D55" s="92">
        <f t="shared" si="0"/>
        <v>859.5437713818567</v>
      </c>
      <c r="E55" s="89" t="s">
        <v>48</v>
      </c>
      <c r="F55" s="76" t="s">
        <v>87</v>
      </c>
      <c r="G55" s="76" t="s">
        <v>126</v>
      </c>
      <c r="H55" s="91">
        <v>1.2643</v>
      </c>
      <c r="I55" s="89"/>
      <c r="J55" s="91">
        <v>1.26538</v>
      </c>
      <c r="K55" s="89"/>
      <c r="L55" s="90">
        <f t="shared" si="1"/>
        <v>10.799999999999699</v>
      </c>
      <c r="M55" s="76" t="s">
        <v>126</v>
      </c>
      <c r="N55" s="91">
        <v>1.26074</v>
      </c>
      <c r="O55" s="76">
        <v>3</v>
      </c>
      <c r="P55" s="76" t="s">
        <v>124</v>
      </c>
      <c r="Q55" s="89" t="s">
        <v>50</v>
      </c>
      <c r="R55" s="77">
        <f t="shared" si="3"/>
        <v>35.60000000000008</v>
      </c>
      <c r="S55" s="158">
        <f t="shared" si="4"/>
        <v>3059975.826119417</v>
      </c>
      <c r="T55" s="89">
        <v>100</v>
      </c>
      <c r="U55" s="90">
        <f t="shared" si="2"/>
        <v>21626121.287967004</v>
      </c>
    </row>
    <row r="56" spans="1:21" s="81" customFormat="1" ht="13.5">
      <c r="A56" s="89">
        <v>54</v>
      </c>
      <c r="B56" s="75" t="s">
        <v>35</v>
      </c>
      <c r="C56" s="76" t="s">
        <v>89</v>
      </c>
      <c r="D56" s="92">
        <f t="shared" si="0"/>
        <v>761.4831439425126</v>
      </c>
      <c r="E56" s="89" t="s">
        <v>48</v>
      </c>
      <c r="F56" s="76" t="s">
        <v>87</v>
      </c>
      <c r="G56" s="76" t="s">
        <v>126</v>
      </c>
      <c r="H56" s="91">
        <v>1.2619</v>
      </c>
      <c r="I56" s="89"/>
      <c r="J56" s="91">
        <v>1.26048</v>
      </c>
      <c r="K56" s="89"/>
      <c r="L56" s="90">
        <f t="shared" si="1"/>
        <v>14.199999999999768</v>
      </c>
      <c r="M56" s="76" t="s">
        <v>126</v>
      </c>
      <c r="N56" s="91">
        <v>1.26386</v>
      </c>
      <c r="O56" s="76">
        <v>5</v>
      </c>
      <c r="P56" s="76" t="s">
        <v>115</v>
      </c>
      <c r="Q56" s="89" t="s">
        <v>50</v>
      </c>
      <c r="R56" s="77">
        <f t="shared" si="3"/>
        <v>19.599999999999618</v>
      </c>
      <c r="S56" s="158">
        <f t="shared" si="4"/>
        <v>1492506.9621272956</v>
      </c>
      <c r="T56" s="89">
        <v>100</v>
      </c>
      <c r="U56" s="90">
        <f t="shared" si="2"/>
        <v>23118628.2500943</v>
      </c>
    </row>
    <row r="57" spans="1:21" s="81" customFormat="1" ht="13.5">
      <c r="A57" s="89">
        <v>55</v>
      </c>
      <c r="B57" s="75" t="s">
        <v>35</v>
      </c>
      <c r="C57" s="76" t="s">
        <v>89</v>
      </c>
      <c r="D57" s="92">
        <f t="shared" si="0"/>
        <v>391.8411567812582</v>
      </c>
      <c r="E57" s="89" t="s">
        <v>48</v>
      </c>
      <c r="F57" s="76" t="s">
        <v>87</v>
      </c>
      <c r="G57" s="76" t="s">
        <v>126</v>
      </c>
      <c r="H57" s="91">
        <v>1.26164</v>
      </c>
      <c r="I57" s="89"/>
      <c r="J57" s="91">
        <v>1.25869</v>
      </c>
      <c r="K57" s="89"/>
      <c r="L57" s="90">
        <f t="shared" si="1"/>
        <v>29.50000000000008</v>
      </c>
      <c r="M57" s="76" t="s">
        <v>126</v>
      </c>
      <c r="N57" s="91">
        <v>1.26376</v>
      </c>
      <c r="O57" s="76">
        <v>3</v>
      </c>
      <c r="P57" s="76" t="s">
        <v>43</v>
      </c>
      <c r="Q57" s="89" t="s">
        <v>50</v>
      </c>
      <c r="R57" s="77">
        <f t="shared" si="3"/>
        <v>21.199999999998997</v>
      </c>
      <c r="S57" s="158">
        <f t="shared" si="4"/>
        <v>830703.2523762281</v>
      </c>
      <c r="T57" s="89">
        <v>100</v>
      </c>
      <c r="U57" s="90">
        <f t="shared" si="2"/>
        <v>23949331.502470527</v>
      </c>
    </row>
    <row r="58" spans="1:21" s="81" customFormat="1" ht="13.5">
      <c r="A58" s="89">
        <v>56</v>
      </c>
      <c r="B58" s="75" t="s">
        <v>35</v>
      </c>
      <c r="C58" s="76" t="s">
        <v>90</v>
      </c>
      <c r="D58" s="92">
        <f t="shared" si="0"/>
        <v>647.2792297964554</v>
      </c>
      <c r="E58" s="89" t="s">
        <v>48</v>
      </c>
      <c r="F58" s="76" t="s">
        <v>87</v>
      </c>
      <c r="G58" s="76" t="s">
        <v>127</v>
      </c>
      <c r="H58" s="91">
        <v>1.26643</v>
      </c>
      <c r="I58" s="89"/>
      <c r="J58" s="91">
        <v>1.26828</v>
      </c>
      <c r="K58" s="89"/>
      <c r="L58" s="90">
        <f t="shared" si="1"/>
        <v>18.500000000001293</v>
      </c>
      <c r="M58" s="76" t="s">
        <v>127</v>
      </c>
      <c r="N58" s="91">
        <v>1.26338</v>
      </c>
      <c r="O58" s="76">
        <v>4</v>
      </c>
      <c r="P58" s="82" t="s">
        <v>53</v>
      </c>
      <c r="Q58" s="89" t="s">
        <v>50</v>
      </c>
      <c r="R58" s="77">
        <f t="shared" si="3"/>
        <v>30.49999999999997</v>
      </c>
      <c r="S58" s="158">
        <f t="shared" si="4"/>
        <v>1974201.6508791873</v>
      </c>
      <c r="T58" s="89">
        <v>100</v>
      </c>
      <c r="U58" s="90">
        <f t="shared" si="2"/>
        <v>25923533.153349712</v>
      </c>
    </row>
    <row r="59" spans="1:21" s="81" customFormat="1" ht="13.5">
      <c r="A59" s="89">
        <v>57</v>
      </c>
      <c r="B59" s="75" t="s">
        <v>35</v>
      </c>
      <c r="C59" s="76" t="s">
        <v>89</v>
      </c>
      <c r="D59" s="92">
        <f t="shared" si="0"/>
        <v>864.1177717782911</v>
      </c>
      <c r="E59" s="89" t="s">
        <v>48</v>
      </c>
      <c r="F59" s="76" t="s">
        <v>87</v>
      </c>
      <c r="G59" s="76" t="s">
        <v>127</v>
      </c>
      <c r="H59" s="91">
        <v>1.26372</v>
      </c>
      <c r="I59" s="89"/>
      <c r="J59" s="91">
        <v>1.26222</v>
      </c>
      <c r="K59" s="89"/>
      <c r="L59" s="90">
        <f t="shared" si="1"/>
        <v>15.000000000000568</v>
      </c>
      <c r="M59" s="76" t="s">
        <v>127</v>
      </c>
      <c r="N59" s="91">
        <v>1.26565</v>
      </c>
      <c r="O59" s="76">
        <v>3</v>
      </c>
      <c r="P59" s="76" t="s">
        <v>43</v>
      </c>
      <c r="Q59" s="89" t="s">
        <v>50</v>
      </c>
      <c r="R59" s="77">
        <f t="shared" si="3"/>
        <v>19.299999999999873</v>
      </c>
      <c r="S59" s="158">
        <f t="shared" si="4"/>
        <v>1667747.2995320908</v>
      </c>
      <c r="T59" s="89">
        <v>100</v>
      </c>
      <c r="U59" s="90">
        <f t="shared" si="2"/>
        <v>27591280.452881802</v>
      </c>
    </row>
    <row r="60" spans="1:21" s="81" customFormat="1" ht="13.5">
      <c r="A60" s="89">
        <v>58</v>
      </c>
      <c r="B60" s="75" t="s">
        <v>35</v>
      </c>
      <c r="C60" s="76" t="s">
        <v>90</v>
      </c>
      <c r="D60" s="92">
        <f t="shared" si="0"/>
        <v>653.8218116796462</v>
      </c>
      <c r="E60" s="89" t="s">
        <v>48</v>
      </c>
      <c r="F60" s="76" t="s">
        <v>87</v>
      </c>
      <c r="G60" s="76" t="s">
        <v>127</v>
      </c>
      <c r="H60" s="91">
        <v>1.26454</v>
      </c>
      <c r="I60" s="89"/>
      <c r="J60" s="91">
        <v>1.26665</v>
      </c>
      <c r="K60" s="89"/>
      <c r="L60" s="90">
        <f t="shared" si="1"/>
        <v>21.100000000000563</v>
      </c>
      <c r="M60" s="76" t="s">
        <v>127</v>
      </c>
      <c r="N60" s="91">
        <v>1.26665</v>
      </c>
      <c r="O60" s="76">
        <v>1</v>
      </c>
      <c r="P60" s="93" t="s">
        <v>40</v>
      </c>
      <c r="Q60" s="93" t="s">
        <v>41</v>
      </c>
      <c r="R60" s="78">
        <v>-21</v>
      </c>
      <c r="S60" s="94">
        <f t="shared" si="4"/>
        <v>-1373025.804527257</v>
      </c>
      <c r="T60" s="89">
        <v>100</v>
      </c>
      <c r="U60" s="90">
        <f t="shared" si="2"/>
        <v>26218254.648354545</v>
      </c>
    </row>
    <row r="61" spans="1:21" s="81" customFormat="1" ht="13.5">
      <c r="A61" s="89">
        <v>59</v>
      </c>
      <c r="B61" s="75" t="s">
        <v>35</v>
      </c>
      <c r="C61" s="76" t="s">
        <v>89</v>
      </c>
      <c r="D61" s="92">
        <f t="shared" si="0"/>
        <v>840.3286746267452</v>
      </c>
      <c r="E61" s="89" t="s">
        <v>48</v>
      </c>
      <c r="F61" s="76" t="s">
        <v>87</v>
      </c>
      <c r="G61" s="76" t="s">
        <v>127</v>
      </c>
      <c r="H61" s="91">
        <v>1.26706</v>
      </c>
      <c r="I61" s="89"/>
      <c r="J61" s="91">
        <v>1.2655</v>
      </c>
      <c r="K61" s="89"/>
      <c r="L61" s="90">
        <f t="shared" si="1"/>
        <v>15.600000000000058</v>
      </c>
      <c r="M61" s="76" t="s">
        <v>127</v>
      </c>
      <c r="N61" s="91">
        <v>1.26737</v>
      </c>
      <c r="O61" s="76">
        <v>3</v>
      </c>
      <c r="P61" s="76" t="s">
        <v>43</v>
      </c>
      <c r="Q61" s="89" t="s">
        <v>50</v>
      </c>
      <c r="R61" s="77">
        <f t="shared" si="3"/>
        <v>3.1000000000003247</v>
      </c>
      <c r="S61" s="158">
        <f t="shared" si="4"/>
        <v>260501.88913431828</v>
      </c>
      <c r="T61" s="89">
        <v>100</v>
      </c>
      <c r="U61" s="90">
        <f t="shared" si="2"/>
        <v>26478756.537488863</v>
      </c>
    </row>
    <row r="62" spans="1:21" s="81" customFormat="1" ht="13.5">
      <c r="A62" s="89">
        <v>60</v>
      </c>
      <c r="B62" s="75" t="s">
        <v>35</v>
      </c>
      <c r="C62" s="76" t="s">
        <v>89</v>
      </c>
      <c r="D62" s="92">
        <f t="shared" si="0"/>
        <v>471.1522515567449</v>
      </c>
      <c r="E62" s="89" t="s">
        <v>48</v>
      </c>
      <c r="F62" s="76" t="s">
        <v>87</v>
      </c>
      <c r="G62" s="76" t="s">
        <v>128</v>
      </c>
      <c r="H62" s="91">
        <v>1.27533</v>
      </c>
      <c r="I62" s="89"/>
      <c r="J62" s="91">
        <v>1.27252</v>
      </c>
      <c r="K62" s="89"/>
      <c r="L62" s="90">
        <f t="shared" si="1"/>
        <v>28.099999999999792</v>
      </c>
      <c r="M62" s="76" t="s">
        <v>128</v>
      </c>
      <c r="N62" s="91">
        <v>1.27335</v>
      </c>
      <c r="O62" s="76">
        <v>3</v>
      </c>
      <c r="P62" s="93" t="s">
        <v>40</v>
      </c>
      <c r="Q62" s="93" t="s">
        <v>41</v>
      </c>
      <c r="R62" s="78">
        <v>-20</v>
      </c>
      <c r="S62" s="94">
        <f t="shared" si="4"/>
        <v>-942304.5031134898</v>
      </c>
      <c r="T62" s="89">
        <v>100</v>
      </c>
      <c r="U62" s="90">
        <f t="shared" si="2"/>
        <v>25536452.034375373</v>
      </c>
    </row>
    <row r="63" spans="1:21" s="81" customFormat="1" ht="13.5">
      <c r="A63" s="89">
        <v>61</v>
      </c>
      <c r="B63" s="75" t="s">
        <v>35</v>
      </c>
      <c r="C63" s="76" t="s">
        <v>89</v>
      </c>
      <c r="D63" s="92">
        <f t="shared" si="0"/>
        <v>425.6075339062716</v>
      </c>
      <c r="E63" s="89" t="s">
        <v>48</v>
      </c>
      <c r="F63" s="76" t="s">
        <v>87</v>
      </c>
      <c r="G63" s="76" t="s">
        <v>128</v>
      </c>
      <c r="H63" s="91">
        <v>1.27676</v>
      </c>
      <c r="I63" s="89"/>
      <c r="J63" s="91">
        <v>1.27376</v>
      </c>
      <c r="K63" s="89"/>
      <c r="L63" s="90">
        <f t="shared" si="1"/>
        <v>29.999999999998916</v>
      </c>
      <c r="M63" s="76" t="s">
        <v>128</v>
      </c>
      <c r="N63" s="91">
        <v>1.27812</v>
      </c>
      <c r="O63" s="76">
        <v>1</v>
      </c>
      <c r="P63" s="76" t="s">
        <v>43</v>
      </c>
      <c r="Q63" s="89" t="s">
        <v>50</v>
      </c>
      <c r="R63" s="77">
        <f t="shared" si="3"/>
        <v>13.600000000000279</v>
      </c>
      <c r="S63" s="158">
        <f t="shared" si="4"/>
        <v>578826.2461125412</v>
      </c>
      <c r="T63" s="89">
        <v>100</v>
      </c>
      <c r="U63" s="90">
        <f t="shared" si="2"/>
        <v>26115278.280487914</v>
      </c>
    </row>
    <row r="64" spans="1:21" s="81" customFormat="1" ht="13.5">
      <c r="A64" s="89">
        <v>62</v>
      </c>
      <c r="B64" s="75" t="s">
        <v>35</v>
      </c>
      <c r="C64" s="76" t="s">
        <v>89</v>
      </c>
      <c r="D64" s="92">
        <f t="shared" si="0"/>
        <v>541.8107527072129</v>
      </c>
      <c r="E64" s="89" t="s">
        <v>48</v>
      </c>
      <c r="F64" s="76" t="s">
        <v>87</v>
      </c>
      <c r="G64" s="76" t="s">
        <v>128</v>
      </c>
      <c r="H64" s="91">
        <v>1.26879</v>
      </c>
      <c r="I64" s="89"/>
      <c r="J64" s="91">
        <v>1.26638</v>
      </c>
      <c r="K64" s="89"/>
      <c r="L64" s="90">
        <f t="shared" si="1"/>
        <v>24.100000000000232</v>
      </c>
      <c r="M64" s="76" t="s">
        <v>128</v>
      </c>
      <c r="N64" s="91">
        <v>1.26879</v>
      </c>
      <c r="O64" s="76">
        <v>7</v>
      </c>
      <c r="P64" s="82" t="s">
        <v>52</v>
      </c>
      <c r="Q64" s="83" t="s">
        <v>45</v>
      </c>
      <c r="R64" s="77">
        <f t="shared" si="3"/>
        <v>0</v>
      </c>
      <c r="S64" s="158">
        <f t="shared" si="4"/>
        <v>0</v>
      </c>
      <c r="T64" s="89">
        <v>100</v>
      </c>
      <c r="U64" s="90">
        <f t="shared" si="2"/>
        <v>26115278.280487914</v>
      </c>
    </row>
    <row r="65" spans="1:21" s="81" customFormat="1" ht="13.5">
      <c r="A65" s="89">
        <v>63</v>
      </c>
      <c r="B65" s="75" t="s">
        <v>35</v>
      </c>
      <c r="C65" s="76" t="s">
        <v>89</v>
      </c>
      <c r="D65" s="92">
        <f t="shared" si="0"/>
        <v>888.2747714452516</v>
      </c>
      <c r="E65" s="89" t="s">
        <v>48</v>
      </c>
      <c r="F65" s="76" t="s">
        <v>87</v>
      </c>
      <c r="G65" s="76" t="s">
        <v>129</v>
      </c>
      <c r="H65" s="91">
        <v>1.2648</v>
      </c>
      <c r="I65" s="89"/>
      <c r="J65" s="91">
        <v>1.26333</v>
      </c>
      <c r="K65" s="89"/>
      <c r="L65" s="90">
        <f t="shared" si="1"/>
        <v>14.699999999998603</v>
      </c>
      <c r="M65" s="76" t="s">
        <v>129</v>
      </c>
      <c r="N65" s="91">
        <v>1.26873</v>
      </c>
      <c r="O65" s="76">
        <v>4</v>
      </c>
      <c r="P65" s="76" t="s">
        <v>43</v>
      </c>
      <c r="Q65" s="89" t="s">
        <v>50</v>
      </c>
      <c r="R65" s="77">
        <f t="shared" si="3"/>
        <v>39.29999999999989</v>
      </c>
      <c r="S65" s="158">
        <f t="shared" si="4"/>
        <v>3490919.8517798292</v>
      </c>
      <c r="T65" s="89">
        <v>100</v>
      </c>
      <c r="U65" s="90">
        <f t="shared" si="2"/>
        <v>29606198.132267743</v>
      </c>
    </row>
    <row r="66" spans="1:21" s="81" customFormat="1" ht="13.5">
      <c r="A66" s="89">
        <v>64</v>
      </c>
      <c r="B66" s="75" t="s">
        <v>35</v>
      </c>
      <c r="C66" s="76" t="s">
        <v>90</v>
      </c>
      <c r="D66" s="92">
        <f t="shared" si="0"/>
        <v>850.7528198927146</v>
      </c>
      <c r="E66" s="89" t="s">
        <v>48</v>
      </c>
      <c r="F66" s="76" t="s">
        <v>87</v>
      </c>
      <c r="G66" s="76" t="s">
        <v>130</v>
      </c>
      <c r="H66" s="91">
        <v>1.27104</v>
      </c>
      <c r="I66" s="89"/>
      <c r="J66" s="91">
        <v>1.27278</v>
      </c>
      <c r="K66" s="89"/>
      <c r="L66" s="90">
        <f t="shared" si="1"/>
        <v>17.400000000000748</v>
      </c>
      <c r="M66" s="76" t="s">
        <v>130</v>
      </c>
      <c r="N66" s="91">
        <v>1.26498</v>
      </c>
      <c r="O66" s="76">
        <v>5</v>
      </c>
      <c r="P66" s="82" t="s">
        <v>53</v>
      </c>
      <c r="Q66" s="89" t="s">
        <v>50</v>
      </c>
      <c r="R66" s="77">
        <f t="shared" si="3"/>
        <v>60.59999999999954</v>
      </c>
      <c r="S66" s="158">
        <f t="shared" si="4"/>
        <v>5155562.08854981</v>
      </c>
      <c r="T66" s="89">
        <v>100</v>
      </c>
      <c r="U66" s="90">
        <f t="shared" si="2"/>
        <v>34761760.22081755</v>
      </c>
    </row>
    <row r="67" spans="1:21" s="81" customFormat="1" ht="13.5">
      <c r="A67" s="89">
        <v>65</v>
      </c>
      <c r="B67" s="75" t="s">
        <v>35</v>
      </c>
      <c r="C67" s="76" t="s">
        <v>90</v>
      </c>
      <c r="D67" s="92">
        <f aca="true" t="shared" si="5" ref="D67:D102">U66*5%/T67/L67</f>
        <v>1639.70567079353</v>
      </c>
      <c r="E67" s="89" t="s">
        <v>48</v>
      </c>
      <c r="F67" s="76" t="s">
        <v>87</v>
      </c>
      <c r="G67" s="76" t="s">
        <v>131</v>
      </c>
      <c r="H67" s="91">
        <v>1.28126</v>
      </c>
      <c r="I67" s="89"/>
      <c r="J67" s="91">
        <v>1.28232</v>
      </c>
      <c r="K67" s="89"/>
      <c r="L67" s="90">
        <f aca="true" t="shared" si="6" ref="L67:L102">ABS(H67-J67)*10000</f>
        <v>10.599999999998388</v>
      </c>
      <c r="M67" s="76" t="s">
        <v>131</v>
      </c>
      <c r="N67" s="91">
        <v>1.27963</v>
      </c>
      <c r="O67" s="76">
        <v>1</v>
      </c>
      <c r="P67" s="82" t="s">
        <v>53</v>
      </c>
      <c r="Q67" s="89" t="s">
        <v>50</v>
      </c>
      <c r="R67" s="77">
        <f t="shared" si="3"/>
        <v>16.300000000000203</v>
      </c>
      <c r="S67" s="158">
        <f t="shared" si="4"/>
        <v>2672720.2433934873</v>
      </c>
      <c r="T67" s="89">
        <v>100</v>
      </c>
      <c r="U67" s="90">
        <f aca="true" t="shared" si="7" ref="U67:U103">U66+S67</f>
        <v>37434480.46421104</v>
      </c>
    </row>
    <row r="68" spans="1:21" s="81" customFormat="1" ht="13.5">
      <c r="A68" s="89">
        <v>66</v>
      </c>
      <c r="B68" s="75" t="s">
        <v>35</v>
      </c>
      <c r="C68" s="76" t="s">
        <v>90</v>
      </c>
      <c r="D68" s="92">
        <f t="shared" si="5"/>
        <v>623.9080077368732</v>
      </c>
      <c r="E68" s="89" t="s">
        <v>48</v>
      </c>
      <c r="F68" s="76" t="s">
        <v>87</v>
      </c>
      <c r="G68" s="76" t="s">
        <v>131</v>
      </c>
      <c r="H68" s="91">
        <v>1.27855</v>
      </c>
      <c r="I68" s="89"/>
      <c r="J68" s="91">
        <v>1.28155</v>
      </c>
      <c r="K68" s="89"/>
      <c r="L68" s="90">
        <f t="shared" si="6"/>
        <v>29.999999999998916</v>
      </c>
      <c r="M68" s="76" t="s">
        <v>131</v>
      </c>
      <c r="N68" s="91">
        <v>1.27548</v>
      </c>
      <c r="O68" s="76">
        <v>3</v>
      </c>
      <c r="P68" s="82" t="s">
        <v>53</v>
      </c>
      <c r="Q68" s="89" t="s">
        <v>50</v>
      </c>
      <c r="R68" s="77">
        <f aca="true" t="shared" si="8" ref="R68:R102">ABS(N68-H68)*10000</f>
        <v>30.700000000001282</v>
      </c>
      <c r="S68" s="158">
        <f aca="true" t="shared" si="9" ref="S68:S102">R68*T68*D68</f>
        <v>1915397.5837522806</v>
      </c>
      <c r="T68" s="89">
        <v>100</v>
      </c>
      <c r="U68" s="90">
        <f t="shared" si="7"/>
        <v>39349878.04796332</v>
      </c>
    </row>
    <row r="69" spans="1:21" s="81" customFormat="1" ht="13.5">
      <c r="A69" s="89">
        <v>67</v>
      </c>
      <c r="B69" s="75" t="s">
        <v>35</v>
      </c>
      <c r="C69" s="76" t="s">
        <v>90</v>
      </c>
      <c r="D69" s="92">
        <f t="shared" si="5"/>
        <v>660.232853153751</v>
      </c>
      <c r="E69" s="89" t="s">
        <v>48</v>
      </c>
      <c r="F69" s="76" t="s">
        <v>87</v>
      </c>
      <c r="G69" s="76" t="s">
        <v>131</v>
      </c>
      <c r="H69" s="91">
        <v>1.27363</v>
      </c>
      <c r="I69" s="89"/>
      <c r="J69" s="91">
        <v>1.27661</v>
      </c>
      <c r="K69" s="89"/>
      <c r="L69" s="90">
        <f t="shared" si="6"/>
        <v>29.799999999999827</v>
      </c>
      <c r="M69" s="76" t="s">
        <v>131</v>
      </c>
      <c r="N69" s="91">
        <v>1.27661</v>
      </c>
      <c r="O69" s="76">
        <v>1</v>
      </c>
      <c r="P69" s="93" t="s">
        <v>40</v>
      </c>
      <c r="Q69" s="93" t="s">
        <v>41</v>
      </c>
      <c r="R69" s="78">
        <v>-30</v>
      </c>
      <c r="S69" s="94">
        <f t="shared" si="9"/>
        <v>-1980698.559461253</v>
      </c>
      <c r="T69" s="89">
        <v>100</v>
      </c>
      <c r="U69" s="90">
        <f t="shared" si="7"/>
        <v>37369179.48850207</v>
      </c>
    </row>
    <row r="70" spans="1:21" s="81" customFormat="1" ht="13.5">
      <c r="A70" s="89">
        <v>68</v>
      </c>
      <c r="B70" s="75" t="s">
        <v>35</v>
      </c>
      <c r="C70" s="76" t="s">
        <v>90</v>
      </c>
      <c r="D70" s="92">
        <f t="shared" si="5"/>
        <v>622.8196581416776</v>
      </c>
      <c r="E70" s="89" t="s">
        <v>48</v>
      </c>
      <c r="F70" s="76" t="s">
        <v>87</v>
      </c>
      <c r="G70" s="76" t="s">
        <v>132</v>
      </c>
      <c r="H70" s="91">
        <v>1.27813</v>
      </c>
      <c r="I70" s="89"/>
      <c r="J70" s="91">
        <v>1.28113</v>
      </c>
      <c r="K70" s="89"/>
      <c r="L70" s="90">
        <f t="shared" si="6"/>
        <v>30.000000000001137</v>
      </c>
      <c r="M70" s="76" t="s">
        <v>132</v>
      </c>
      <c r="N70" s="91">
        <v>1.2762</v>
      </c>
      <c r="O70" s="76">
        <v>1</v>
      </c>
      <c r="P70" s="82" t="s">
        <v>53</v>
      </c>
      <c r="Q70" s="89" t="s">
        <v>50</v>
      </c>
      <c r="R70" s="77">
        <f t="shared" si="8"/>
        <v>19.299999999999873</v>
      </c>
      <c r="S70" s="158">
        <f t="shared" si="9"/>
        <v>1202041.9402134297</v>
      </c>
      <c r="T70" s="89">
        <v>100</v>
      </c>
      <c r="U70" s="90">
        <f t="shared" si="7"/>
        <v>38571221.4287155</v>
      </c>
    </row>
    <row r="71" spans="1:21" s="81" customFormat="1" ht="13.5">
      <c r="A71" s="89">
        <v>69</v>
      </c>
      <c r="B71" s="75" t="s">
        <v>35</v>
      </c>
      <c r="C71" s="76" t="s">
        <v>89</v>
      </c>
      <c r="D71" s="92">
        <f t="shared" si="5"/>
        <v>642.8536904786149</v>
      </c>
      <c r="E71" s="89" t="s">
        <v>48</v>
      </c>
      <c r="F71" s="76" t="s">
        <v>87</v>
      </c>
      <c r="G71" s="76" t="s">
        <v>133</v>
      </c>
      <c r="H71" s="91">
        <v>1.27742</v>
      </c>
      <c r="I71" s="89"/>
      <c r="J71" s="91">
        <v>1.27442</v>
      </c>
      <c r="K71" s="89"/>
      <c r="L71" s="90">
        <f t="shared" si="6"/>
        <v>29.999999999998916</v>
      </c>
      <c r="M71" s="76" t="s">
        <v>133</v>
      </c>
      <c r="N71" s="91">
        <v>1.27742</v>
      </c>
      <c r="O71" s="76">
        <v>4</v>
      </c>
      <c r="P71" s="82" t="s">
        <v>52</v>
      </c>
      <c r="Q71" s="83" t="s">
        <v>45</v>
      </c>
      <c r="R71" s="77">
        <f t="shared" si="8"/>
        <v>0</v>
      </c>
      <c r="S71" s="158">
        <f t="shared" si="9"/>
        <v>0</v>
      </c>
      <c r="T71" s="89">
        <v>100</v>
      </c>
      <c r="U71" s="90">
        <f t="shared" si="7"/>
        <v>38571221.4287155</v>
      </c>
    </row>
    <row r="72" spans="1:21" s="81" customFormat="1" ht="13.5">
      <c r="A72" s="89">
        <v>70</v>
      </c>
      <c r="B72" s="75" t="s">
        <v>35</v>
      </c>
      <c r="C72" s="76" t="s">
        <v>89</v>
      </c>
      <c r="D72" s="92">
        <f t="shared" si="5"/>
        <v>1190.4697971826104</v>
      </c>
      <c r="E72" s="89" t="s">
        <v>48</v>
      </c>
      <c r="F72" s="76" t="s">
        <v>87</v>
      </c>
      <c r="G72" s="76" t="s">
        <v>133</v>
      </c>
      <c r="H72" s="91">
        <v>1.27712</v>
      </c>
      <c r="I72" s="89"/>
      <c r="J72" s="91">
        <v>1.2755</v>
      </c>
      <c r="K72" s="89"/>
      <c r="L72" s="90">
        <f t="shared" si="6"/>
        <v>16.199999999999548</v>
      </c>
      <c r="M72" s="76" t="s">
        <v>133</v>
      </c>
      <c r="N72" s="91">
        <v>1.28055</v>
      </c>
      <c r="O72" s="76">
        <v>6</v>
      </c>
      <c r="P72" s="76" t="s">
        <v>43</v>
      </c>
      <c r="Q72" s="89" t="s">
        <v>50</v>
      </c>
      <c r="R72" s="77">
        <f t="shared" si="8"/>
        <v>34.30000000000044</v>
      </c>
      <c r="S72" s="158">
        <f t="shared" si="9"/>
        <v>4083311.4043364055</v>
      </c>
      <c r="T72" s="89">
        <v>100</v>
      </c>
      <c r="U72" s="90">
        <f t="shared" si="7"/>
        <v>42654532.833051905</v>
      </c>
    </row>
    <row r="73" spans="1:21" s="81" customFormat="1" ht="13.5">
      <c r="A73" s="89">
        <v>71</v>
      </c>
      <c r="B73" s="75" t="s">
        <v>35</v>
      </c>
      <c r="C73" s="76" t="s">
        <v>89</v>
      </c>
      <c r="D73" s="92">
        <f t="shared" si="5"/>
        <v>1491.4172319248476</v>
      </c>
      <c r="E73" s="89" t="s">
        <v>48</v>
      </c>
      <c r="F73" s="76" t="s">
        <v>87</v>
      </c>
      <c r="G73" s="76" t="s">
        <v>134</v>
      </c>
      <c r="H73" s="91">
        <v>1.28046</v>
      </c>
      <c r="I73" s="89"/>
      <c r="J73" s="91">
        <v>1.27903</v>
      </c>
      <c r="K73" s="89"/>
      <c r="L73" s="90">
        <f t="shared" si="6"/>
        <v>14.300000000000423</v>
      </c>
      <c r="M73" s="76" t="s">
        <v>134</v>
      </c>
      <c r="N73" s="91">
        <v>1.28151</v>
      </c>
      <c r="O73" s="76">
        <v>4</v>
      </c>
      <c r="P73" s="76" t="s">
        <v>43</v>
      </c>
      <c r="Q73" s="89" t="s">
        <v>50</v>
      </c>
      <c r="R73" s="77">
        <f t="shared" si="8"/>
        <v>10.499999999999954</v>
      </c>
      <c r="S73" s="158">
        <f t="shared" si="9"/>
        <v>1565988.0935210832</v>
      </c>
      <c r="T73" s="89">
        <v>100</v>
      </c>
      <c r="U73" s="90">
        <f t="shared" si="7"/>
        <v>44220520.926572986</v>
      </c>
    </row>
    <row r="74" spans="1:21" s="81" customFormat="1" ht="13.5">
      <c r="A74" s="89">
        <v>72</v>
      </c>
      <c r="B74" s="75" t="s">
        <v>35</v>
      </c>
      <c r="C74" s="76" t="s">
        <v>89</v>
      </c>
      <c r="D74" s="92">
        <f t="shared" si="5"/>
        <v>1590.6662203803205</v>
      </c>
      <c r="E74" s="89" t="s">
        <v>48</v>
      </c>
      <c r="F74" s="76" t="s">
        <v>87</v>
      </c>
      <c r="G74" s="76" t="s">
        <v>135</v>
      </c>
      <c r="H74" s="91">
        <v>1.27255</v>
      </c>
      <c r="I74" s="89"/>
      <c r="J74" s="91">
        <v>1.27116</v>
      </c>
      <c r="K74" s="89"/>
      <c r="L74" s="90">
        <f t="shared" si="6"/>
        <v>13.900000000000023</v>
      </c>
      <c r="M74" s="76" t="s">
        <v>135</v>
      </c>
      <c r="N74" s="91">
        <v>1.27298</v>
      </c>
      <c r="O74" s="76">
        <v>5</v>
      </c>
      <c r="P74" s="76" t="s">
        <v>43</v>
      </c>
      <c r="Q74" s="89" t="s">
        <v>50</v>
      </c>
      <c r="R74" s="77">
        <f t="shared" si="8"/>
        <v>4.299999999999304</v>
      </c>
      <c r="S74" s="158">
        <f t="shared" si="9"/>
        <v>683986.4747634272</v>
      </c>
      <c r="T74" s="89">
        <v>100</v>
      </c>
      <c r="U74" s="90">
        <f t="shared" si="7"/>
        <v>44904507.40133642</v>
      </c>
    </row>
    <row r="75" spans="1:21" s="81" customFormat="1" ht="13.5">
      <c r="A75" s="89">
        <v>73</v>
      </c>
      <c r="B75" s="75" t="s">
        <v>35</v>
      </c>
      <c r="C75" s="76" t="s">
        <v>89</v>
      </c>
      <c r="D75" s="92">
        <f t="shared" si="5"/>
        <v>3253.9498116917175</v>
      </c>
      <c r="E75" s="89" t="s">
        <v>48</v>
      </c>
      <c r="F75" s="76" t="s">
        <v>87</v>
      </c>
      <c r="G75" s="76" t="s">
        <v>136</v>
      </c>
      <c r="H75" s="91">
        <v>1.26395</v>
      </c>
      <c r="I75" s="89"/>
      <c r="J75" s="91">
        <v>1.26326</v>
      </c>
      <c r="K75" s="89"/>
      <c r="L75" s="90">
        <f t="shared" si="6"/>
        <v>6.899999999998574</v>
      </c>
      <c r="M75" s="76" t="s">
        <v>136</v>
      </c>
      <c r="N75" s="91">
        <v>1.26395</v>
      </c>
      <c r="O75" s="76">
        <v>3</v>
      </c>
      <c r="P75" s="82" t="s">
        <v>52</v>
      </c>
      <c r="Q75" s="83" t="s">
        <v>45</v>
      </c>
      <c r="R75" s="77">
        <f t="shared" si="8"/>
        <v>0</v>
      </c>
      <c r="S75" s="158">
        <f t="shared" si="9"/>
        <v>0</v>
      </c>
      <c r="T75" s="89">
        <v>100</v>
      </c>
      <c r="U75" s="90">
        <f t="shared" si="7"/>
        <v>44904507.40133642</v>
      </c>
    </row>
    <row r="76" spans="1:21" s="81" customFormat="1" ht="13.5">
      <c r="A76" s="89">
        <v>74</v>
      </c>
      <c r="B76" s="75" t="s">
        <v>35</v>
      </c>
      <c r="C76" s="76" t="s">
        <v>90</v>
      </c>
      <c r="D76" s="92">
        <f t="shared" si="5"/>
        <v>1133.9522071045292</v>
      </c>
      <c r="E76" s="89" t="s">
        <v>48</v>
      </c>
      <c r="F76" s="76" t="s">
        <v>87</v>
      </c>
      <c r="G76" s="76" t="s">
        <v>136</v>
      </c>
      <c r="H76" s="91">
        <v>1.26299</v>
      </c>
      <c r="I76" s="89"/>
      <c r="J76" s="91">
        <v>1.26497</v>
      </c>
      <c r="K76" s="89"/>
      <c r="L76" s="90">
        <f t="shared" si="6"/>
        <v>19.799999999998708</v>
      </c>
      <c r="M76" s="76" t="s">
        <v>136</v>
      </c>
      <c r="N76" s="91">
        <v>1.26497</v>
      </c>
      <c r="O76" s="76">
        <v>1</v>
      </c>
      <c r="P76" s="93" t="s">
        <v>40</v>
      </c>
      <c r="Q76" s="93" t="s">
        <v>41</v>
      </c>
      <c r="R76" s="78">
        <v>-20</v>
      </c>
      <c r="S76" s="94">
        <f t="shared" si="9"/>
        <v>-2267904.4142090585</v>
      </c>
      <c r="T76" s="89">
        <v>100</v>
      </c>
      <c r="U76" s="90">
        <f t="shared" si="7"/>
        <v>42636602.987127356</v>
      </c>
    </row>
    <row r="77" spans="1:21" s="81" customFormat="1" ht="13.5">
      <c r="A77" s="89">
        <v>75</v>
      </c>
      <c r="B77" s="75" t="s">
        <v>35</v>
      </c>
      <c r="C77" s="76" t="s">
        <v>90</v>
      </c>
      <c r="D77" s="92">
        <f t="shared" si="5"/>
        <v>888.2625622318355</v>
      </c>
      <c r="E77" s="89" t="s">
        <v>48</v>
      </c>
      <c r="F77" s="76" t="s">
        <v>87</v>
      </c>
      <c r="G77" s="76" t="s">
        <v>137</v>
      </c>
      <c r="H77" s="91">
        <v>1.26814</v>
      </c>
      <c r="I77" s="89"/>
      <c r="J77" s="91">
        <v>1.27054</v>
      </c>
      <c r="K77" s="89"/>
      <c r="L77" s="90">
        <f t="shared" si="6"/>
        <v>23.999999999999577</v>
      </c>
      <c r="M77" s="76" t="s">
        <v>137</v>
      </c>
      <c r="N77" s="91">
        <v>1.26701</v>
      </c>
      <c r="O77" s="76">
        <v>1</v>
      </c>
      <c r="P77" s="82" t="s">
        <v>53</v>
      </c>
      <c r="Q77" s="89" t="s">
        <v>50</v>
      </c>
      <c r="R77" s="77">
        <f t="shared" si="8"/>
        <v>11.300000000000754</v>
      </c>
      <c r="S77" s="158">
        <f t="shared" si="9"/>
        <v>1003736.6953220412</v>
      </c>
      <c r="T77" s="89">
        <v>100</v>
      </c>
      <c r="U77" s="90">
        <f t="shared" si="7"/>
        <v>43640339.6824494</v>
      </c>
    </row>
    <row r="78" spans="1:21" s="81" customFormat="1" ht="13.5">
      <c r="A78" s="89">
        <v>76</v>
      </c>
      <c r="B78" s="75" t="s">
        <v>35</v>
      </c>
      <c r="C78" s="76" t="s">
        <v>89</v>
      </c>
      <c r="D78" s="92">
        <f t="shared" si="5"/>
        <v>3162.34345525061</v>
      </c>
      <c r="E78" s="89" t="s">
        <v>48</v>
      </c>
      <c r="F78" s="76" t="s">
        <v>87</v>
      </c>
      <c r="G78" s="76" t="s">
        <v>137</v>
      </c>
      <c r="H78" s="91">
        <v>1.27029</v>
      </c>
      <c r="I78" s="89"/>
      <c r="J78" s="91">
        <v>1.2696</v>
      </c>
      <c r="K78" s="89"/>
      <c r="L78" s="90">
        <f t="shared" si="6"/>
        <v>6.899999999998574</v>
      </c>
      <c r="M78" s="76" t="s">
        <v>137</v>
      </c>
      <c r="N78" s="91">
        <v>1.27054</v>
      </c>
      <c r="O78" s="76">
        <v>5</v>
      </c>
      <c r="P78" s="76" t="s">
        <v>43</v>
      </c>
      <c r="Q78" s="89" t="s">
        <v>50</v>
      </c>
      <c r="R78" s="77">
        <f t="shared" si="8"/>
        <v>2.500000000000835</v>
      </c>
      <c r="S78" s="158">
        <f t="shared" si="9"/>
        <v>790585.8638129166</v>
      </c>
      <c r="T78" s="89">
        <v>100</v>
      </c>
      <c r="U78" s="90">
        <f t="shared" si="7"/>
        <v>44430925.54626232</v>
      </c>
    </row>
    <row r="79" spans="1:21" s="81" customFormat="1" ht="13.5">
      <c r="A79" s="89">
        <v>77</v>
      </c>
      <c r="B79" s="75" t="s">
        <v>35</v>
      </c>
      <c r="C79" s="76" t="s">
        <v>89</v>
      </c>
      <c r="D79" s="92">
        <f t="shared" si="5"/>
        <v>1532.1008809056486</v>
      </c>
      <c r="E79" s="89" t="s">
        <v>48</v>
      </c>
      <c r="F79" s="76" t="s">
        <v>87</v>
      </c>
      <c r="G79" s="76" t="s">
        <v>138</v>
      </c>
      <c r="H79" s="91">
        <v>1.26987</v>
      </c>
      <c r="I79" s="89"/>
      <c r="J79" s="91">
        <v>1.26842</v>
      </c>
      <c r="K79" s="89"/>
      <c r="L79" s="90">
        <f t="shared" si="6"/>
        <v>14.499999999999513</v>
      </c>
      <c r="M79" s="76" t="s">
        <v>138</v>
      </c>
      <c r="N79" s="91">
        <v>1.27364</v>
      </c>
      <c r="O79" s="76">
        <v>3</v>
      </c>
      <c r="P79" s="76" t="s">
        <v>43</v>
      </c>
      <c r="Q79" s="89" t="s">
        <v>50</v>
      </c>
      <c r="R79" s="77">
        <f t="shared" si="8"/>
        <v>37.700000000000514</v>
      </c>
      <c r="S79" s="158">
        <f t="shared" si="9"/>
        <v>5776020.3210143745</v>
      </c>
      <c r="T79" s="89">
        <v>100</v>
      </c>
      <c r="U79" s="90">
        <f t="shared" si="7"/>
        <v>50206945.86727669</v>
      </c>
    </row>
    <row r="80" spans="1:21" s="81" customFormat="1" ht="13.5">
      <c r="A80" s="89">
        <v>78</v>
      </c>
      <c r="B80" s="75" t="s">
        <v>35</v>
      </c>
      <c r="C80" s="76" t="s">
        <v>90</v>
      </c>
      <c r="D80" s="92">
        <f t="shared" si="5"/>
        <v>3061.3991382484187</v>
      </c>
      <c r="E80" s="89" t="s">
        <v>48</v>
      </c>
      <c r="F80" s="76" t="s">
        <v>87</v>
      </c>
      <c r="G80" s="76" t="s">
        <v>139</v>
      </c>
      <c r="H80" s="91">
        <v>1.26307</v>
      </c>
      <c r="I80" s="89"/>
      <c r="J80" s="91">
        <v>1.26389</v>
      </c>
      <c r="K80" s="89"/>
      <c r="L80" s="90">
        <f t="shared" si="6"/>
        <v>8.20000000000043</v>
      </c>
      <c r="M80" s="76" t="s">
        <v>139</v>
      </c>
      <c r="N80" s="91">
        <v>1.26252</v>
      </c>
      <c r="O80" s="76">
        <v>2</v>
      </c>
      <c r="P80" s="82" t="s">
        <v>53</v>
      </c>
      <c r="Q80" s="89" t="s">
        <v>50</v>
      </c>
      <c r="R80" s="77">
        <f t="shared" si="8"/>
        <v>5.499999999998284</v>
      </c>
      <c r="S80" s="158">
        <f t="shared" si="9"/>
        <v>1683769.5260361051</v>
      </c>
      <c r="T80" s="89">
        <v>100</v>
      </c>
      <c r="U80" s="90">
        <f t="shared" si="7"/>
        <v>51890715.3933128</v>
      </c>
    </row>
    <row r="81" spans="1:21" s="81" customFormat="1" ht="13.5">
      <c r="A81" s="89">
        <v>79</v>
      </c>
      <c r="B81" s="75" t="s">
        <v>35</v>
      </c>
      <c r="C81" s="76" t="s">
        <v>89</v>
      </c>
      <c r="D81" s="92">
        <f t="shared" si="5"/>
        <v>2820.147575723424</v>
      </c>
      <c r="E81" s="89" t="s">
        <v>48</v>
      </c>
      <c r="F81" s="76" t="s">
        <v>87</v>
      </c>
      <c r="G81" s="76" t="s">
        <v>140</v>
      </c>
      <c r="H81" s="91">
        <v>1.26251</v>
      </c>
      <c r="I81" s="89"/>
      <c r="J81" s="91">
        <v>1.26159</v>
      </c>
      <c r="K81" s="89"/>
      <c r="L81" s="90">
        <f t="shared" si="6"/>
        <v>9.200000000000319</v>
      </c>
      <c r="M81" s="76" t="s">
        <v>140</v>
      </c>
      <c r="N81" s="91">
        <v>1.26159</v>
      </c>
      <c r="O81" s="76">
        <v>3</v>
      </c>
      <c r="P81" s="93" t="s">
        <v>40</v>
      </c>
      <c r="Q81" s="93" t="s">
        <v>41</v>
      </c>
      <c r="R81" s="78">
        <v>-9</v>
      </c>
      <c r="S81" s="94">
        <f t="shared" si="9"/>
        <v>-2538132.8181510814</v>
      </c>
      <c r="T81" s="89">
        <v>100</v>
      </c>
      <c r="U81" s="90">
        <f t="shared" si="7"/>
        <v>49352582.57516172</v>
      </c>
    </row>
    <row r="82" spans="1:21" s="81" customFormat="1" ht="13.5">
      <c r="A82" s="89">
        <v>80</v>
      </c>
      <c r="B82" s="75" t="s">
        <v>35</v>
      </c>
      <c r="C82" s="76" t="s">
        <v>89</v>
      </c>
      <c r="D82" s="92">
        <f t="shared" si="5"/>
        <v>1513.8829010785614</v>
      </c>
      <c r="E82" s="89" t="s">
        <v>48</v>
      </c>
      <c r="F82" s="76" t="s">
        <v>87</v>
      </c>
      <c r="G82" s="76" t="s">
        <v>140</v>
      </c>
      <c r="H82" s="91">
        <v>1.26234</v>
      </c>
      <c r="I82" s="89"/>
      <c r="J82" s="91">
        <v>1.26071</v>
      </c>
      <c r="K82" s="89"/>
      <c r="L82" s="90">
        <f t="shared" si="6"/>
        <v>16.300000000000203</v>
      </c>
      <c r="M82" s="76" t="s">
        <v>140</v>
      </c>
      <c r="N82" s="91">
        <v>1.26071</v>
      </c>
      <c r="O82" s="76">
        <v>2</v>
      </c>
      <c r="P82" s="93" t="s">
        <v>40</v>
      </c>
      <c r="Q82" s="93" t="s">
        <v>41</v>
      </c>
      <c r="R82" s="78">
        <v>-16</v>
      </c>
      <c r="S82" s="94">
        <f t="shared" si="9"/>
        <v>-2422212.6417256985</v>
      </c>
      <c r="T82" s="89">
        <v>100</v>
      </c>
      <c r="U82" s="90">
        <f t="shared" si="7"/>
        <v>46930369.93343602</v>
      </c>
    </row>
    <row r="83" spans="1:21" s="81" customFormat="1" ht="13.5">
      <c r="A83" s="89">
        <v>81</v>
      </c>
      <c r="B83" s="75" t="s">
        <v>35</v>
      </c>
      <c r="C83" s="76" t="s">
        <v>89</v>
      </c>
      <c r="D83" s="92">
        <f t="shared" si="5"/>
        <v>1533.6722200468973</v>
      </c>
      <c r="E83" s="89" t="s">
        <v>48</v>
      </c>
      <c r="F83" s="76" t="s">
        <v>87</v>
      </c>
      <c r="G83" s="76" t="s">
        <v>141</v>
      </c>
      <c r="H83" s="91">
        <v>1.24943</v>
      </c>
      <c r="I83" s="89"/>
      <c r="J83" s="91">
        <v>1.2479</v>
      </c>
      <c r="K83" s="89"/>
      <c r="L83" s="90">
        <f t="shared" si="6"/>
        <v>15.300000000000313</v>
      </c>
      <c r="M83" s="76" t="s">
        <v>141</v>
      </c>
      <c r="N83" s="91">
        <v>1.2522</v>
      </c>
      <c r="O83" s="76">
        <v>5</v>
      </c>
      <c r="P83" s="76" t="s">
        <v>43</v>
      </c>
      <c r="Q83" s="89" t="s">
        <v>50</v>
      </c>
      <c r="R83" s="77">
        <f t="shared" si="8"/>
        <v>27.69999999999939</v>
      </c>
      <c r="S83" s="158">
        <f t="shared" si="9"/>
        <v>4248272.049529812</v>
      </c>
      <c r="T83" s="89">
        <v>100</v>
      </c>
      <c r="U83" s="90">
        <f t="shared" si="7"/>
        <v>51178641.982965834</v>
      </c>
    </row>
    <row r="84" spans="1:21" s="81" customFormat="1" ht="13.5">
      <c r="A84" s="89">
        <v>82</v>
      </c>
      <c r="B84" s="75" t="s">
        <v>35</v>
      </c>
      <c r="C84" s="76" t="s">
        <v>90</v>
      </c>
      <c r="D84" s="92">
        <f t="shared" si="5"/>
        <v>1999.1657024593378</v>
      </c>
      <c r="E84" s="89" t="s">
        <v>48</v>
      </c>
      <c r="F84" s="76" t="s">
        <v>87</v>
      </c>
      <c r="G84" s="76" t="s">
        <v>142</v>
      </c>
      <c r="H84" s="91">
        <v>1.24277</v>
      </c>
      <c r="I84" s="89"/>
      <c r="J84" s="91">
        <v>1.24405</v>
      </c>
      <c r="K84" s="89"/>
      <c r="L84" s="90">
        <f t="shared" si="6"/>
        <v>12.800000000001699</v>
      </c>
      <c r="M84" s="76" t="s">
        <v>142</v>
      </c>
      <c r="N84" s="91">
        <v>1.24191</v>
      </c>
      <c r="O84" s="76">
        <v>1</v>
      </c>
      <c r="P84" s="82" t="s">
        <v>53</v>
      </c>
      <c r="Q84" s="89" t="s">
        <v>50</v>
      </c>
      <c r="R84" s="77">
        <f t="shared" si="8"/>
        <v>8.599999999998609</v>
      </c>
      <c r="S84" s="158">
        <f t="shared" si="9"/>
        <v>1719282.5041147524</v>
      </c>
      <c r="T84" s="89">
        <v>100</v>
      </c>
      <c r="U84" s="90">
        <f t="shared" si="7"/>
        <v>52897924.48708059</v>
      </c>
    </row>
    <row r="85" spans="1:21" s="81" customFormat="1" ht="13.5">
      <c r="A85" s="89">
        <v>83</v>
      </c>
      <c r="B85" s="75" t="s">
        <v>35</v>
      </c>
      <c r="C85" s="76" t="s">
        <v>89</v>
      </c>
      <c r="D85" s="92">
        <f t="shared" si="5"/>
        <v>2518.9487850990868</v>
      </c>
      <c r="E85" s="89" t="s">
        <v>48</v>
      </c>
      <c r="F85" s="76" t="s">
        <v>87</v>
      </c>
      <c r="G85" s="76" t="s">
        <v>143</v>
      </c>
      <c r="H85" s="91">
        <v>1.24433</v>
      </c>
      <c r="I85" s="89"/>
      <c r="J85" s="91">
        <v>1.24328</v>
      </c>
      <c r="K85" s="89"/>
      <c r="L85" s="90">
        <f t="shared" si="6"/>
        <v>10.499999999999954</v>
      </c>
      <c r="M85" s="76" t="s">
        <v>143</v>
      </c>
      <c r="N85" s="91">
        <v>1.24745</v>
      </c>
      <c r="O85" s="76">
        <v>14</v>
      </c>
      <c r="P85" s="76" t="s">
        <v>43</v>
      </c>
      <c r="Q85" s="89" t="s">
        <v>50</v>
      </c>
      <c r="R85" s="77">
        <f t="shared" si="8"/>
        <v>31.200000000000117</v>
      </c>
      <c r="S85" s="158">
        <f t="shared" si="9"/>
        <v>7859120.209509181</v>
      </c>
      <c r="T85" s="89">
        <v>100</v>
      </c>
      <c r="U85" s="90">
        <f t="shared" si="7"/>
        <v>60757044.69658977</v>
      </c>
    </row>
    <row r="86" spans="1:21" s="81" customFormat="1" ht="13.5">
      <c r="A86" s="89">
        <v>84</v>
      </c>
      <c r="B86" s="75" t="s">
        <v>35</v>
      </c>
      <c r="C86" s="76" t="s">
        <v>90</v>
      </c>
      <c r="D86" s="92">
        <f t="shared" si="5"/>
        <v>1972.6313213177257</v>
      </c>
      <c r="E86" s="89" t="s">
        <v>48</v>
      </c>
      <c r="F86" s="76" t="s">
        <v>87</v>
      </c>
      <c r="G86" s="76" t="s">
        <v>144</v>
      </c>
      <c r="H86" s="91">
        <v>1.24607</v>
      </c>
      <c r="I86" s="89"/>
      <c r="J86" s="91">
        <v>1.24761</v>
      </c>
      <c r="K86" s="89"/>
      <c r="L86" s="90">
        <f t="shared" si="6"/>
        <v>15.400000000000968</v>
      </c>
      <c r="M86" s="76" t="s">
        <v>144</v>
      </c>
      <c r="N86" s="91">
        <v>1.24544</v>
      </c>
      <c r="O86" s="76">
        <v>2</v>
      </c>
      <c r="P86" s="82" t="s">
        <v>53</v>
      </c>
      <c r="Q86" s="89" t="s">
        <v>50</v>
      </c>
      <c r="R86" s="77">
        <f t="shared" si="8"/>
        <v>6.299999999999084</v>
      </c>
      <c r="S86" s="158">
        <f t="shared" si="9"/>
        <v>1242757.7324299864</v>
      </c>
      <c r="T86" s="89">
        <v>100</v>
      </c>
      <c r="U86" s="90">
        <f t="shared" si="7"/>
        <v>61999802.42901976</v>
      </c>
    </row>
    <row r="87" spans="1:21" s="81" customFormat="1" ht="13.5">
      <c r="A87" s="89">
        <v>85</v>
      </c>
      <c r="B87" s="75" t="s">
        <v>35</v>
      </c>
      <c r="C87" s="76" t="s">
        <v>90</v>
      </c>
      <c r="D87" s="92">
        <f t="shared" si="5"/>
        <v>2198.5745542206973</v>
      </c>
      <c r="E87" s="89" t="s">
        <v>48</v>
      </c>
      <c r="F87" s="76" t="s">
        <v>87</v>
      </c>
      <c r="G87" s="76" t="s">
        <v>144</v>
      </c>
      <c r="H87" s="91">
        <v>1.24527</v>
      </c>
      <c r="I87" s="89"/>
      <c r="J87" s="91">
        <v>1.24668</v>
      </c>
      <c r="K87" s="89"/>
      <c r="L87" s="90">
        <f t="shared" si="6"/>
        <v>14.099999999999113</v>
      </c>
      <c r="M87" s="76" t="s">
        <v>144</v>
      </c>
      <c r="N87" s="91">
        <v>1.24313</v>
      </c>
      <c r="O87" s="76">
        <v>2</v>
      </c>
      <c r="P87" s="82" t="s">
        <v>53</v>
      </c>
      <c r="Q87" s="89" t="s">
        <v>50</v>
      </c>
      <c r="R87" s="77">
        <f t="shared" si="8"/>
        <v>21.400000000000308</v>
      </c>
      <c r="S87" s="158">
        <f t="shared" si="9"/>
        <v>4704949.54603236</v>
      </c>
      <c r="T87" s="89">
        <v>100</v>
      </c>
      <c r="U87" s="90">
        <f t="shared" si="7"/>
        <v>66704751.97505212</v>
      </c>
    </row>
    <row r="88" spans="1:21" s="81" customFormat="1" ht="13.5">
      <c r="A88" s="89">
        <v>86</v>
      </c>
      <c r="B88" s="75" t="s">
        <v>35</v>
      </c>
      <c r="C88" s="76" t="s">
        <v>90</v>
      </c>
      <c r="D88" s="92">
        <f t="shared" si="5"/>
        <v>1425.3152131422692</v>
      </c>
      <c r="E88" s="89" t="s">
        <v>48</v>
      </c>
      <c r="F88" s="76" t="s">
        <v>87</v>
      </c>
      <c r="G88" s="76" t="s">
        <v>144</v>
      </c>
      <c r="H88" s="91">
        <v>1.25222</v>
      </c>
      <c r="I88" s="89"/>
      <c r="J88" s="91">
        <v>1.25456</v>
      </c>
      <c r="K88" s="89"/>
      <c r="L88" s="90">
        <f t="shared" si="6"/>
        <v>23.399999999997867</v>
      </c>
      <c r="M88" s="76" t="s">
        <v>144</v>
      </c>
      <c r="N88" s="91">
        <v>1.25222</v>
      </c>
      <c r="O88" s="76">
        <v>2</v>
      </c>
      <c r="P88" s="82" t="s">
        <v>52</v>
      </c>
      <c r="Q88" s="83" t="s">
        <v>45</v>
      </c>
      <c r="R88" s="77">
        <f t="shared" si="8"/>
        <v>0</v>
      </c>
      <c r="S88" s="158">
        <f t="shared" si="9"/>
        <v>0</v>
      </c>
      <c r="T88" s="89">
        <v>100</v>
      </c>
      <c r="U88" s="90">
        <f t="shared" si="7"/>
        <v>66704751.97505212</v>
      </c>
    </row>
    <row r="89" spans="1:21" s="81" customFormat="1" ht="13.5">
      <c r="A89" s="89">
        <v>87</v>
      </c>
      <c r="B89" s="75" t="s">
        <v>35</v>
      </c>
      <c r="C89" s="76" t="s">
        <v>89</v>
      </c>
      <c r="D89" s="92">
        <f t="shared" si="5"/>
        <v>4331.477400976513</v>
      </c>
      <c r="E89" s="89" t="s">
        <v>48</v>
      </c>
      <c r="F89" s="76" t="s">
        <v>87</v>
      </c>
      <c r="G89" s="76" t="s">
        <v>145</v>
      </c>
      <c r="H89" s="91">
        <v>1.25208</v>
      </c>
      <c r="I89" s="89"/>
      <c r="J89" s="91">
        <v>1.25131</v>
      </c>
      <c r="K89" s="89"/>
      <c r="L89" s="90">
        <f t="shared" si="6"/>
        <v>7.7000000000015945</v>
      </c>
      <c r="M89" s="76" t="s">
        <v>147</v>
      </c>
      <c r="N89" s="91">
        <v>1.25647</v>
      </c>
      <c r="O89" s="76">
        <v>3</v>
      </c>
      <c r="P89" s="76" t="s">
        <v>43</v>
      </c>
      <c r="Q89" s="89" t="s">
        <v>50</v>
      </c>
      <c r="R89" s="77">
        <f t="shared" si="8"/>
        <v>43.89999999999894</v>
      </c>
      <c r="S89" s="158">
        <f t="shared" si="9"/>
        <v>19015185.790286433</v>
      </c>
      <c r="T89" s="89">
        <v>100</v>
      </c>
      <c r="U89" s="90">
        <f t="shared" si="7"/>
        <v>85719937.76533855</v>
      </c>
    </row>
    <row r="90" spans="1:21" s="81" customFormat="1" ht="13.5">
      <c r="A90" s="89">
        <v>88</v>
      </c>
      <c r="B90" s="75" t="s">
        <v>35</v>
      </c>
      <c r="C90" s="76" t="s">
        <v>90</v>
      </c>
      <c r="D90" s="92">
        <f t="shared" si="5"/>
        <v>2695.595527211937</v>
      </c>
      <c r="E90" s="89" t="s">
        <v>48</v>
      </c>
      <c r="F90" s="76" t="s">
        <v>87</v>
      </c>
      <c r="G90" s="76" t="s">
        <v>146</v>
      </c>
      <c r="H90" s="91">
        <v>1.25149</v>
      </c>
      <c r="I90" s="89"/>
      <c r="J90" s="91">
        <v>1.25308</v>
      </c>
      <c r="K90" s="89"/>
      <c r="L90" s="90">
        <f t="shared" si="6"/>
        <v>15.899999999999803</v>
      </c>
      <c r="M90" s="76" t="s">
        <v>146</v>
      </c>
      <c r="N90" s="91">
        <v>1.24943</v>
      </c>
      <c r="O90" s="76">
        <v>2</v>
      </c>
      <c r="P90" s="82" t="s">
        <v>53</v>
      </c>
      <c r="Q90" s="89" t="s">
        <v>50</v>
      </c>
      <c r="R90" s="77">
        <f t="shared" si="8"/>
        <v>20.599999999999508</v>
      </c>
      <c r="S90" s="158">
        <f t="shared" si="9"/>
        <v>5552926.786056458</v>
      </c>
      <c r="T90" s="89">
        <v>100</v>
      </c>
      <c r="U90" s="90">
        <f t="shared" si="7"/>
        <v>91272864.55139501</v>
      </c>
    </row>
    <row r="91" spans="1:21" s="81" customFormat="1" ht="13.5">
      <c r="A91" s="89">
        <v>89</v>
      </c>
      <c r="B91" s="75" t="s">
        <v>35</v>
      </c>
      <c r="C91" s="76" t="s">
        <v>89</v>
      </c>
      <c r="D91" s="92">
        <f t="shared" si="5"/>
        <v>2453.571627725708</v>
      </c>
      <c r="E91" s="89" t="s">
        <v>48</v>
      </c>
      <c r="F91" s="76" t="s">
        <v>87</v>
      </c>
      <c r="G91" s="76" t="s">
        <v>148</v>
      </c>
      <c r="H91" s="91">
        <v>1.25424</v>
      </c>
      <c r="I91" s="89"/>
      <c r="J91" s="91">
        <v>1.25238</v>
      </c>
      <c r="K91" s="89"/>
      <c r="L91" s="90">
        <f t="shared" si="6"/>
        <v>18.599999999999728</v>
      </c>
      <c r="M91" s="76" t="s">
        <v>149</v>
      </c>
      <c r="N91" s="91">
        <v>1.25477</v>
      </c>
      <c r="O91" s="76">
        <v>3</v>
      </c>
      <c r="P91" s="76" t="s">
        <v>43</v>
      </c>
      <c r="Q91" s="89" t="s">
        <v>50</v>
      </c>
      <c r="R91" s="77">
        <f t="shared" si="8"/>
        <v>5.299999999999194</v>
      </c>
      <c r="S91" s="158">
        <f t="shared" si="9"/>
        <v>1300392.9626944275</v>
      </c>
      <c r="T91" s="89">
        <v>100</v>
      </c>
      <c r="U91" s="90">
        <f t="shared" si="7"/>
        <v>92573257.51408944</v>
      </c>
    </row>
    <row r="92" spans="1:21" s="81" customFormat="1" ht="13.5">
      <c r="A92" s="89">
        <v>90</v>
      </c>
      <c r="B92" s="75" t="s">
        <v>35</v>
      </c>
      <c r="C92" s="76" t="s">
        <v>89</v>
      </c>
      <c r="D92" s="92">
        <f t="shared" si="5"/>
        <v>3793.9859636921933</v>
      </c>
      <c r="E92" s="89" t="s">
        <v>48</v>
      </c>
      <c r="F92" s="76" t="s">
        <v>87</v>
      </c>
      <c r="G92" s="76" t="s">
        <v>148</v>
      </c>
      <c r="H92" s="91">
        <v>1.25446</v>
      </c>
      <c r="I92" s="89"/>
      <c r="J92" s="91">
        <v>1.25324</v>
      </c>
      <c r="K92" s="89"/>
      <c r="L92" s="90">
        <f t="shared" si="6"/>
        <v>12.199999999999989</v>
      </c>
      <c r="M92" s="76" t="s">
        <v>148</v>
      </c>
      <c r="N92" s="91">
        <v>1.25514</v>
      </c>
      <c r="O92" s="76">
        <v>1</v>
      </c>
      <c r="P92" s="76" t="s">
        <v>43</v>
      </c>
      <c r="Q92" s="89" t="s">
        <v>50</v>
      </c>
      <c r="R92" s="77">
        <f t="shared" si="8"/>
        <v>6.800000000000139</v>
      </c>
      <c r="S92" s="158">
        <f t="shared" si="9"/>
        <v>2579910.4553107442</v>
      </c>
      <c r="T92" s="89">
        <v>100</v>
      </c>
      <c r="U92" s="90">
        <f t="shared" si="7"/>
        <v>95153167.96940018</v>
      </c>
    </row>
    <row r="93" spans="1:21" s="81" customFormat="1" ht="13.5">
      <c r="A93" s="89">
        <v>91</v>
      </c>
      <c r="B93" s="75" t="s">
        <v>35</v>
      </c>
      <c r="C93" s="76" t="s">
        <v>90</v>
      </c>
      <c r="D93" s="92">
        <f t="shared" si="5"/>
        <v>3350.463660894428</v>
      </c>
      <c r="E93" s="89" t="s">
        <v>48</v>
      </c>
      <c r="F93" s="76" t="s">
        <v>87</v>
      </c>
      <c r="G93" s="76" t="s">
        <v>150</v>
      </c>
      <c r="H93" s="91">
        <v>1.25343</v>
      </c>
      <c r="I93" s="89"/>
      <c r="J93" s="91">
        <v>1.25485</v>
      </c>
      <c r="K93" s="89"/>
      <c r="L93" s="90">
        <f t="shared" si="6"/>
        <v>14.199999999999768</v>
      </c>
      <c r="M93" s="76" t="s">
        <v>150</v>
      </c>
      <c r="N93" s="91">
        <v>1.2538</v>
      </c>
      <c r="O93" s="76">
        <v>2</v>
      </c>
      <c r="P93" s="93" t="s">
        <v>40</v>
      </c>
      <c r="Q93" s="93" t="s">
        <v>41</v>
      </c>
      <c r="R93" s="78">
        <v>-4</v>
      </c>
      <c r="S93" s="94">
        <f t="shared" si="9"/>
        <v>-1340185.4643577712</v>
      </c>
      <c r="T93" s="89">
        <v>100</v>
      </c>
      <c r="U93" s="90">
        <f t="shared" si="7"/>
        <v>93812982.5050424</v>
      </c>
    </row>
    <row r="94" spans="1:21" s="81" customFormat="1" ht="13.5">
      <c r="A94" s="89">
        <v>92</v>
      </c>
      <c r="B94" s="75" t="s">
        <v>35</v>
      </c>
      <c r="C94" s="76" t="s">
        <v>89</v>
      </c>
      <c r="D94" s="92">
        <f t="shared" si="5"/>
        <v>2650.084251554796</v>
      </c>
      <c r="E94" s="89" t="s">
        <v>48</v>
      </c>
      <c r="F94" s="76" t="s">
        <v>87</v>
      </c>
      <c r="G94" s="76" t="s">
        <v>150</v>
      </c>
      <c r="H94" s="91">
        <v>1.2523</v>
      </c>
      <c r="I94" s="89"/>
      <c r="J94" s="91">
        <v>1.25053</v>
      </c>
      <c r="K94" s="89"/>
      <c r="L94" s="90">
        <f t="shared" si="6"/>
        <v>17.700000000000493</v>
      </c>
      <c r="M94" s="76" t="s">
        <v>150</v>
      </c>
      <c r="N94" s="91">
        <v>1.25396</v>
      </c>
      <c r="O94" s="76">
        <v>4</v>
      </c>
      <c r="P94" s="76" t="s">
        <v>43</v>
      </c>
      <c r="Q94" s="89" t="s">
        <v>50</v>
      </c>
      <c r="R94" s="77">
        <f t="shared" si="8"/>
        <v>16.599999999999948</v>
      </c>
      <c r="S94" s="158">
        <f t="shared" si="9"/>
        <v>4399139.857580948</v>
      </c>
      <c r="T94" s="89">
        <v>100</v>
      </c>
      <c r="U94" s="90">
        <f t="shared" si="7"/>
        <v>98212122.36262335</v>
      </c>
    </row>
    <row r="95" spans="1:21" s="81" customFormat="1" ht="13.5">
      <c r="A95" s="89">
        <v>93</v>
      </c>
      <c r="B95" s="75" t="s">
        <v>35</v>
      </c>
      <c r="C95" s="76" t="s">
        <v>89</v>
      </c>
      <c r="D95" s="92">
        <f t="shared" si="5"/>
        <v>4632.647281255552</v>
      </c>
      <c r="E95" s="89" t="s">
        <v>48</v>
      </c>
      <c r="F95" s="76" t="s">
        <v>87</v>
      </c>
      <c r="G95" s="76" t="s">
        <v>151</v>
      </c>
      <c r="H95" s="91">
        <v>1.25449</v>
      </c>
      <c r="I95" s="89"/>
      <c r="J95" s="91">
        <v>1.25343</v>
      </c>
      <c r="K95" s="89"/>
      <c r="L95" s="90">
        <f t="shared" si="6"/>
        <v>10.600000000000609</v>
      </c>
      <c r="M95" s="76" t="s">
        <v>151</v>
      </c>
      <c r="N95" s="91">
        <v>1.25545</v>
      </c>
      <c r="O95" s="76">
        <v>3</v>
      </c>
      <c r="P95" s="76" t="s">
        <v>43</v>
      </c>
      <c r="Q95" s="89" t="s">
        <v>50</v>
      </c>
      <c r="R95" s="77">
        <f t="shared" si="8"/>
        <v>9.599999999998499</v>
      </c>
      <c r="S95" s="158">
        <f t="shared" si="9"/>
        <v>4447341.390004634</v>
      </c>
      <c r="T95" s="89">
        <v>100</v>
      </c>
      <c r="U95" s="90">
        <f t="shared" si="7"/>
        <v>102659463.75262798</v>
      </c>
    </row>
    <row r="96" spans="1:21" s="81" customFormat="1" ht="13.5">
      <c r="A96" s="89">
        <v>94</v>
      </c>
      <c r="B96" s="75" t="s">
        <v>35</v>
      </c>
      <c r="C96" s="76" t="s">
        <v>90</v>
      </c>
      <c r="D96" s="92">
        <f t="shared" si="5"/>
        <v>3037.2622412020664</v>
      </c>
      <c r="E96" s="89" t="s">
        <v>48</v>
      </c>
      <c r="F96" s="76" t="s">
        <v>87</v>
      </c>
      <c r="G96" s="76" t="s">
        <v>152</v>
      </c>
      <c r="H96" s="91">
        <v>1.24184</v>
      </c>
      <c r="I96" s="89"/>
      <c r="J96" s="91">
        <v>1.24353</v>
      </c>
      <c r="K96" s="89"/>
      <c r="L96" s="90">
        <f t="shared" si="6"/>
        <v>16.899999999999693</v>
      </c>
      <c r="M96" s="76" t="s">
        <v>153</v>
      </c>
      <c r="N96" s="91">
        <v>1.24184</v>
      </c>
      <c r="O96" s="76">
        <v>2</v>
      </c>
      <c r="P96" s="82" t="s">
        <v>52</v>
      </c>
      <c r="Q96" s="83" t="s">
        <v>45</v>
      </c>
      <c r="R96" s="77">
        <f t="shared" si="8"/>
        <v>0</v>
      </c>
      <c r="S96" s="158">
        <f t="shared" si="9"/>
        <v>0</v>
      </c>
      <c r="T96" s="89">
        <v>100</v>
      </c>
      <c r="U96" s="90">
        <f t="shared" si="7"/>
        <v>102659463.75262798</v>
      </c>
    </row>
    <row r="97" spans="1:21" s="81" customFormat="1" ht="13.5">
      <c r="A97" s="89">
        <v>95</v>
      </c>
      <c r="B97" s="75" t="s">
        <v>35</v>
      </c>
      <c r="C97" s="76" t="s">
        <v>90</v>
      </c>
      <c r="D97" s="92">
        <f t="shared" si="5"/>
        <v>1929.6891682824034</v>
      </c>
      <c r="E97" s="89" t="s">
        <v>48</v>
      </c>
      <c r="F97" s="76" t="s">
        <v>87</v>
      </c>
      <c r="G97" s="76" t="s">
        <v>155</v>
      </c>
      <c r="H97" s="91">
        <v>1.24677</v>
      </c>
      <c r="I97" s="89"/>
      <c r="J97" s="91">
        <v>1.24943</v>
      </c>
      <c r="K97" s="89"/>
      <c r="L97" s="90">
        <f t="shared" si="6"/>
        <v>26.600000000001067</v>
      </c>
      <c r="M97" s="76" t="s">
        <v>154</v>
      </c>
      <c r="N97" s="91">
        <v>1.24587</v>
      </c>
      <c r="O97" s="76">
        <v>2</v>
      </c>
      <c r="P97" s="82" t="s">
        <v>53</v>
      </c>
      <c r="Q97" s="89" t="s">
        <v>50</v>
      </c>
      <c r="R97" s="77">
        <f t="shared" si="8"/>
        <v>8.999999999999009</v>
      </c>
      <c r="S97" s="158">
        <f t="shared" si="9"/>
        <v>1736720.2514539717</v>
      </c>
      <c r="T97" s="89">
        <v>100</v>
      </c>
      <c r="U97" s="90">
        <f t="shared" si="7"/>
        <v>104396184.00408195</v>
      </c>
    </row>
    <row r="98" spans="1:21" s="81" customFormat="1" ht="13.5">
      <c r="A98" s="89">
        <v>96</v>
      </c>
      <c r="B98" s="75" t="s">
        <v>35</v>
      </c>
      <c r="C98" s="76" t="s">
        <v>90</v>
      </c>
      <c r="D98" s="92">
        <f t="shared" si="5"/>
        <v>3324.7192357986373</v>
      </c>
      <c r="E98" s="89" t="s">
        <v>48</v>
      </c>
      <c r="F98" s="76" t="s">
        <v>87</v>
      </c>
      <c r="G98" s="76" t="s">
        <v>156</v>
      </c>
      <c r="H98" s="91">
        <v>1.24973</v>
      </c>
      <c r="I98" s="89"/>
      <c r="J98" s="91">
        <v>1.24816</v>
      </c>
      <c r="K98" s="89"/>
      <c r="L98" s="90">
        <f t="shared" si="6"/>
        <v>15.700000000000713</v>
      </c>
      <c r="M98" s="76" t="s">
        <v>156</v>
      </c>
      <c r="N98" s="91">
        <v>1.24816</v>
      </c>
      <c r="O98" s="76">
        <v>1</v>
      </c>
      <c r="P98" s="93" t="s">
        <v>40</v>
      </c>
      <c r="Q98" s="93" t="s">
        <v>41</v>
      </c>
      <c r="R98" s="78">
        <v>-16</v>
      </c>
      <c r="S98" s="94">
        <f t="shared" si="9"/>
        <v>-5319550.77727782</v>
      </c>
      <c r="T98" s="89">
        <v>100</v>
      </c>
      <c r="U98" s="90">
        <f t="shared" si="7"/>
        <v>99076633.22680414</v>
      </c>
    </row>
    <row r="99" spans="1:21" s="81" customFormat="1" ht="13.5">
      <c r="A99" s="89">
        <v>97</v>
      </c>
      <c r="B99" s="75" t="s">
        <v>35</v>
      </c>
      <c r="C99" s="76" t="s">
        <v>89</v>
      </c>
      <c r="D99" s="92">
        <f t="shared" si="5"/>
        <v>3810.6397394928867</v>
      </c>
      <c r="E99" s="89" t="s">
        <v>48</v>
      </c>
      <c r="F99" s="76" t="s">
        <v>87</v>
      </c>
      <c r="G99" s="76" t="s">
        <v>157</v>
      </c>
      <c r="H99" s="91">
        <v>1.24389</v>
      </c>
      <c r="I99" s="89"/>
      <c r="J99" s="91">
        <v>1.24259</v>
      </c>
      <c r="K99" s="89"/>
      <c r="L99" s="90">
        <f t="shared" si="6"/>
        <v>12.999999999998568</v>
      </c>
      <c r="M99" s="76" t="s">
        <v>157</v>
      </c>
      <c r="N99" s="91">
        <v>1.24478</v>
      </c>
      <c r="O99" s="76">
        <v>5</v>
      </c>
      <c r="P99" s="76" t="s">
        <v>43</v>
      </c>
      <c r="Q99" s="89" t="s">
        <v>50</v>
      </c>
      <c r="R99" s="77">
        <f t="shared" si="8"/>
        <v>8.900000000000574</v>
      </c>
      <c r="S99" s="158">
        <f t="shared" si="9"/>
        <v>3391469.368148888</v>
      </c>
      <c r="T99" s="89">
        <v>100</v>
      </c>
      <c r="U99" s="90">
        <f t="shared" si="7"/>
        <v>102468102.59495303</v>
      </c>
    </row>
    <row r="100" spans="1:21" s="81" customFormat="1" ht="13.5">
      <c r="A100" s="89">
        <v>98</v>
      </c>
      <c r="B100" s="75" t="s">
        <v>35</v>
      </c>
      <c r="C100" s="76" t="s">
        <v>89</v>
      </c>
      <c r="D100" s="92">
        <f t="shared" si="5"/>
        <v>3910.9962822496846</v>
      </c>
      <c r="E100" s="89" t="s">
        <v>48</v>
      </c>
      <c r="F100" s="76" t="s">
        <v>87</v>
      </c>
      <c r="G100" s="76" t="s">
        <v>158</v>
      </c>
      <c r="H100" s="91">
        <v>1.24456</v>
      </c>
      <c r="I100" s="89"/>
      <c r="J100" s="91">
        <v>1.24325</v>
      </c>
      <c r="K100" s="89"/>
      <c r="L100" s="90">
        <f t="shared" si="6"/>
        <v>13.100000000001444</v>
      </c>
      <c r="M100" s="76" t="s">
        <v>159</v>
      </c>
      <c r="N100" s="91">
        <v>1.24456</v>
      </c>
      <c r="O100" s="76">
        <v>5</v>
      </c>
      <c r="P100" s="82" t="s">
        <v>52</v>
      </c>
      <c r="Q100" s="83" t="s">
        <v>45</v>
      </c>
      <c r="R100" s="77">
        <f t="shared" si="8"/>
        <v>0</v>
      </c>
      <c r="S100" s="158">
        <f t="shared" si="9"/>
        <v>0</v>
      </c>
      <c r="T100" s="89">
        <v>100</v>
      </c>
      <c r="U100" s="90">
        <f t="shared" si="7"/>
        <v>102468102.59495303</v>
      </c>
    </row>
    <row r="101" spans="1:21" s="81" customFormat="1" ht="13.5">
      <c r="A101" s="89">
        <v>99</v>
      </c>
      <c r="B101" s="75" t="s">
        <v>35</v>
      </c>
      <c r="C101" s="76" t="s">
        <v>90</v>
      </c>
      <c r="D101" s="92">
        <f t="shared" si="5"/>
        <v>9852.702172590198</v>
      </c>
      <c r="E101" s="89" t="s">
        <v>48</v>
      </c>
      <c r="F101" s="76" t="s">
        <v>87</v>
      </c>
      <c r="G101" s="76" t="s">
        <v>160</v>
      </c>
      <c r="H101" s="91">
        <v>1.24616</v>
      </c>
      <c r="I101" s="89"/>
      <c r="J101" s="91">
        <v>1.24668</v>
      </c>
      <c r="K101" s="89"/>
      <c r="L101" s="90">
        <f t="shared" si="6"/>
        <v>5.20000000000076</v>
      </c>
      <c r="M101" s="76" t="s">
        <v>160</v>
      </c>
      <c r="N101" s="91">
        <v>1.24545</v>
      </c>
      <c r="O101" s="76">
        <v>2</v>
      </c>
      <c r="P101" s="82" t="s">
        <v>53</v>
      </c>
      <c r="Q101" s="89" t="s">
        <v>50</v>
      </c>
      <c r="R101" s="77">
        <f t="shared" si="8"/>
        <v>7.099999999999884</v>
      </c>
      <c r="S101" s="158">
        <f t="shared" si="9"/>
        <v>6995418.542538926</v>
      </c>
      <c r="T101" s="89">
        <v>100</v>
      </c>
      <c r="U101" s="90">
        <f t="shared" si="7"/>
        <v>109463521.13749196</v>
      </c>
    </row>
    <row r="102" spans="1:21" s="81" customFormat="1" ht="14.25" thickBot="1">
      <c r="A102" s="84">
        <v>100</v>
      </c>
      <c r="B102" s="85" t="s">
        <v>35</v>
      </c>
      <c r="C102" s="79" t="s">
        <v>90</v>
      </c>
      <c r="D102" s="86">
        <f t="shared" si="5"/>
        <v>4523.2859974172725</v>
      </c>
      <c r="E102" s="84" t="s">
        <v>48</v>
      </c>
      <c r="F102" s="79" t="s">
        <v>87</v>
      </c>
      <c r="G102" s="79" t="s">
        <v>160</v>
      </c>
      <c r="H102" s="87">
        <v>1.2436</v>
      </c>
      <c r="I102" s="84"/>
      <c r="J102" s="87">
        <v>1.24481</v>
      </c>
      <c r="K102" s="84"/>
      <c r="L102" s="88">
        <f t="shared" si="6"/>
        <v>12.099999999999334</v>
      </c>
      <c r="M102" s="79" t="s">
        <v>160</v>
      </c>
      <c r="N102" s="87">
        <v>1.24486</v>
      </c>
      <c r="O102" s="79">
        <v>2</v>
      </c>
      <c r="P102" s="79" t="s">
        <v>53</v>
      </c>
      <c r="Q102" s="84" t="s">
        <v>50</v>
      </c>
      <c r="R102" s="80">
        <f t="shared" si="8"/>
        <v>12.600000000000389</v>
      </c>
      <c r="S102" s="159">
        <f t="shared" si="9"/>
        <v>5699340.356745939</v>
      </c>
      <c r="T102" s="84">
        <v>100</v>
      </c>
      <c r="U102" s="88">
        <f t="shared" si="7"/>
        <v>115162861.4942379</v>
      </c>
    </row>
    <row r="103" spans="17:21" ht="14.25" thickTop="1">
      <c r="Q103" s="2" t="s">
        <v>27</v>
      </c>
      <c r="R103" s="67">
        <f>SUM(R3:R102)</f>
        <v>1276.200000000004</v>
      </c>
      <c r="S103" s="160">
        <f>SUM(S3:S102)</f>
        <v>114162861.4942379</v>
      </c>
      <c r="U103" s="90"/>
    </row>
    <row r="104" ht="13.5">
      <c r="R104" s="1"/>
    </row>
  </sheetData>
  <sheetProtection/>
  <printOptions/>
  <pageMargins left="0.25" right="0.25" top="0.75" bottom="0.75" header="0.3" footer="0.3"/>
  <pageSetup fitToHeight="1" fitToWidth="1" horizontalDpi="1200" verticalDpi="12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N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18.375" style="0" bestFit="1" customWidth="1"/>
    <col min="3" max="3" width="15.125" style="0" bestFit="1" customWidth="1"/>
    <col min="4" max="4" width="16.25390625" style="0" bestFit="1" customWidth="1"/>
    <col min="5" max="5" width="15.50390625" style="0" customWidth="1"/>
    <col min="7" max="7" width="13.50390625" style="0" customWidth="1"/>
    <col min="8" max="8" width="10.75390625" style="0" customWidth="1"/>
  </cols>
  <sheetData>
    <row r="2" ht="14.25" thickBot="1"/>
    <row r="3" spans="2:14" ht="13.5">
      <c r="B3" s="173" t="s">
        <v>62</v>
      </c>
      <c r="C3" s="174"/>
      <c r="D3" s="174"/>
      <c r="E3" s="175"/>
      <c r="G3" s="173" t="s">
        <v>63</v>
      </c>
      <c r="H3" s="176"/>
      <c r="I3" s="179" t="s">
        <v>64</v>
      </c>
      <c r="J3" s="174"/>
      <c r="K3" s="176"/>
      <c r="L3" s="179" t="s">
        <v>65</v>
      </c>
      <c r="M3" s="174"/>
      <c r="N3" s="175"/>
    </row>
    <row r="4" spans="2:14" ht="13.5">
      <c r="B4" s="144"/>
      <c r="C4" s="133" t="s">
        <v>82</v>
      </c>
      <c r="D4" s="135" t="s">
        <v>81</v>
      </c>
      <c r="E4" s="134" t="s">
        <v>83</v>
      </c>
      <c r="G4" s="177"/>
      <c r="H4" s="178"/>
      <c r="I4" s="153" t="s">
        <v>82</v>
      </c>
      <c r="J4" s="153" t="s">
        <v>81</v>
      </c>
      <c r="K4" s="153" t="s">
        <v>83</v>
      </c>
      <c r="L4" s="154" t="s">
        <v>82</v>
      </c>
      <c r="M4" s="153" t="s">
        <v>81</v>
      </c>
      <c r="N4" s="155" t="s">
        <v>83</v>
      </c>
    </row>
    <row r="5" spans="2:14" ht="13.5">
      <c r="B5" s="117" t="s">
        <v>66</v>
      </c>
      <c r="C5" s="140" t="s">
        <v>67</v>
      </c>
      <c r="D5" s="136" t="s">
        <v>163</v>
      </c>
      <c r="E5" s="118" t="s">
        <v>162</v>
      </c>
      <c r="G5" s="119" t="s">
        <v>46</v>
      </c>
      <c r="H5" s="120">
        <v>300</v>
      </c>
      <c r="I5" s="121">
        <v>61</v>
      </c>
      <c r="J5" s="121">
        <v>72</v>
      </c>
      <c r="K5" s="121">
        <v>49</v>
      </c>
      <c r="L5" s="121">
        <v>39</v>
      </c>
      <c r="M5" s="121">
        <v>28</v>
      </c>
      <c r="N5" s="122">
        <v>51</v>
      </c>
    </row>
    <row r="6" spans="2:14" ht="13.5">
      <c r="B6" s="123" t="s">
        <v>68</v>
      </c>
      <c r="C6" s="141">
        <v>61</v>
      </c>
      <c r="D6" s="137">
        <v>72</v>
      </c>
      <c r="E6" s="124">
        <v>49</v>
      </c>
      <c r="G6" s="125"/>
      <c r="H6" s="126"/>
      <c r="I6" s="127"/>
      <c r="J6" s="127"/>
      <c r="K6" s="127"/>
      <c r="L6" s="127"/>
      <c r="M6" s="127"/>
      <c r="N6" s="128"/>
    </row>
    <row r="7" spans="2:14" ht="13.5">
      <c r="B7" s="123" t="s">
        <v>69</v>
      </c>
      <c r="C7" s="141">
        <v>39</v>
      </c>
      <c r="D7" s="137">
        <v>28</v>
      </c>
      <c r="E7" s="124">
        <v>51</v>
      </c>
      <c r="G7" s="125"/>
      <c r="H7" s="126"/>
      <c r="I7" s="127"/>
      <c r="J7" s="127"/>
      <c r="K7" s="127"/>
      <c r="L7" s="127"/>
      <c r="M7" s="127"/>
      <c r="N7" s="128"/>
    </row>
    <row r="8" spans="2:14" ht="13.5">
      <c r="B8" s="123" t="s">
        <v>70</v>
      </c>
      <c r="C8" s="141">
        <v>100</v>
      </c>
      <c r="D8" s="137">
        <v>100</v>
      </c>
      <c r="E8" s="124">
        <v>100</v>
      </c>
      <c r="G8" s="125"/>
      <c r="H8" s="126"/>
      <c r="I8" s="127"/>
      <c r="J8" s="127"/>
      <c r="K8" s="127"/>
      <c r="L8" s="127"/>
      <c r="M8" s="127"/>
      <c r="N8" s="128"/>
    </row>
    <row r="9" spans="2:14" ht="13.5">
      <c r="B9" s="123" t="s">
        <v>71</v>
      </c>
      <c r="C9" s="141">
        <v>79</v>
      </c>
      <c r="D9" s="137">
        <v>79</v>
      </c>
      <c r="E9" s="124">
        <v>71</v>
      </c>
      <c r="G9" s="125"/>
      <c r="H9" s="126"/>
      <c r="I9" s="127"/>
      <c r="J9" s="127"/>
      <c r="K9" s="127"/>
      <c r="L9" s="127"/>
      <c r="M9" s="127"/>
      <c r="N9" s="128"/>
    </row>
    <row r="10" spans="2:14" ht="13.5">
      <c r="B10" s="123" t="s">
        <v>72</v>
      </c>
      <c r="C10" s="142">
        <v>17</v>
      </c>
      <c r="D10" s="138">
        <v>11</v>
      </c>
      <c r="E10" s="129">
        <v>17</v>
      </c>
      <c r="G10" s="125"/>
      <c r="H10" s="126"/>
      <c r="I10" s="127"/>
      <c r="J10" s="127"/>
      <c r="K10" s="127"/>
      <c r="L10" s="127"/>
      <c r="M10" s="127"/>
      <c r="N10" s="128"/>
    </row>
    <row r="11" spans="2:14" ht="13.5">
      <c r="B11" s="123" t="s">
        <v>73</v>
      </c>
      <c r="C11" s="141">
        <v>4</v>
      </c>
      <c r="D11" s="137">
        <v>10</v>
      </c>
      <c r="E11" s="124">
        <v>12</v>
      </c>
      <c r="G11" s="125"/>
      <c r="H11" s="126"/>
      <c r="I11" s="127"/>
      <c r="J11" s="127"/>
      <c r="K11" s="127"/>
      <c r="L11" s="127"/>
      <c r="M11" s="127"/>
      <c r="N11" s="128"/>
    </row>
    <row r="12" spans="2:14" ht="13.5">
      <c r="B12" s="130" t="s">
        <v>74</v>
      </c>
      <c r="C12" s="143">
        <v>0</v>
      </c>
      <c r="D12" s="139">
        <v>0</v>
      </c>
      <c r="E12" s="131">
        <v>0</v>
      </c>
      <c r="G12" s="125"/>
      <c r="H12" s="126"/>
      <c r="I12" s="127"/>
      <c r="J12" s="127"/>
      <c r="K12" s="127"/>
      <c r="L12" s="127"/>
      <c r="M12" s="127"/>
      <c r="N12" s="128"/>
    </row>
    <row r="13" spans="2:14" ht="13.5">
      <c r="B13" s="123" t="s">
        <v>75</v>
      </c>
      <c r="C13" s="145">
        <v>43955915</v>
      </c>
      <c r="D13" s="146">
        <v>45025164</v>
      </c>
      <c r="E13" s="187">
        <v>133056829</v>
      </c>
      <c r="G13" s="125"/>
      <c r="H13" s="126"/>
      <c r="I13" s="127"/>
      <c r="J13" s="127"/>
      <c r="K13" s="127"/>
      <c r="L13" s="127"/>
      <c r="M13" s="127"/>
      <c r="N13" s="128"/>
    </row>
    <row r="14" spans="2:14" ht="13.5">
      <c r="B14" s="123" t="s">
        <v>76</v>
      </c>
      <c r="C14" s="147">
        <v>6024415</v>
      </c>
      <c r="D14" s="148">
        <v>4781957</v>
      </c>
      <c r="E14" s="188">
        <v>18893997</v>
      </c>
      <c r="G14" s="125"/>
      <c r="H14" s="126"/>
      <c r="I14" s="127"/>
      <c r="J14" s="127"/>
      <c r="K14" s="127"/>
      <c r="L14" s="127"/>
      <c r="M14" s="127"/>
      <c r="N14" s="128"/>
    </row>
    <row r="15" spans="2:14" ht="13.5">
      <c r="B15" s="123" t="s">
        <v>77</v>
      </c>
      <c r="C15" s="145">
        <v>37931500</v>
      </c>
      <c r="D15" s="146">
        <v>40243207</v>
      </c>
      <c r="E15" s="187">
        <v>114162832</v>
      </c>
      <c r="G15" s="119"/>
      <c r="H15" s="120"/>
      <c r="I15" s="121"/>
      <c r="J15" s="121"/>
      <c r="K15" s="121"/>
      <c r="L15" s="121"/>
      <c r="M15" s="121"/>
      <c r="N15" s="122"/>
    </row>
    <row r="16" spans="2:14" ht="13.5">
      <c r="B16" s="123" t="s">
        <v>15</v>
      </c>
      <c r="C16" s="145">
        <f>C13/C9</f>
        <v>556403.9873417722</v>
      </c>
      <c r="D16" s="146">
        <v>569939</v>
      </c>
      <c r="E16" s="187">
        <v>1874040</v>
      </c>
      <c r="G16" s="125"/>
      <c r="H16" s="126"/>
      <c r="I16" s="127"/>
      <c r="J16" s="127"/>
      <c r="K16" s="127"/>
      <c r="L16" s="127"/>
      <c r="M16" s="127"/>
      <c r="N16" s="128"/>
    </row>
    <row r="17" spans="2:14" ht="13.5">
      <c r="B17" s="123" t="s">
        <v>16</v>
      </c>
      <c r="C17" s="149">
        <f>C14/C10</f>
        <v>354377.35294117645</v>
      </c>
      <c r="D17" s="150">
        <f>D14/D10</f>
        <v>434723.36363636365</v>
      </c>
      <c r="E17" s="189">
        <v>1111412</v>
      </c>
      <c r="G17" s="125"/>
      <c r="H17" s="126"/>
      <c r="I17" s="127"/>
      <c r="J17" s="127"/>
      <c r="K17" s="127"/>
      <c r="L17" s="127"/>
      <c r="M17" s="127"/>
      <c r="N17" s="128"/>
    </row>
    <row r="18" spans="2:14" ht="13.5">
      <c r="B18" s="123" t="s">
        <v>86</v>
      </c>
      <c r="C18" s="156">
        <v>7897</v>
      </c>
      <c r="D18" s="157">
        <v>3881</v>
      </c>
      <c r="E18" s="190">
        <v>1276</v>
      </c>
      <c r="G18" s="125"/>
      <c r="H18" s="126"/>
      <c r="I18" s="127"/>
      <c r="J18" s="127"/>
      <c r="K18" s="127"/>
      <c r="L18" s="127"/>
      <c r="M18" s="127"/>
      <c r="N18" s="128"/>
    </row>
    <row r="19" spans="2:14" ht="13.5">
      <c r="B19" s="123" t="s">
        <v>84</v>
      </c>
      <c r="C19" s="151">
        <v>1.57</v>
      </c>
      <c r="D19" s="152">
        <v>1.31</v>
      </c>
      <c r="E19" s="183">
        <v>1.69</v>
      </c>
      <c r="G19" s="125"/>
      <c r="H19" s="126"/>
      <c r="I19" s="127"/>
      <c r="J19" s="127"/>
      <c r="K19" s="127"/>
      <c r="L19" s="127"/>
      <c r="M19" s="127"/>
      <c r="N19" s="128"/>
    </row>
    <row r="20" spans="2:14" ht="13.5">
      <c r="B20" s="123" t="s">
        <v>85</v>
      </c>
      <c r="C20" s="151">
        <v>7.3</v>
      </c>
      <c r="D20" s="152">
        <v>9.42</v>
      </c>
      <c r="E20" s="183">
        <v>7.04</v>
      </c>
      <c r="G20" s="125"/>
      <c r="H20" s="126"/>
      <c r="I20" s="127"/>
      <c r="J20" s="127"/>
      <c r="K20" s="127"/>
      <c r="L20" s="127"/>
      <c r="M20" s="127"/>
      <c r="N20" s="128"/>
    </row>
    <row r="21" spans="2:14" ht="13.5">
      <c r="B21" s="123" t="s">
        <v>78</v>
      </c>
      <c r="C21" s="141">
        <v>22</v>
      </c>
      <c r="D21" s="137">
        <v>17</v>
      </c>
      <c r="E21" s="181">
        <v>19</v>
      </c>
      <c r="G21" s="125"/>
      <c r="H21" s="126"/>
      <c r="I21" s="127"/>
      <c r="J21" s="127"/>
      <c r="K21" s="127"/>
      <c r="L21" s="127"/>
      <c r="M21" s="127"/>
      <c r="N21" s="128"/>
    </row>
    <row r="22" spans="2:14" ht="13.5">
      <c r="B22" s="123" t="s">
        <v>79</v>
      </c>
      <c r="C22" s="141">
        <v>2</v>
      </c>
      <c r="D22" s="137">
        <v>2</v>
      </c>
      <c r="E22" s="181">
        <v>2</v>
      </c>
      <c r="G22" s="125"/>
      <c r="H22" s="126"/>
      <c r="I22" s="127"/>
      <c r="J22" s="127"/>
      <c r="K22" s="127"/>
      <c r="L22" s="127"/>
      <c r="M22" s="127"/>
      <c r="N22" s="128"/>
    </row>
    <row r="23" spans="2:14" ht="14.25" thickBot="1">
      <c r="B23" s="123" t="s">
        <v>80</v>
      </c>
      <c r="C23" s="141">
        <v>193</v>
      </c>
      <c r="D23" s="137">
        <v>58</v>
      </c>
      <c r="E23" s="182">
        <v>30</v>
      </c>
      <c r="G23" s="191"/>
      <c r="H23" s="192"/>
      <c r="I23" s="193"/>
      <c r="J23" s="193"/>
      <c r="K23" s="193"/>
      <c r="L23" s="193"/>
      <c r="M23" s="193"/>
      <c r="N23" s="194"/>
    </row>
    <row r="24" spans="2:14" ht="14.25" thickBot="1">
      <c r="B24" s="132" t="s">
        <v>14</v>
      </c>
      <c r="C24" s="186">
        <f>79/(79+17)</f>
        <v>0.8229166666666666</v>
      </c>
      <c r="D24" s="185">
        <v>0.878</v>
      </c>
      <c r="E24" s="184">
        <v>0.807</v>
      </c>
      <c r="G24" s="197" t="s">
        <v>164</v>
      </c>
      <c r="H24" s="195">
        <f aca="true" t="shared" si="0" ref="H24:N24">SUM(H5:H23)</f>
        <v>300</v>
      </c>
      <c r="I24" s="195">
        <f t="shared" si="0"/>
        <v>61</v>
      </c>
      <c r="J24" s="195">
        <f t="shared" si="0"/>
        <v>72</v>
      </c>
      <c r="K24" s="195">
        <f t="shared" si="0"/>
        <v>49</v>
      </c>
      <c r="L24" s="195">
        <f t="shared" si="0"/>
        <v>39</v>
      </c>
      <c r="M24" s="195">
        <f t="shared" si="0"/>
        <v>28</v>
      </c>
      <c r="N24" s="196">
        <f t="shared" si="0"/>
        <v>51</v>
      </c>
    </row>
    <row r="25" spans="2:4" ht="13.5">
      <c r="B25" s="73"/>
      <c r="C25" s="73"/>
      <c r="D25" s="73"/>
    </row>
    <row r="26" spans="2:4" ht="13.5">
      <c r="B26" s="73"/>
      <c r="C26" s="73"/>
      <c r="D26" s="73"/>
    </row>
    <row r="27" spans="2:4" ht="13.5">
      <c r="B27" s="73"/>
      <c r="C27" s="73"/>
      <c r="D27" s="73"/>
    </row>
  </sheetData>
  <sheetProtection/>
  <mergeCells count="4">
    <mergeCell ref="B3:E3"/>
    <mergeCell ref="G3:H4"/>
    <mergeCell ref="I3:K3"/>
    <mergeCell ref="L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37" sqref="H37"/>
    </sheetView>
  </sheetViews>
  <sheetFormatPr defaultColWidth="8.875" defaultRowHeight="13.5"/>
  <sheetData>
    <row r="37" ht="4.5" customHeight="1"/>
    <row r="59" ht="15.75" customHeight="1"/>
  </sheetData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7.375" style="0" customWidth="1"/>
    <col min="2" max="2" width="12.50390625" style="0" bestFit="1" customWidth="1"/>
    <col min="3" max="3" width="13.625" style="0" bestFit="1" customWidth="1"/>
    <col min="4" max="4" width="12.875" style="0" customWidth="1"/>
  </cols>
  <sheetData>
    <row r="1" spans="1:2" ht="13.5">
      <c r="A1" s="161" t="s">
        <v>108</v>
      </c>
      <c r="B1" s="161"/>
    </row>
    <row r="2" ht="13.5">
      <c r="A2" s="161" t="s">
        <v>109</v>
      </c>
    </row>
    <row r="3" ht="13.5">
      <c r="A3" t="s">
        <v>169</v>
      </c>
    </row>
    <row r="4" ht="13.5">
      <c r="A4" t="s">
        <v>170</v>
      </c>
    </row>
    <row r="5" ht="13.5">
      <c r="A5" t="s">
        <v>171</v>
      </c>
    </row>
    <row r="6" ht="13.5">
      <c r="A6" t="s">
        <v>165</v>
      </c>
    </row>
    <row r="7" ht="13.5">
      <c r="A7" t="s">
        <v>166</v>
      </c>
    </row>
    <row r="8" ht="13.5">
      <c r="A8" t="s">
        <v>167</v>
      </c>
    </row>
    <row r="9" ht="13.5">
      <c r="A9" t="s">
        <v>168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F14"/>
  <sheetViews>
    <sheetView zoomScaleSheetLayoutView="100" zoomScalePageLayoutView="0" workbookViewId="0" topLeftCell="A1">
      <selection activeCell="A1" sqref="A1"/>
    </sheetView>
  </sheetViews>
  <sheetFormatPr defaultColWidth="8.875" defaultRowHeight="13.5"/>
  <sheetData>
    <row r="4" spans="2:4" ht="13.5">
      <c r="B4" t="s">
        <v>28</v>
      </c>
      <c r="D4" t="s">
        <v>29</v>
      </c>
    </row>
    <row r="5" spans="4:6" ht="13.5">
      <c r="D5" t="s">
        <v>46</v>
      </c>
      <c r="E5" t="s">
        <v>47</v>
      </c>
      <c r="F5" t="s">
        <v>55</v>
      </c>
    </row>
    <row r="6" spans="4:6" ht="13.5">
      <c r="D6" t="s">
        <v>46</v>
      </c>
      <c r="E6" t="s">
        <v>81</v>
      </c>
      <c r="F6" t="s">
        <v>55</v>
      </c>
    </row>
    <row r="7" spans="4:6" ht="13.5">
      <c r="D7" t="s">
        <v>46</v>
      </c>
      <c r="E7" t="s">
        <v>83</v>
      </c>
      <c r="F7" t="s">
        <v>55</v>
      </c>
    </row>
    <row r="9" spans="2:4" ht="13.5">
      <c r="B9" t="s">
        <v>30</v>
      </c>
      <c r="D9" t="s">
        <v>29</v>
      </c>
    </row>
    <row r="10" ht="13.5">
      <c r="D10" t="s">
        <v>31</v>
      </c>
    </row>
    <row r="13" spans="2:5" ht="13.5">
      <c r="B13" t="s">
        <v>32</v>
      </c>
      <c r="E13" t="s">
        <v>29</v>
      </c>
    </row>
    <row r="14" ht="13.5">
      <c r="E14" t="s">
        <v>33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S. Maruyama</cp:lastModifiedBy>
  <cp:lastPrinted>2015-08-14T22:53:45Z</cp:lastPrinted>
  <dcterms:created xsi:type="dcterms:W3CDTF">2013-10-09T23:04:08Z</dcterms:created>
  <dcterms:modified xsi:type="dcterms:W3CDTF">2015-08-17T13:59:36Z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