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ルール＆合計" sheetId="1" r:id="rId1"/>
    <sheet name="検証データ" sheetId="2" r:id="rId2"/>
    <sheet name="時間足別比較" sheetId="3" r:id="rId3"/>
    <sheet name="画像" sheetId="4" r:id="rId4"/>
    <sheet name="気づき" sheetId="5" r:id="rId5"/>
    <sheet name="検証終了通貨" sheetId="6" r:id="rId6"/>
  </sheets>
  <definedNames/>
  <calcPr fullCalcOnLoad="1"/>
</workbook>
</file>

<file path=xl/sharedStrings.xml><?xml version="1.0" encoding="utf-8"?>
<sst xmlns="http://schemas.openxmlformats.org/spreadsheetml/2006/main" count="952" uniqueCount="257">
  <si>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</si>
  <si>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</si>
  <si>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</si>
  <si>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</si>
  <si>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</si>
  <si>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</si>
  <si>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</si>
  <si>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</si>
  <si>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</si>
  <si>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</si>
  <si>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</si>
  <si>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</si>
  <si>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</si>
  <si>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</si>
  <si>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</si>
  <si>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</si>
  <si>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</si>
  <si>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</si>
  <si>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</si>
  <si>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</si>
  <si>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</si>
  <si>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</si>
  <si>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</si>
  <si>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エントリー手法</t>
  </si>
  <si>
    <t>決済価格</t>
  </si>
  <si>
    <t>決済手法</t>
  </si>
  <si>
    <t>結果</t>
  </si>
  <si>
    <t>合計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</si>
  <si>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</si>
  <si>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</si>
  <si>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</si>
  <si>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</si>
  <si>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</si>
  <si>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フィボナッチトレード</t>
  </si>
  <si>
    <t>EURUSD</t>
  </si>
  <si>
    <t>ヘッドアンドショルダー</t>
  </si>
  <si>
    <t>GBPUSD</t>
  </si>
  <si>
    <t>回数</t>
  </si>
  <si>
    <t>EUR/USD</t>
  </si>
  <si>
    <t>Limit</t>
  </si>
  <si>
    <t>Stop</t>
  </si>
  <si>
    <t>売り</t>
  </si>
  <si>
    <t>エントリー日</t>
  </si>
  <si>
    <t>決済日</t>
  </si>
  <si>
    <t>買い</t>
  </si>
  <si>
    <t>ロスカット</t>
  </si>
  <si>
    <t>負け</t>
  </si>
  <si>
    <t>損益</t>
  </si>
  <si>
    <t>ストップ切り上げ</t>
  </si>
  <si>
    <t>元金100万円
+損益累計</t>
  </si>
  <si>
    <t>--</t>
  </si>
  <si>
    <t>日足でのトレードは今回が初めて。</t>
  </si>
  <si>
    <t>これまで確立されたルールは持たず。</t>
  </si>
  <si>
    <t>投資歴は約３年　現状はマイナス</t>
  </si>
  <si>
    <t>11回のトレードでしかないが、長い足でのトレードに有効性を感じる。</t>
  </si>
  <si>
    <t>ストレスを感じないでトレード出来そうな気がする。</t>
  </si>
  <si>
    <t>EURUSD</t>
  </si>
  <si>
    <t>日足</t>
  </si>
  <si>
    <t>仕掛け1／PB(b)</t>
  </si>
  <si>
    <t>決済時
USDJPY</t>
  </si>
  <si>
    <t>勝ち</t>
  </si>
  <si>
    <t>購入枚数
(×10000通貨)</t>
  </si>
  <si>
    <t>０決済</t>
  </si>
  <si>
    <t>ストップ切り下げ</t>
  </si>
  <si>
    <t>合　　　計</t>
  </si>
  <si>
    <t>100回</t>
  </si>
  <si>
    <t>EURUSDの日足検証完了</t>
  </si>
  <si>
    <t>これまで、今回のように詳しくデータを記録したことはない。　</t>
  </si>
  <si>
    <t>とても、一人であればこのようなデータを作成することはまずないと思う。</t>
  </si>
  <si>
    <t>手間暇かけてデータを作成することで、今迄見えなかったものが、少しずつ見えてきているように思う。</t>
  </si>
  <si>
    <t>CMAに参加したことで多くの示唆を頂きとても感謝しています。</t>
  </si>
  <si>
    <t>１００回のトレード検証で気づいたこと。</t>
  </si>
  <si>
    <t>日足のローソク足を出来るだけ右端から１本ずつ出すようにしたせいで、タイトなトレードになってしまった。</t>
  </si>
  <si>
    <t>トレーリングをしつつ、ターゲットを設定したらもう少し利益を伸ばせそう。</t>
  </si>
  <si>
    <t>大きな金額に慣れるため、複利でのトレードを心掛けた。</t>
  </si>
  <si>
    <t>少しでもpips数を稼ぐ気持ちで、建値より少し高いところに意識してstopを置いた。</t>
  </si>
  <si>
    <t>エントリー
価格</t>
  </si>
  <si>
    <t>Limit
Pips</t>
  </si>
  <si>
    <t>Stop 
Pips</t>
  </si>
  <si>
    <t>決済
日数</t>
  </si>
  <si>
    <t>損益
pips</t>
  </si>
  <si>
    <t>2010.02.02</t>
  </si>
  <si>
    <t>2010.02.03</t>
  </si>
  <si>
    <r>
      <t>4</t>
    </r>
    <r>
      <rPr>
        <sz val="11"/>
        <color indexed="8"/>
        <rFont val="ＭＳ Ｐゴシック"/>
        <family val="3"/>
      </rPr>
      <t>H</t>
    </r>
  </si>
  <si>
    <t>1:1リミット決済</t>
  </si>
  <si>
    <t>2010.02.09</t>
  </si>
  <si>
    <r>
      <t>4H</t>
    </r>
  </si>
  <si>
    <t>2010.02.10</t>
  </si>
  <si>
    <t>2010.02.10</t>
  </si>
  <si>
    <t>2010.02.11</t>
  </si>
  <si>
    <t>2010.02.16</t>
  </si>
  <si>
    <t>2010.02.17</t>
  </si>
  <si>
    <t>2010.03.02</t>
  </si>
  <si>
    <t>2010.03.09</t>
  </si>
  <si>
    <t>2010.03.09</t>
  </si>
  <si>
    <t>2010.03.10</t>
  </si>
  <si>
    <t>2010.03.16</t>
  </si>
  <si>
    <t>2010.03.17</t>
  </si>
  <si>
    <t>2010.03.22</t>
  </si>
  <si>
    <t>2010.03.25</t>
  </si>
  <si>
    <t>2010.03.26</t>
  </si>
  <si>
    <t>2010.03.26</t>
  </si>
  <si>
    <t>2010.03.31</t>
  </si>
  <si>
    <t>2010.04.02</t>
  </si>
  <si>
    <t>2010.04.02</t>
  </si>
  <si>
    <t>2010.04.01</t>
  </si>
  <si>
    <t>2010.04.30</t>
  </si>
  <si>
    <t>2010.05.12</t>
  </si>
  <si>
    <t>2010.05.12</t>
  </si>
  <si>
    <t>2010.05.17</t>
  </si>
  <si>
    <t>2010.05.20</t>
  </si>
  <si>
    <t>2010.05.21</t>
  </si>
  <si>
    <t>時間
足</t>
  </si>
  <si>
    <t>2010.05.28</t>
  </si>
  <si>
    <t>2010.05.28</t>
  </si>
  <si>
    <t>2010.06.10</t>
  </si>
  <si>
    <t>2010.06.11</t>
  </si>
  <si>
    <t>2010.06.14</t>
  </si>
  <si>
    <t>2010.06.15</t>
  </si>
  <si>
    <t>2010.06.16</t>
  </si>
  <si>
    <t>2010.06.16</t>
  </si>
  <si>
    <t>2010.06.21</t>
  </si>
  <si>
    <t>2010.06.24</t>
  </si>
  <si>
    <t>2010.07.09</t>
  </si>
  <si>
    <t>2010.07.13</t>
  </si>
  <si>
    <t>2010.07.14</t>
  </si>
  <si>
    <t>2010.07.30</t>
  </si>
  <si>
    <t>2010.08.03</t>
  </si>
  <si>
    <t>2010.08.06</t>
  </si>
  <si>
    <t>2010.08.06</t>
  </si>
  <si>
    <t>2010.08.10</t>
  </si>
  <si>
    <t>2010.08.11</t>
  </si>
  <si>
    <t>2010.08.16</t>
  </si>
  <si>
    <t>2010.08.17</t>
  </si>
  <si>
    <t>2010.08.20</t>
  </si>
  <si>
    <t>2010.08.25</t>
  </si>
  <si>
    <t>2010.08.26</t>
  </si>
  <si>
    <t>2010.09.01</t>
  </si>
  <si>
    <t>2010.09.03</t>
  </si>
  <si>
    <t>2010.09.07</t>
  </si>
  <si>
    <t>2010.09.07</t>
  </si>
  <si>
    <t>2010.09.09</t>
  </si>
  <si>
    <t>2010.09.13</t>
  </si>
  <si>
    <t>2010.09.13</t>
  </si>
  <si>
    <t>リミット決済</t>
  </si>
  <si>
    <t>2010.09.14</t>
  </si>
  <si>
    <t>2010.09.15</t>
  </si>
  <si>
    <t>2010.09.16</t>
  </si>
  <si>
    <t>2010.09.21</t>
  </si>
  <si>
    <t>2010.09.22</t>
  </si>
  <si>
    <t>2010.09.28</t>
  </si>
  <si>
    <t>2010.10.06</t>
  </si>
  <si>
    <t>2010.10.07</t>
  </si>
  <si>
    <t>2010.10.13</t>
  </si>
  <si>
    <t>2010.10.15</t>
  </si>
  <si>
    <t>2010.10.18</t>
  </si>
  <si>
    <t>2010.10.18</t>
  </si>
  <si>
    <t>2010.10.19</t>
  </si>
  <si>
    <t>2010.10.20</t>
  </si>
  <si>
    <t>2010.10.20</t>
  </si>
  <si>
    <t>2010.10.28</t>
  </si>
  <si>
    <t>2010.10.29</t>
  </si>
  <si>
    <t>2010.10.29</t>
  </si>
  <si>
    <t>2010.11.04</t>
  </si>
  <si>
    <t>2010.11.01</t>
  </si>
  <si>
    <t>2010.11.01</t>
  </si>
  <si>
    <t>2010.11.02</t>
  </si>
  <si>
    <t>2010.11.05</t>
  </si>
  <si>
    <t>2010.11.09</t>
  </si>
  <si>
    <t>2010.11.10</t>
  </si>
  <si>
    <t>2010.11.11</t>
  </si>
  <si>
    <t>2010.11.15</t>
  </si>
  <si>
    <t>2010.11.15</t>
  </si>
  <si>
    <t>2010.11.16</t>
  </si>
  <si>
    <t>０決済</t>
  </si>
  <si>
    <t>2010.11.18</t>
  </si>
  <si>
    <t>2010.12.02</t>
  </si>
  <si>
    <t>2010.12.03</t>
  </si>
  <si>
    <t>2010.12.07</t>
  </si>
  <si>
    <t>2010.12.08</t>
  </si>
  <si>
    <t>2010.12.09</t>
  </si>
  <si>
    <t>2010.12.10</t>
  </si>
  <si>
    <t>2010.12.10</t>
  </si>
  <si>
    <t>2010.12.15</t>
  </si>
  <si>
    <t>2010.12.16</t>
  </si>
  <si>
    <t>2010.12.16</t>
  </si>
  <si>
    <t>2010.12.17</t>
  </si>
  <si>
    <t>2010.12.21</t>
  </si>
  <si>
    <t>2010.12.21</t>
  </si>
  <si>
    <t>2010.12.22</t>
  </si>
  <si>
    <t>2010.12.23</t>
  </si>
  <si>
    <t>2010.12.24</t>
  </si>
  <si>
    <t>2010.12.27</t>
  </si>
  <si>
    <t>2010.12.27</t>
  </si>
  <si>
    <t>2010.12.28</t>
  </si>
  <si>
    <t>2010.12.31</t>
  </si>
  <si>
    <t>2010.12.31</t>
  </si>
  <si>
    <t>2011.01.03</t>
  </si>
  <si>
    <t>2011.01.03</t>
  </si>
  <si>
    <t>2011.01.14</t>
  </si>
  <si>
    <t>2011.01.17</t>
  </si>
  <si>
    <t>2011.01.20</t>
  </si>
  <si>
    <t>2011.01.21</t>
  </si>
  <si>
    <t>2011.02.16</t>
  </si>
  <si>
    <t>2011.02.16</t>
  </si>
  <si>
    <t>2011.02.28</t>
  </si>
  <si>
    <t>2011.02.28</t>
  </si>
  <si>
    <t>2011.03.02</t>
  </si>
  <si>
    <t>2011.03.03</t>
  </si>
  <si>
    <t>2011.03.04</t>
  </si>
  <si>
    <t>2011.03.07</t>
  </si>
  <si>
    <t>2011.03.07</t>
  </si>
  <si>
    <t>2011.03.08</t>
  </si>
  <si>
    <t>2011.03.11</t>
  </si>
  <si>
    <t>2011.03.14</t>
  </si>
  <si>
    <t>2011.03.14</t>
  </si>
  <si>
    <t>2011.03.15</t>
  </si>
  <si>
    <t>2011.03.16</t>
  </si>
  <si>
    <t>2011.03.16</t>
  </si>
  <si>
    <t>2011.03.17</t>
  </si>
  <si>
    <t>2011.04.14</t>
  </si>
  <si>
    <t>2011.04.15</t>
  </si>
  <si>
    <t>2011.04.25</t>
  </si>
  <si>
    <t>2010.11.05</t>
  </si>
  <si>
    <t>※０決済　10回</t>
  </si>
  <si>
    <t>トレード詳細データ</t>
  </si>
  <si>
    <t>通貨ペア別エントリー回数</t>
  </si>
  <si>
    <t>Buy</t>
  </si>
  <si>
    <t>Sell</t>
  </si>
  <si>
    <t>トレード期間</t>
  </si>
  <si>
    <t>8年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</si>
  <si>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</si>
  <si>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</si>
  <si>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</si>
  <si>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</si>
  <si>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</si>
  <si>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</si>
  <si>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</si>
  <si>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</si>
  <si>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</si>
  <si>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</si>
  <si>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</si>
  <si>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</si>
  <si>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</si>
  <si>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14ヶ月</t>
  </si>
  <si>
    <t>EURUSDの4時間足検証完了</t>
  </si>
  <si>
    <t>検証することが大事であることを痛感した。</t>
  </si>
  <si>
    <t>4時間足</t>
  </si>
  <si>
    <t>日足</t>
  </si>
  <si>
    <t>1時間足</t>
  </si>
  <si>
    <t>リスクリワード</t>
  </si>
  <si>
    <t>プロフィットファクター</t>
  </si>
  <si>
    <t>損益Pips</t>
  </si>
  <si>
    <t>勝率が高いのは、建値よりも約10pips以上プラスでの決済を意識した結果</t>
  </si>
  <si>
    <t>時間足別の各データを比較してみた</t>
  </si>
  <si>
    <t>今回も5％リスクでの複利運用</t>
  </si>
  <si>
    <t>日足に比べて、損益Pipsは約半分で利益は1.5倍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</si>
</sst>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0.0_ ;[Red]\-0.0\ "/>
    <numFmt numFmtId="191" formatCode="0_ ;[Red]\-0\ "/>
    <numFmt numFmtId="192" formatCode="0.0000"/>
    <numFmt numFmtId="193" formatCode="0_ "/>
    <numFmt numFmtId="194" formatCode="0.0"/>
    <numFmt numFmtId="195" formatCode="0.00000"/>
    <numFmt numFmtId="196" formatCode="0.0000000"/>
    <numFmt numFmtId="197" formatCode="0.000000"/>
    <numFmt numFmtId="198" formatCode="0.000"/>
    <numFmt numFmtId="199" formatCode="0.0_ "/>
    <numFmt numFmtId="200" formatCode="_-* #,##0.0_-;\-* #,##0.0_-;_-* &quot;-&quot;??_-;_-@_-"/>
    <numFmt numFmtId="201" formatCode="_-* #,##0_-;\-* #,##0_-;_-* &quot;-&quot;??_-;_-@_-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62" applyNumberFormat="1" applyFont="1" applyFill="1" applyBorder="1" applyAlignment="1" applyProtection="1">
      <alignment vertical="center"/>
      <protection/>
    </xf>
    <xf numFmtId="0" fontId="3" fillId="33" borderId="10" xfId="62" applyNumberFormat="1" applyFont="1" applyFill="1" applyBorder="1" applyAlignment="1" applyProtection="1">
      <alignment vertical="center"/>
      <protection/>
    </xf>
    <xf numFmtId="182" fontId="3" fillId="33" borderId="11" xfId="62" applyNumberFormat="1" applyFont="1" applyFill="1" applyBorder="1" applyAlignment="1" applyProtection="1">
      <alignment vertical="center"/>
      <protection/>
    </xf>
    <xf numFmtId="9" fontId="3" fillId="0" borderId="12" xfId="62" applyNumberFormat="1" applyFont="1" applyFill="1" applyBorder="1" applyAlignment="1" applyProtection="1">
      <alignment horizontal="center" vertical="center"/>
      <protection/>
    </xf>
    <xf numFmtId="5" fontId="3" fillId="0" borderId="13" xfId="62" applyNumberFormat="1" applyFont="1" applyFill="1" applyBorder="1" applyAlignment="1" applyProtection="1">
      <alignment horizontal="center" vertical="center"/>
      <protection/>
    </xf>
    <xf numFmtId="5" fontId="3" fillId="0" borderId="0" xfId="62" applyNumberFormat="1" applyFont="1" applyFill="1" applyBorder="1" applyAlignment="1" applyProtection="1">
      <alignment horizontal="center" vertical="center"/>
      <protection/>
    </xf>
    <xf numFmtId="6" fontId="3" fillId="33" borderId="11" xfId="62" applyNumberFormat="1" applyFont="1" applyFill="1" applyBorder="1" applyAlignment="1" applyProtection="1">
      <alignment vertical="center"/>
      <protection/>
    </xf>
    <xf numFmtId="6" fontId="3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5" xfId="62" applyNumberFormat="1" applyFont="1" applyFill="1" applyBorder="1" applyAlignment="1" applyProtection="1">
      <alignment horizontal="center" vertical="center"/>
      <protection/>
    </xf>
    <xf numFmtId="0" fontId="3" fillId="33" borderId="16" xfId="62" applyNumberFormat="1" applyFont="1" applyFill="1" applyBorder="1" applyAlignment="1" applyProtection="1">
      <alignment horizontal="center" vertical="center" wrapText="1"/>
      <protection/>
    </xf>
    <xf numFmtId="0" fontId="3" fillId="33" borderId="16" xfId="62" applyNumberFormat="1" applyFont="1" applyFill="1" applyBorder="1" applyAlignment="1" applyProtection="1">
      <alignment horizontal="center" vertical="center"/>
      <protection/>
    </xf>
    <xf numFmtId="182" fontId="3" fillId="33" borderId="16" xfId="62" applyNumberFormat="1" applyFont="1" applyFill="1" applyBorder="1" applyAlignment="1" applyProtection="1">
      <alignment horizontal="center" vertical="center" wrapText="1"/>
      <protection/>
    </xf>
    <xf numFmtId="183" fontId="3" fillId="33" borderId="16" xfId="62" applyNumberFormat="1" applyFont="1" applyFill="1" applyBorder="1" applyAlignment="1" applyProtection="1">
      <alignment horizontal="center" vertical="center"/>
      <protection/>
    </xf>
    <xf numFmtId="0" fontId="3" fillId="33" borderId="17" xfId="62" applyNumberFormat="1" applyFont="1" applyFill="1" applyBorder="1" applyAlignment="1" applyProtection="1">
      <alignment horizontal="center" vertical="center" wrapText="1"/>
      <protection/>
    </xf>
    <xf numFmtId="182" fontId="3" fillId="33" borderId="18" xfId="62" applyNumberFormat="1" applyFont="1" applyFill="1" applyBorder="1" applyAlignment="1" applyProtection="1">
      <alignment vertical="center"/>
      <protection/>
    </xf>
    <xf numFmtId="184" fontId="3" fillId="33" borderId="19" xfId="62" applyNumberFormat="1" applyFont="1" applyFill="1" applyBorder="1" applyAlignment="1" applyProtection="1">
      <alignment horizontal="center" vertical="center"/>
      <protection/>
    </xf>
    <xf numFmtId="184" fontId="4" fillId="0" borderId="20" xfId="62" applyNumberFormat="1" applyFont="1" applyFill="1" applyBorder="1" applyAlignment="1" applyProtection="1">
      <alignment horizontal="right" vertical="center"/>
      <protection/>
    </xf>
    <xf numFmtId="184" fontId="4" fillId="0" borderId="21" xfId="62" applyNumberFormat="1" applyFont="1" applyFill="1" applyBorder="1" applyAlignment="1" applyProtection="1">
      <alignment horizontal="right" vertical="center"/>
      <protection/>
    </xf>
    <xf numFmtId="185" fontId="4" fillId="0" borderId="21" xfId="62" applyNumberFormat="1" applyFont="1" applyFill="1" applyBorder="1" applyAlignment="1" applyProtection="1">
      <alignment horizontal="right" vertical="center"/>
      <protection/>
    </xf>
    <xf numFmtId="186" fontId="4" fillId="0" borderId="21" xfId="62" applyNumberFormat="1" applyFont="1" applyFill="1" applyBorder="1" applyAlignment="1" applyProtection="1">
      <alignment horizontal="right" vertical="center"/>
      <protection/>
    </xf>
    <xf numFmtId="187" fontId="4" fillId="0" borderId="21" xfId="62" applyNumberFormat="1" applyFont="1" applyFill="1" applyBorder="1" applyAlignment="1" applyProtection="1">
      <alignment vertical="center"/>
      <protection/>
    </xf>
    <xf numFmtId="184" fontId="4" fillId="0" borderId="21" xfId="62" applyNumberFormat="1" applyFont="1" applyFill="1" applyBorder="1" applyAlignment="1" applyProtection="1">
      <alignment vertical="center"/>
      <protection/>
    </xf>
    <xf numFmtId="181" fontId="4" fillId="0" borderId="21" xfId="62" applyNumberFormat="1" applyFont="1" applyFill="1" applyBorder="1" applyAlignment="1" applyProtection="1">
      <alignment vertical="center"/>
      <protection/>
    </xf>
    <xf numFmtId="181" fontId="4" fillId="0" borderId="22" xfId="62" applyNumberFormat="1" applyFont="1" applyFill="1" applyBorder="1" applyAlignment="1" applyProtection="1">
      <alignment vertical="center"/>
      <protection/>
    </xf>
    <xf numFmtId="184" fontId="0" fillId="0" borderId="20" xfId="0" applyNumberFormat="1" applyFont="1" applyFill="1" applyBorder="1" applyAlignment="1" applyProtection="1">
      <alignment vertical="center"/>
      <protection/>
    </xf>
    <xf numFmtId="184" fontId="0" fillId="0" borderId="21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6" fontId="4" fillId="0" borderId="21" xfId="62" applyNumberFormat="1" applyFont="1" applyFill="1" applyBorder="1" applyAlignment="1" applyProtection="1">
      <alignment horizontal="right" vertical="center"/>
      <protection/>
    </xf>
    <xf numFmtId="5" fontId="1" fillId="0" borderId="23" xfId="0" applyNumberFormat="1" applyFont="1" applyFill="1" applyBorder="1" applyAlignment="1" applyProtection="1">
      <alignment vertical="center"/>
      <protection/>
    </xf>
    <xf numFmtId="184" fontId="1" fillId="0" borderId="24" xfId="0" applyNumberFormat="1" applyFont="1" applyFill="1" applyBorder="1" applyAlignment="1" applyProtection="1">
      <alignment vertical="center"/>
      <protection/>
    </xf>
    <xf numFmtId="6" fontId="1" fillId="0" borderId="24" xfId="0" applyNumberFormat="1" applyFont="1" applyFill="1" applyBorder="1" applyAlignment="1" applyProtection="1">
      <alignment vertical="center"/>
      <protection/>
    </xf>
    <xf numFmtId="186" fontId="1" fillId="0" borderId="24" xfId="0" applyNumberFormat="1" applyFont="1" applyFill="1" applyBorder="1" applyAlignment="1" applyProtection="1">
      <alignment vertical="center"/>
      <protection/>
    </xf>
    <xf numFmtId="185" fontId="1" fillId="0" borderId="24" xfId="0" applyNumberFormat="1" applyFont="1" applyFill="1" applyBorder="1" applyAlignment="1" applyProtection="1">
      <alignment vertical="center"/>
      <protection/>
    </xf>
    <xf numFmtId="187" fontId="5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3" fillId="34" borderId="0" xfId="62" applyNumberFormat="1" applyFont="1" applyFill="1" applyBorder="1" applyAlignment="1" applyProtection="1">
      <alignment vertical="center"/>
      <protection/>
    </xf>
    <xf numFmtId="5" fontId="3" fillId="34" borderId="0" xfId="62" applyNumberFormat="1" applyFont="1" applyFill="1" applyBorder="1" applyAlignment="1" applyProtection="1">
      <alignment horizontal="center" vertical="center"/>
      <protection/>
    </xf>
    <xf numFmtId="182" fontId="3" fillId="34" borderId="0" xfId="62" applyNumberFormat="1" applyFont="1" applyFill="1" applyBorder="1" applyAlignment="1" applyProtection="1">
      <alignment vertical="center"/>
      <protection/>
    </xf>
    <xf numFmtId="6" fontId="3" fillId="34" borderId="0" xfId="62" applyNumberFormat="1" applyFont="1" applyFill="1" applyBorder="1" applyAlignment="1" applyProtection="1">
      <alignment vertical="center"/>
      <protection/>
    </xf>
    <xf numFmtId="6" fontId="3" fillId="34" borderId="0" xfId="62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3" fillId="34" borderId="26" xfId="62" applyNumberFormat="1" applyFont="1" applyFill="1" applyBorder="1" applyAlignment="1" applyProtection="1">
      <alignment vertical="center"/>
      <protection/>
    </xf>
    <xf numFmtId="5" fontId="3" fillId="34" borderId="26" xfId="62" applyNumberFormat="1" applyFont="1" applyFill="1" applyBorder="1" applyAlignment="1" applyProtection="1">
      <alignment horizontal="center" vertical="center"/>
      <protection/>
    </xf>
    <xf numFmtId="182" fontId="3" fillId="34" borderId="26" xfId="62" applyNumberFormat="1" applyFont="1" applyFill="1" applyBorder="1" applyAlignment="1" applyProtection="1">
      <alignment vertical="center"/>
      <protection/>
    </xf>
    <xf numFmtId="6" fontId="3" fillId="34" borderId="26" xfId="62" applyNumberFormat="1" applyFont="1" applyFill="1" applyBorder="1" applyAlignment="1" applyProtection="1">
      <alignment vertical="center"/>
      <protection/>
    </xf>
    <xf numFmtId="6" fontId="3" fillId="34" borderId="26" xfId="62" applyNumberFormat="1" applyFont="1" applyFill="1" applyBorder="1" applyAlignment="1" applyProtection="1">
      <alignment horizontal="center" vertical="center"/>
      <protection/>
    </xf>
    <xf numFmtId="0" fontId="0" fillId="34" borderId="26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5" fontId="4" fillId="35" borderId="27" xfId="62" applyNumberFormat="1" applyFont="1" applyFill="1" applyBorder="1" applyAlignment="1" applyProtection="1">
      <alignment horizontal="center"/>
      <protection/>
    </xf>
    <xf numFmtId="5" fontId="3" fillId="0" borderId="27" xfId="62" applyNumberFormat="1" applyFont="1" applyFill="1" applyBorder="1" applyAlignment="1" applyProtection="1">
      <alignment horizontal="center" vertical="center"/>
      <protection/>
    </xf>
    <xf numFmtId="0" fontId="3" fillId="0" borderId="27" xfId="62" applyNumberFormat="1" applyFont="1" applyFill="1" applyBorder="1" applyAlignment="1" applyProtection="1">
      <alignment/>
      <protection/>
    </xf>
    <xf numFmtId="5" fontId="4" fillId="35" borderId="28" xfId="62" applyNumberFormat="1" applyFont="1" applyFill="1" applyBorder="1" applyAlignment="1" applyProtection="1">
      <alignment horizontal="center"/>
      <protection/>
    </xf>
    <xf numFmtId="0" fontId="7" fillId="33" borderId="29" xfId="62" applyNumberFormat="1" applyFont="1" applyFill="1" applyBorder="1" applyAlignment="1" applyProtection="1">
      <alignment horizontal="center" vertical="center"/>
      <protection/>
    </xf>
    <xf numFmtId="5" fontId="7" fillId="34" borderId="26" xfId="62" applyNumberFormat="1" applyFont="1" applyFill="1" applyBorder="1" applyAlignment="1" applyProtection="1">
      <alignment horizontal="center" vertical="center"/>
      <protection/>
    </xf>
    <xf numFmtId="9" fontId="3" fillId="34" borderId="30" xfId="62" applyNumberFormat="1" applyFont="1" applyFill="1" applyBorder="1" applyAlignment="1" applyProtection="1">
      <alignment horizontal="center" vertical="center"/>
      <protection/>
    </xf>
    <xf numFmtId="5" fontId="4" fillId="35" borderId="31" xfId="62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3" fillId="33" borderId="11" xfId="6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35" xfId="63" applyBorder="1">
      <alignment vertical="center"/>
      <protection/>
    </xf>
    <xf numFmtId="0" fontId="1" fillId="0" borderId="36" xfId="63" applyBorder="1">
      <alignment vertical="center"/>
      <protection/>
    </xf>
    <xf numFmtId="0" fontId="1" fillId="0" borderId="37" xfId="63" applyBorder="1">
      <alignment vertical="center"/>
      <protection/>
    </xf>
    <xf numFmtId="0" fontId="1" fillId="0" borderId="38" xfId="63" applyBorder="1">
      <alignment vertical="center"/>
      <protection/>
    </xf>
    <xf numFmtId="0" fontId="1" fillId="0" borderId="0" xfId="63" applyBorder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0" fontId="0" fillId="36" borderId="39" xfId="0" applyFont="1" applyFill="1" applyBorder="1" applyAlignment="1">
      <alignment horizontal="center" vertical="center"/>
    </xf>
    <xf numFmtId="0" fontId="0" fillId="36" borderId="39" xfId="0" applyNumberFormat="1" applyFont="1" applyFill="1" applyBorder="1" applyAlignment="1" applyProtection="1">
      <alignment horizontal="center" vertical="center"/>
      <protection/>
    </xf>
    <xf numFmtId="0" fontId="0" fillId="37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36" borderId="3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63" applyFill="1" applyBorder="1">
      <alignment vertical="center"/>
      <protection/>
    </xf>
    <xf numFmtId="0" fontId="0" fillId="37" borderId="40" xfId="0" applyNumberFormat="1" applyFont="1" applyFill="1" applyBorder="1" applyAlignment="1" applyProtection="1">
      <alignment horizontal="center" vertical="center" wrapText="1"/>
      <protection/>
    </xf>
    <xf numFmtId="55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46" fillId="0" borderId="0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>
      <alignment vertical="center"/>
    </xf>
    <xf numFmtId="1" fontId="0" fillId="0" borderId="3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0" fontId="0" fillId="0" borderId="38" xfId="0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" fontId="0" fillId="0" borderId="38" xfId="0" applyNumberFormat="1" applyFill="1" applyBorder="1" applyAlignment="1">
      <alignment horizontal="center" vertical="center"/>
    </xf>
    <xf numFmtId="195" fontId="0" fillId="0" borderId="38" xfId="0" applyNumberFormat="1" applyFill="1" applyBorder="1" applyAlignment="1">
      <alignment vertical="center"/>
    </xf>
    <xf numFmtId="1" fontId="0" fillId="0" borderId="38" xfId="0" applyNumberFormat="1" applyFill="1" applyBorder="1" applyAlignment="1">
      <alignment vertical="center"/>
    </xf>
    <xf numFmtId="31" fontId="0" fillId="0" borderId="0" xfId="0" applyNumberFormat="1" applyAlignment="1">
      <alignment horizontal="left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95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 wrapText="1"/>
    </xf>
    <xf numFmtId="1" fontId="47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46" fillId="0" borderId="0" xfId="0" applyNumberFormat="1" applyFont="1" applyFill="1" applyBorder="1" applyAlignment="1">
      <alignment vertical="center"/>
    </xf>
    <xf numFmtId="5" fontId="4" fillId="35" borderId="42" xfId="62" applyNumberFormat="1" applyFont="1" applyFill="1" applyBorder="1" applyAlignment="1" applyProtection="1">
      <alignment horizontal="center"/>
      <protection/>
    </xf>
    <xf numFmtId="5" fontId="4" fillId="35" borderId="30" xfId="62" applyNumberFormat="1" applyFont="1" applyFill="1" applyBorder="1" applyAlignment="1" applyProtection="1">
      <alignment horizontal="center"/>
      <protection/>
    </xf>
    <xf numFmtId="5" fontId="4" fillId="35" borderId="22" xfId="62" applyNumberFormat="1" applyFont="1" applyFill="1" applyBorder="1" applyAlignment="1" applyProtection="1">
      <alignment horizontal="center"/>
      <protection/>
    </xf>
    <xf numFmtId="5" fontId="4" fillId="35" borderId="32" xfId="62" applyNumberFormat="1" applyFont="1" applyFill="1" applyBorder="1" applyAlignment="1" applyProtection="1">
      <alignment horizontal="center"/>
      <protection/>
    </xf>
    <xf numFmtId="5" fontId="4" fillId="35" borderId="43" xfId="62" applyNumberFormat="1" applyFont="1" applyFill="1" applyBorder="1" applyAlignment="1" applyProtection="1">
      <alignment horizontal="center"/>
      <protection/>
    </xf>
    <xf numFmtId="5" fontId="8" fillId="0" borderId="28" xfId="62" applyNumberFormat="1" applyFont="1" applyFill="1" applyBorder="1" applyAlignment="1" applyProtection="1">
      <alignment horizontal="center" vertical="center"/>
      <protection/>
    </xf>
    <xf numFmtId="188" fontId="3" fillId="0" borderId="44" xfId="62" applyNumberFormat="1" applyFont="1" applyFill="1" applyBorder="1" applyAlignment="1" applyProtection="1">
      <alignment horizontal="center" vertical="center"/>
      <protection/>
    </xf>
    <xf numFmtId="188" fontId="3" fillId="0" borderId="14" xfId="62" applyNumberFormat="1" applyFont="1" applyFill="1" applyBorder="1" applyAlignment="1" applyProtection="1">
      <alignment horizontal="center" vertical="center"/>
      <protection/>
    </xf>
    <xf numFmtId="5" fontId="3" fillId="0" borderId="43" xfId="62" applyNumberFormat="1" applyFont="1" applyFill="1" applyBorder="1" applyAlignment="1" applyProtection="1">
      <alignment horizontal="center" vertical="center"/>
      <protection/>
    </xf>
    <xf numFmtId="5" fontId="3" fillId="0" borderId="45" xfId="62" applyNumberFormat="1" applyFont="1" applyFill="1" applyBorder="1" applyAlignment="1" applyProtection="1">
      <alignment horizontal="center" vertical="center"/>
      <protection/>
    </xf>
    <xf numFmtId="55" fontId="4" fillId="0" borderId="42" xfId="62" applyNumberFormat="1" applyFont="1" applyFill="1" applyBorder="1" applyAlignment="1" applyProtection="1">
      <alignment horizontal="center"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4" fillId="0" borderId="47" xfId="62" applyNumberFormat="1" applyFont="1" applyFill="1" applyBorder="1" applyAlignment="1" applyProtection="1">
      <alignment horizontal="right" vertical="center"/>
      <protection/>
    </xf>
    <xf numFmtId="6" fontId="4" fillId="0" borderId="47" xfId="62" applyNumberFormat="1" applyFont="1" applyFill="1" applyBorder="1" applyAlignment="1" applyProtection="1">
      <alignment horizontal="right"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5" fontId="4" fillId="0" borderId="47" xfId="62" applyNumberFormat="1" applyFont="1" applyFill="1" applyBorder="1" applyAlignment="1" applyProtection="1">
      <alignment horizontal="right" vertical="center"/>
      <protection/>
    </xf>
    <xf numFmtId="187" fontId="4" fillId="0" borderId="47" xfId="62" applyNumberFormat="1" applyFont="1" applyFill="1" applyBorder="1" applyAlignment="1" applyProtection="1">
      <alignment vertical="center"/>
      <protection/>
    </xf>
    <xf numFmtId="184" fontId="4" fillId="0" borderId="47" xfId="62" applyNumberFormat="1" applyFont="1" applyFill="1" applyBorder="1" applyAlignment="1" applyProtection="1">
      <alignment vertical="center"/>
      <protection/>
    </xf>
    <xf numFmtId="181" fontId="4" fillId="0" borderId="25" xfId="62" applyNumberFormat="1" applyFont="1" applyFill="1" applyBorder="1" applyAlignment="1" applyProtection="1">
      <alignment vertical="center"/>
      <protection/>
    </xf>
    <xf numFmtId="181" fontId="1" fillId="0" borderId="48" xfId="0" applyNumberFormat="1" applyFont="1" applyFill="1" applyBorder="1" applyAlignment="1" applyProtection="1">
      <alignment vertical="center"/>
      <protection/>
    </xf>
    <xf numFmtId="55" fontId="4" fillId="0" borderId="49" xfId="62" applyNumberFormat="1" applyFont="1" applyFill="1" applyBorder="1" applyAlignment="1" applyProtection="1">
      <alignment horizontal="center"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4" fillId="0" borderId="51" xfId="62" applyNumberFormat="1" applyFont="1" applyFill="1" applyBorder="1" applyAlignment="1" applyProtection="1">
      <alignment horizontal="right" vertical="center"/>
      <protection/>
    </xf>
    <xf numFmtId="6" fontId="4" fillId="0" borderId="51" xfId="62" applyNumberFormat="1" applyFont="1" applyFill="1" applyBorder="1" applyAlignment="1" applyProtection="1">
      <alignment horizontal="right"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4" fillId="0" borderId="51" xfId="62" applyNumberFormat="1" applyFont="1" applyFill="1" applyBorder="1" applyAlignment="1" applyProtection="1">
      <alignment horizontal="right" vertical="center"/>
      <protection/>
    </xf>
    <xf numFmtId="187" fontId="4" fillId="0" borderId="51" xfId="62" applyNumberFormat="1" applyFont="1" applyFill="1" applyBorder="1" applyAlignment="1" applyProtection="1">
      <alignment vertical="center"/>
      <protection/>
    </xf>
    <xf numFmtId="184" fontId="4" fillId="0" borderId="51" xfId="62" applyNumberFormat="1" applyFont="1" applyFill="1" applyBorder="1" applyAlignment="1" applyProtection="1">
      <alignment vertical="center"/>
      <protection/>
    </xf>
    <xf numFmtId="181" fontId="4" fillId="0" borderId="51" xfId="62" applyNumberFormat="1" applyFont="1" applyFill="1" applyBorder="1" applyAlignment="1" applyProtection="1">
      <alignment vertical="center"/>
      <protection/>
    </xf>
    <xf numFmtId="181" fontId="4" fillId="0" borderId="52" xfId="62" applyNumberFormat="1" applyFont="1" applyFill="1" applyBorder="1" applyAlignment="1" applyProtection="1">
      <alignment vertical="center"/>
      <protection/>
    </xf>
    <xf numFmtId="184" fontId="4" fillId="0" borderId="24" xfId="62" applyNumberFormat="1" applyFont="1" applyFill="1" applyBorder="1" applyAlignment="1" applyProtection="1">
      <alignment vertical="center"/>
      <protection/>
    </xf>
    <xf numFmtId="181" fontId="4" fillId="0" borderId="24" xfId="62" applyNumberFormat="1" applyFont="1" applyFill="1" applyBorder="1" applyAlignment="1" applyProtection="1">
      <alignment vertical="center"/>
      <protection/>
    </xf>
    <xf numFmtId="0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53" xfId="0" applyNumberFormat="1" applyFont="1" applyFill="1" applyBorder="1" applyAlignment="1" applyProtection="1">
      <alignment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1" fontId="0" fillId="0" borderId="57" xfId="0" applyNumberFormat="1" applyFont="1" applyFill="1" applyBorder="1" applyAlignment="1" applyProtection="1">
      <alignment vertical="center"/>
      <protection/>
    </xf>
    <xf numFmtId="1" fontId="46" fillId="0" borderId="57" xfId="0" applyNumberFormat="1" applyFont="1" applyFill="1" applyBorder="1" applyAlignment="1" applyProtection="1">
      <alignment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9" fontId="0" fillId="0" borderId="61" xfId="0" applyNumberFormat="1" applyFont="1" applyFill="1" applyBorder="1" applyAlignment="1" applyProtection="1">
      <alignment vertical="center"/>
      <protection/>
    </xf>
    <xf numFmtId="0" fontId="0" fillId="0" borderId="60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horizontal="center" vertical="center"/>
      <protection/>
    </xf>
    <xf numFmtId="193" fontId="0" fillId="0" borderId="57" xfId="0" applyNumberFormat="1" applyFont="1" applyFill="1" applyBorder="1" applyAlignment="1" applyProtection="1">
      <alignment vertical="center"/>
      <protection/>
    </xf>
    <xf numFmtId="0" fontId="10" fillId="38" borderId="64" xfId="0" applyNumberFormat="1" applyFont="1" applyFill="1" applyBorder="1" applyAlignment="1" applyProtection="1">
      <alignment horizontal="center" vertical="center"/>
      <protection/>
    </xf>
    <xf numFmtId="0" fontId="10" fillId="38" borderId="39" xfId="0" applyNumberFormat="1" applyFont="1" applyFill="1" applyBorder="1" applyAlignment="1" applyProtection="1">
      <alignment horizontal="center" vertical="center"/>
      <protection/>
    </xf>
    <xf numFmtId="0" fontId="10" fillId="38" borderId="65" xfId="0" applyNumberFormat="1" applyFont="1" applyFill="1" applyBorder="1" applyAlignment="1" applyProtection="1">
      <alignment horizontal="center" vertical="center"/>
      <protection/>
    </xf>
    <xf numFmtId="0" fontId="10" fillId="38" borderId="66" xfId="0" applyNumberFormat="1" applyFont="1" applyFill="1" applyBorder="1" applyAlignment="1" applyProtection="1">
      <alignment horizontal="center" vertical="center"/>
      <protection/>
    </xf>
    <xf numFmtId="0" fontId="10" fillId="38" borderId="57" xfId="0" applyNumberFormat="1" applyFont="1" applyFill="1" applyBorder="1" applyAlignment="1" applyProtection="1">
      <alignment horizontal="center" vertical="center"/>
      <protection/>
    </xf>
    <xf numFmtId="0" fontId="10" fillId="38" borderId="2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9" fontId="0" fillId="0" borderId="67" xfId="0" applyNumberFormat="1" applyFont="1" applyFill="1" applyBorder="1" applyAlignment="1" applyProtection="1">
      <alignment vertical="center"/>
      <protection/>
    </xf>
    <xf numFmtId="0" fontId="0" fillId="0" borderId="55" xfId="0" applyNumberFormat="1" applyFont="1" applyFill="1" applyBorder="1" applyAlignment="1" applyProtection="1">
      <alignment horizontal="right" vertical="center"/>
      <protection/>
    </xf>
    <xf numFmtId="0" fontId="0" fillId="0" borderId="39" xfId="0" applyNumberFormat="1" applyFont="1" applyFill="1" applyBorder="1" applyAlignment="1" applyProtection="1">
      <alignment vertical="center"/>
      <protection/>
    </xf>
    <xf numFmtId="0" fontId="11" fillId="0" borderId="39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9" fontId="0" fillId="0" borderId="28" xfId="0" applyNumberFormat="1" applyFont="1" applyFill="1" applyBorder="1" applyAlignment="1" applyProtection="1">
      <alignment vertical="center"/>
      <protection/>
    </xf>
    <xf numFmtId="0" fontId="10" fillId="38" borderId="68" xfId="0" applyNumberFormat="1" applyFont="1" applyFill="1" applyBorder="1" applyAlignment="1" applyProtection="1">
      <alignment horizontal="center" vertical="center"/>
      <protection/>
    </xf>
    <xf numFmtId="201" fontId="0" fillId="0" borderId="39" xfId="49" applyNumberFormat="1" applyFont="1" applyFill="1" applyBorder="1" applyAlignment="1" applyProtection="1">
      <alignment vertical="center"/>
      <protection/>
    </xf>
    <xf numFmtId="201" fontId="0" fillId="0" borderId="30" xfId="49" applyNumberFormat="1" applyFont="1" applyFill="1" applyBorder="1" applyAlignment="1" applyProtection="1">
      <alignment vertical="center"/>
      <protection/>
    </xf>
    <xf numFmtId="201" fontId="11" fillId="0" borderId="39" xfId="49" applyNumberFormat="1" applyFont="1" applyFill="1" applyBorder="1" applyAlignment="1" applyProtection="1">
      <alignment vertical="center"/>
      <protection/>
    </xf>
    <xf numFmtId="201" fontId="11" fillId="0" borderId="30" xfId="49" applyNumberFormat="1" applyFont="1" applyFill="1" applyBorder="1" applyAlignment="1" applyProtection="1">
      <alignment vertical="center"/>
      <protection/>
    </xf>
    <xf numFmtId="201" fontId="46" fillId="0" borderId="39" xfId="49" applyNumberFormat="1" applyFont="1" applyFill="1" applyBorder="1" applyAlignment="1" applyProtection="1">
      <alignment vertical="center"/>
      <protection/>
    </xf>
    <xf numFmtId="201" fontId="46" fillId="0" borderId="30" xfId="49" applyNumberFormat="1" applyFont="1" applyFill="1" applyBorder="1" applyAlignment="1" applyProtection="1">
      <alignment vertical="center"/>
      <protection/>
    </xf>
    <xf numFmtId="2" fontId="47" fillId="0" borderId="39" xfId="0" applyNumberFormat="1" applyFont="1" applyFill="1" applyBorder="1" applyAlignment="1" applyProtection="1">
      <alignment vertical="center"/>
      <protection/>
    </xf>
    <xf numFmtId="2" fontId="47" fillId="0" borderId="30" xfId="0" applyNumberFormat="1" applyFont="1" applyFill="1" applyBorder="1" applyAlignment="1" applyProtection="1">
      <alignment vertical="center"/>
      <protection/>
    </xf>
    <xf numFmtId="0" fontId="10" fillId="38" borderId="69" xfId="0" applyNumberFormat="1" applyFont="1" applyFill="1" applyBorder="1" applyAlignment="1" applyProtection="1">
      <alignment horizontal="center" vertical="center"/>
      <protection/>
    </xf>
    <xf numFmtId="0" fontId="10" fillId="38" borderId="70" xfId="0" applyNumberFormat="1" applyFont="1" applyFill="1" applyBorder="1" applyAlignment="1" applyProtection="1">
      <alignment horizontal="center" vertical="center"/>
      <protection/>
    </xf>
    <xf numFmtId="0" fontId="10" fillId="38" borderId="71" xfId="0" applyNumberFormat="1" applyFont="1" applyFill="1" applyBorder="1" applyAlignment="1" applyProtection="1">
      <alignment horizontal="center" vertical="center"/>
      <protection/>
    </xf>
    <xf numFmtId="0" fontId="10" fillId="38" borderId="72" xfId="0" applyNumberFormat="1" applyFont="1" applyFill="1" applyBorder="1" applyAlignment="1" applyProtection="1">
      <alignment horizontal="center" vertical="center"/>
      <protection/>
    </xf>
    <xf numFmtId="0" fontId="10" fillId="38" borderId="73" xfId="0" applyNumberFormat="1" applyFont="1" applyFill="1" applyBorder="1" applyAlignment="1" applyProtection="1">
      <alignment horizontal="center" vertical="center"/>
      <protection/>
    </xf>
    <xf numFmtId="0" fontId="10" fillId="38" borderId="74" xfId="0" applyNumberFormat="1" applyFont="1" applyFill="1" applyBorder="1" applyAlignment="1" applyProtection="1">
      <alignment horizontal="center" vertical="center"/>
      <protection/>
    </xf>
    <xf numFmtId="0" fontId="10" fillId="38" borderId="75" xfId="0" applyNumberFormat="1" applyFont="1" applyFill="1" applyBorder="1" applyAlignment="1" applyProtection="1">
      <alignment horizontal="center" vertical="center"/>
      <protection/>
    </xf>
    <xf numFmtId="201" fontId="47" fillId="0" borderId="39" xfId="49" applyNumberFormat="1" applyFont="1" applyFill="1" applyBorder="1" applyAlignment="1" applyProtection="1">
      <alignment vertical="center"/>
      <protection/>
    </xf>
    <xf numFmtId="201" fontId="47" fillId="0" borderId="30" xfId="49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133350</xdr:colOff>
      <xdr:row>14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12</xdr:col>
      <xdr:colOff>219075</xdr:colOff>
      <xdr:row>14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0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0</xdr:row>
      <xdr:rowOff>0</xdr:rowOff>
    </xdr:from>
    <xdr:to>
      <xdr:col>18</xdr:col>
      <xdr:colOff>323850</xdr:colOff>
      <xdr:row>14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0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0</xdr:rowOff>
    </xdr:from>
    <xdr:to>
      <xdr:col>24</xdr:col>
      <xdr:colOff>419100</xdr:colOff>
      <xdr:row>14</xdr:row>
      <xdr:rowOff>123825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68225" y="0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114300</xdr:rowOff>
    </xdr:from>
    <xdr:to>
      <xdr:col>6</xdr:col>
      <xdr:colOff>142875</xdr:colOff>
      <xdr:row>29</xdr:row>
      <xdr:rowOff>66675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2514600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14</xdr:row>
      <xdr:rowOff>114300</xdr:rowOff>
    </xdr:from>
    <xdr:to>
      <xdr:col>12</xdr:col>
      <xdr:colOff>228600</xdr:colOff>
      <xdr:row>29</xdr:row>
      <xdr:rowOff>57150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71950" y="2514600"/>
          <a:ext cx="41719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14</xdr:row>
      <xdr:rowOff>114300</xdr:rowOff>
    </xdr:from>
    <xdr:to>
      <xdr:col>18</xdr:col>
      <xdr:colOff>333375</xdr:colOff>
      <xdr:row>29</xdr:row>
      <xdr:rowOff>66675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2514600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14</xdr:row>
      <xdr:rowOff>95250</xdr:rowOff>
    </xdr:from>
    <xdr:to>
      <xdr:col>24</xdr:col>
      <xdr:colOff>419100</xdr:colOff>
      <xdr:row>29</xdr:row>
      <xdr:rowOff>47625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68225" y="2495550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6</xdr:col>
      <xdr:colOff>123825</xdr:colOff>
      <xdr:row>44</xdr:row>
      <xdr:rowOff>104775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010150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29</xdr:row>
      <xdr:rowOff>38100</xdr:rowOff>
    </xdr:from>
    <xdr:to>
      <xdr:col>12</xdr:col>
      <xdr:colOff>228600</xdr:colOff>
      <xdr:row>44</xdr:row>
      <xdr:rowOff>95250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71950" y="5010150"/>
          <a:ext cx="41719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29</xdr:row>
      <xdr:rowOff>38100</xdr:rowOff>
    </xdr:from>
    <xdr:to>
      <xdr:col>18</xdr:col>
      <xdr:colOff>342900</xdr:colOff>
      <xdr:row>44</xdr:row>
      <xdr:rowOff>104775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34375" y="5010150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304800</xdr:colOff>
      <xdr:row>29</xdr:row>
      <xdr:rowOff>28575</xdr:rowOff>
    </xdr:from>
    <xdr:to>
      <xdr:col>24</xdr:col>
      <xdr:colOff>428625</xdr:colOff>
      <xdr:row>44</xdr:row>
      <xdr:rowOff>95250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477750" y="5000625"/>
          <a:ext cx="4181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3">
      <selection activeCell="A4" sqref="A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 thickBot="1">
      <c r="A1" s="63"/>
      <c r="B1" s="107" t="s">
        <v>0</v>
      </c>
      <c r="C1" s="108"/>
      <c r="D1" s="109"/>
      <c r="E1" s="62"/>
      <c r="F1" s="110" t="s">
        <v>0</v>
      </c>
      <c r="G1" s="111"/>
      <c r="H1" s="64"/>
    </row>
    <row r="2" spans="1:9" ht="25.5" customHeight="1" thickBot="1">
      <c r="A2" s="65" t="s">
        <v>1</v>
      </c>
      <c r="B2" s="112">
        <v>1000000</v>
      </c>
      <c r="C2" s="112"/>
      <c r="D2" s="112"/>
      <c r="E2" s="18" t="s">
        <v>2</v>
      </c>
      <c r="F2" s="113">
        <v>40210</v>
      </c>
      <c r="G2" s="114"/>
      <c r="H2" s="3"/>
      <c r="I2" s="3"/>
    </row>
    <row r="3" spans="1:11" ht="27" customHeight="1" thickBot="1">
      <c r="A3" s="4" t="s">
        <v>3</v>
      </c>
      <c r="B3" s="115">
        <f>SUM(B2+D23)</f>
        <v>135984120</v>
      </c>
      <c r="C3" s="115"/>
      <c r="D3" s="116"/>
      <c r="E3" s="5" t="s">
        <v>4</v>
      </c>
      <c r="F3" s="6">
        <v>0.05</v>
      </c>
      <c r="G3" s="7">
        <f>(B2-D23)*F3</f>
        <v>-6699206</v>
      </c>
      <c r="H3" s="9" t="s">
        <v>5</v>
      </c>
      <c r="I3" s="10">
        <f>(B3-B2)</f>
        <v>134984120</v>
      </c>
      <c r="K3" s="66"/>
    </row>
    <row r="4" spans="1:9" s="45" customFormat="1" ht="17.25" customHeight="1">
      <c r="A4" s="40"/>
      <c r="B4" s="41"/>
      <c r="C4" s="41"/>
      <c r="D4" s="41"/>
      <c r="E4" s="42"/>
      <c r="F4" s="61" t="s">
        <v>0</v>
      </c>
      <c r="G4" s="41"/>
      <c r="H4" s="43"/>
      <c r="I4" s="44"/>
    </row>
    <row r="5" spans="1:12" ht="39" customHeight="1">
      <c r="A5" s="46"/>
      <c r="B5" s="47"/>
      <c r="C5" s="47"/>
      <c r="D5" s="59"/>
      <c r="E5" s="48"/>
      <c r="F5" s="60"/>
      <c r="G5" s="47"/>
      <c r="H5" s="49"/>
      <c r="I5" s="50"/>
      <c r="J5" s="51"/>
      <c r="K5" s="52"/>
      <c r="L5" s="52"/>
    </row>
    <row r="6" spans="1:12" ht="21" customHeight="1" thickBot="1">
      <c r="A6" s="56" t="s">
        <v>6</v>
      </c>
      <c r="B6" s="54" t="s">
        <v>0</v>
      </c>
      <c r="C6" s="54" t="s">
        <v>0</v>
      </c>
      <c r="D6" s="55"/>
      <c r="E6" s="54" t="s">
        <v>0</v>
      </c>
      <c r="F6" s="57" t="s">
        <v>0</v>
      </c>
      <c r="G6" s="8"/>
      <c r="H6" s="3"/>
      <c r="I6" s="3"/>
      <c r="L6" s="53"/>
    </row>
    <row r="7" spans="1:12" ht="28.5">
      <c r="A7" s="58" t="s">
        <v>7</v>
      </c>
      <c r="B7" s="12" t="s">
        <v>8</v>
      </c>
      <c r="C7" s="13" t="s">
        <v>9</v>
      </c>
      <c r="D7" s="14" t="s">
        <v>10</v>
      </c>
      <c r="E7" s="15" t="s">
        <v>11</v>
      </c>
      <c r="F7" s="13" t="s">
        <v>12</v>
      </c>
      <c r="G7" s="15" t="s">
        <v>13</v>
      </c>
      <c r="H7" s="14" t="s">
        <v>14</v>
      </c>
      <c r="I7" s="16" t="s">
        <v>15</v>
      </c>
      <c r="J7" s="19" t="s">
        <v>16</v>
      </c>
      <c r="K7" s="13" t="s">
        <v>17</v>
      </c>
      <c r="L7" s="17" t="s">
        <v>18</v>
      </c>
    </row>
    <row r="8" spans="1:12" ht="24.75" customHeight="1">
      <c r="A8" s="117">
        <v>40210</v>
      </c>
      <c r="B8" s="20">
        <v>303088</v>
      </c>
      <c r="C8" s="21">
        <v>0</v>
      </c>
      <c r="D8" s="31">
        <f aca="true" t="shared" si="0" ref="D8:D22">SUM(B8-C8)</f>
        <v>303088</v>
      </c>
      <c r="E8" s="22">
        <v>4</v>
      </c>
      <c r="F8" s="23">
        <v>0</v>
      </c>
      <c r="G8" s="22">
        <f aca="true" t="shared" si="1" ref="G8:G22">SUM(E8+F8)</f>
        <v>4</v>
      </c>
      <c r="H8" s="24">
        <f aca="true" t="shared" si="2" ref="H8:H22">E8/G8</f>
        <v>1</v>
      </c>
      <c r="I8" s="25">
        <f aca="true" t="shared" si="3" ref="I8:I22">B8/E8</f>
        <v>75772</v>
      </c>
      <c r="J8" s="25" t="e">
        <f aca="true" t="shared" si="4" ref="J8:J23">C8/F8</f>
        <v>#DIV/0!</v>
      </c>
      <c r="K8" s="26" t="e">
        <f aca="true" t="shared" si="5" ref="K8:K23">I8/J8</f>
        <v>#DIV/0!</v>
      </c>
      <c r="L8" s="27" t="e">
        <f aca="true" t="shared" si="6" ref="L8:L22">B8/C8</f>
        <v>#DIV/0!</v>
      </c>
    </row>
    <row r="9" spans="1:12" ht="24.75" customHeight="1">
      <c r="A9" s="117">
        <v>40238</v>
      </c>
      <c r="B9" s="28">
        <v>497635</v>
      </c>
      <c r="C9" s="29">
        <v>113461</v>
      </c>
      <c r="D9" s="31">
        <f t="shared" si="0"/>
        <v>384174</v>
      </c>
      <c r="E9" s="30">
        <v>8</v>
      </c>
      <c r="F9" s="30">
        <v>1</v>
      </c>
      <c r="G9" s="22">
        <f t="shared" si="1"/>
        <v>9</v>
      </c>
      <c r="H9" s="24">
        <f t="shared" si="2"/>
        <v>0.8888888888888888</v>
      </c>
      <c r="I9" s="25">
        <f t="shared" si="3"/>
        <v>62204.375</v>
      </c>
      <c r="J9" s="25">
        <f t="shared" si="4"/>
        <v>113461</v>
      </c>
      <c r="K9" s="26">
        <f t="shared" si="5"/>
        <v>0.5482445509910895</v>
      </c>
      <c r="L9" s="27">
        <f t="shared" si="6"/>
        <v>4.385956407928716</v>
      </c>
    </row>
    <row r="10" spans="1:12" ht="24.75" customHeight="1">
      <c r="A10" s="117">
        <v>40269</v>
      </c>
      <c r="B10" s="28">
        <v>313529</v>
      </c>
      <c r="C10" s="29">
        <v>0</v>
      </c>
      <c r="D10" s="31">
        <f t="shared" si="0"/>
        <v>313529</v>
      </c>
      <c r="E10" s="30">
        <v>2</v>
      </c>
      <c r="F10" s="30">
        <v>0</v>
      </c>
      <c r="G10" s="22">
        <f t="shared" si="1"/>
        <v>2</v>
      </c>
      <c r="H10" s="24">
        <f t="shared" si="2"/>
        <v>1</v>
      </c>
      <c r="I10" s="25">
        <f t="shared" si="3"/>
        <v>156764.5</v>
      </c>
      <c r="J10" s="25" t="e">
        <f t="shared" si="4"/>
        <v>#DIV/0!</v>
      </c>
      <c r="K10" s="26" t="e">
        <f t="shared" si="5"/>
        <v>#DIV/0!</v>
      </c>
      <c r="L10" s="27" t="e">
        <f t="shared" si="6"/>
        <v>#DIV/0!</v>
      </c>
    </row>
    <row r="11" spans="1:12" ht="24.75" customHeight="1">
      <c r="A11" s="117">
        <v>40299</v>
      </c>
      <c r="B11" s="28">
        <v>406753</v>
      </c>
      <c r="C11" s="29">
        <v>0</v>
      </c>
      <c r="D11" s="31">
        <f t="shared" si="0"/>
        <v>406753</v>
      </c>
      <c r="E11" s="30">
        <v>3</v>
      </c>
      <c r="F11" s="30">
        <v>0</v>
      </c>
      <c r="G11" s="22">
        <f t="shared" si="1"/>
        <v>3</v>
      </c>
      <c r="H11" s="24">
        <f t="shared" si="2"/>
        <v>1</v>
      </c>
      <c r="I11" s="25">
        <f t="shared" si="3"/>
        <v>135584.33333333334</v>
      </c>
      <c r="J11" s="25" t="e">
        <f t="shared" si="4"/>
        <v>#DIV/0!</v>
      </c>
      <c r="K11" s="26" t="e">
        <f t="shared" si="5"/>
        <v>#DIV/0!</v>
      </c>
      <c r="L11" s="27" t="e">
        <f t="shared" si="6"/>
        <v>#DIV/0!</v>
      </c>
    </row>
    <row r="12" spans="1:12" ht="24.75" customHeight="1">
      <c r="A12" s="117">
        <v>40330</v>
      </c>
      <c r="B12" s="28">
        <v>333747</v>
      </c>
      <c r="C12" s="21">
        <v>217645</v>
      </c>
      <c r="D12" s="31">
        <f t="shared" si="0"/>
        <v>116102</v>
      </c>
      <c r="E12" s="30">
        <v>3</v>
      </c>
      <c r="F12" s="30">
        <v>2</v>
      </c>
      <c r="G12" s="22">
        <f t="shared" si="1"/>
        <v>5</v>
      </c>
      <c r="H12" s="24">
        <f t="shared" si="2"/>
        <v>0.6</v>
      </c>
      <c r="I12" s="25">
        <f t="shared" si="3"/>
        <v>111249</v>
      </c>
      <c r="J12" s="25">
        <f t="shared" si="4"/>
        <v>108822.5</v>
      </c>
      <c r="K12" s="26">
        <f t="shared" si="5"/>
        <v>1.0222977784924991</v>
      </c>
      <c r="L12" s="27">
        <f t="shared" si="6"/>
        <v>1.5334466677387488</v>
      </c>
    </row>
    <row r="13" spans="1:12" ht="24.75" customHeight="1">
      <c r="A13" s="117">
        <v>40360</v>
      </c>
      <c r="B13" s="28">
        <v>353556</v>
      </c>
      <c r="C13" s="29">
        <v>0</v>
      </c>
      <c r="D13" s="31">
        <f t="shared" si="0"/>
        <v>353556</v>
      </c>
      <c r="E13" s="30">
        <v>2</v>
      </c>
      <c r="F13" s="30">
        <v>0</v>
      </c>
      <c r="G13" s="22">
        <f t="shared" si="1"/>
        <v>2</v>
      </c>
      <c r="H13" s="24">
        <f t="shared" si="2"/>
        <v>1</v>
      </c>
      <c r="I13" s="25">
        <f t="shared" si="3"/>
        <v>176778</v>
      </c>
      <c r="J13" s="25" t="e">
        <f t="shared" si="4"/>
        <v>#DIV/0!</v>
      </c>
      <c r="K13" s="26" t="e">
        <f t="shared" si="5"/>
        <v>#DIV/0!</v>
      </c>
      <c r="L13" s="27" t="e">
        <f t="shared" si="6"/>
        <v>#DIV/0!</v>
      </c>
    </row>
    <row r="14" spans="1:12" ht="24.75" customHeight="1">
      <c r="A14" s="117">
        <v>40391</v>
      </c>
      <c r="B14" s="28">
        <v>2153082</v>
      </c>
      <c r="C14" s="21">
        <v>70615</v>
      </c>
      <c r="D14" s="31">
        <f t="shared" si="0"/>
        <v>2082467</v>
      </c>
      <c r="E14" s="30">
        <v>8</v>
      </c>
      <c r="F14" s="30">
        <v>1</v>
      </c>
      <c r="G14" s="22">
        <f t="shared" si="1"/>
        <v>9</v>
      </c>
      <c r="H14" s="24">
        <f t="shared" si="2"/>
        <v>0.8888888888888888</v>
      </c>
      <c r="I14" s="25">
        <f t="shared" si="3"/>
        <v>269135.25</v>
      </c>
      <c r="J14" s="25">
        <f t="shared" si="4"/>
        <v>70615</v>
      </c>
      <c r="K14" s="26">
        <f t="shared" si="5"/>
        <v>3.811304255469801</v>
      </c>
      <c r="L14" s="27">
        <f t="shared" si="6"/>
        <v>30.49043404375841</v>
      </c>
    </row>
    <row r="15" spans="1:12" ht="24.75" customHeight="1">
      <c r="A15" s="117">
        <v>40422</v>
      </c>
      <c r="B15" s="28">
        <v>7162152</v>
      </c>
      <c r="C15" s="21">
        <v>0</v>
      </c>
      <c r="D15" s="31">
        <f t="shared" si="0"/>
        <v>7162152</v>
      </c>
      <c r="E15" s="30">
        <v>9</v>
      </c>
      <c r="F15" s="30">
        <v>0</v>
      </c>
      <c r="G15" s="22">
        <f t="shared" si="1"/>
        <v>9</v>
      </c>
      <c r="H15" s="24">
        <f t="shared" si="2"/>
        <v>1</v>
      </c>
      <c r="I15" s="25">
        <f t="shared" si="3"/>
        <v>795794.6666666666</v>
      </c>
      <c r="J15" s="25" t="e">
        <f t="shared" si="4"/>
        <v>#DIV/0!</v>
      </c>
      <c r="K15" s="26" t="e">
        <f t="shared" si="5"/>
        <v>#DIV/0!</v>
      </c>
      <c r="L15" s="27" t="e">
        <f t="shared" si="6"/>
        <v>#DIV/0!</v>
      </c>
    </row>
    <row r="16" spans="1:12" ht="24.75" customHeight="1">
      <c r="A16" s="117">
        <v>40452</v>
      </c>
      <c r="B16" s="118">
        <v>6381335</v>
      </c>
      <c r="C16" s="119">
        <v>0</v>
      </c>
      <c r="D16" s="120">
        <f t="shared" si="0"/>
        <v>6381335</v>
      </c>
      <c r="E16" s="121">
        <v>6</v>
      </c>
      <c r="F16" s="121">
        <v>0</v>
      </c>
      <c r="G16" s="122">
        <f t="shared" si="1"/>
        <v>6</v>
      </c>
      <c r="H16" s="123">
        <f t="shared" si="2"/>
        <v>1</v>
      </c>
      <c r="I16" s="124">
        <f t="shared" si="3"/>
        <v>1063555.8333333333</v>
      </c>
      <c r="J16" s="25" t="e">
        <f t="shared" si="4"/>
        <v>#DIV/0!</v>
      </c>
      <c r="K16" s="26" t="e">
        <f t="shared" si="5"/>
        <v>#DIV/0!</v>
      </c>
      <c r="L16" s="125" t="e">
        <f t="shared" si="6"/>
        <v>#DIV/0!</v>
      </c>
    </row>
    <row r="17" spans="1:12" ht="24.75" customHeight="1">
      <c r="A17" s="117">
        <v>40483</v>
      </c>
      <c r="B17" s="118">
        <v>29838301</v>
      </c>
      <c r="C17" s="119">
        <v>1956897</v>
      </c>
      <c r="D17" s="120">
        <f t="shared" si="0"/>
        <v>27881404</v>
      </c>
      <c r="E17" s="121">
        <v>5</v>
      </c>
      <c r="F17" s="121">
        <v>2</v>
      </c>
      <c r="G17" s="122">
        <f t="shared" si="1"/>
        <v>7</v>
      </c>
      <c r="H17" s="123">
        <f t="shared" si="2"/>
        <v>0.7142857142857143</v>
      </c>
      <c r="I17" s="124">
        <f t="shared" si="3"/>
        <v>5967660.2</v>
      </c>
      <c r="J17" s="25">
        <f t="shared" si="4"/>
        <v>978448.5</v>
      </c>
      <c r="K17" s="26">
        <f t="shared" si="5"/>
        <v>6.099105062760074</v>
      </c>
      <c r="L17" s="125">
        <f t="shared" si="6"/>
        <v>15.247762656900184</v>
      </c>
    </row>
    <row r="18" spans="1:12" ht="24.75" customHeight="1">
      <c r="A18" s="117">
        <v>40513</v>
      </c>
      <c r="B18" s="118">
        <v>33521648</v>
      </c>
      <c r="C18" s="119">
        <v>9033186</v>
      </c>
      <c r="D18" s="120">
        <f t="shared" si="0"/>
        <v>24488462</v>
      </c>
      <c r="E18" s="121">
        <v>11</v>
      </c>
      <c r="F18" s="121">
        <v>4</v>
      </c>
      <c r="G18" s="122">
        <f t="shared" si="1"/>
        <v>15</v>
      </c>
      <c r="H18" s="123">
        <f t="shared" si="2"/>
        <v>0.7333333333333333</v>
      </c>
      <c r="I18" s="124">
        <f t="shared" si="3"/>
        <v>3047422.5454545454</v>
      </c>
      <c r="J18" s="25">
        <f t="shared" si="4"/>
        <v>2258296.5</v>
      </c>
      <c r="K18" s="26">
        <f t="shared" si="5"/>
        <v>1.349434206471358</v>
      </c>
      <c r="L18" s="125">
        <f t="shared" si="6"/>
        <v>3.710944067796235</v>
      </c>
    </row>
    <row r="19" spans="1:12" ht="24.75" customHeight="1">
      <c r="A19" s="117">
        <v>40544</v>
      </c>
      <c r="B19" s="118">
        <v>3567693</v>
      </c>
      <c r="C19" s="119">
        <v>4818839</v>
      </c>
      <c r="D19" s="120">
        <f t="shared" si="0"/>
        <v>-1251146</v>
      </c>
      <c r="E19" s="121">
        <v>3</v>
      </c>
      <c r="F19" s="121">
        <v>1</v>
      </c>
      <c r="G19" s="122">
        <f t="shared" si="1"/>
        <v>4</v>
      </c>
      <c r="H19" s="123">
        <f t="shared" si="2"/>
        <v>0.75</v>
      </c>
      <c r="I19" s="124">
        <f t="shared" si="3"/>
        <v>1189231</v>
      </c>
      <c r="J19" s="25">
        <f t="shared" si="4"/>
        <v>4818839</v>
      </c>
      <c r="K19" s="26">
        <f t="shared" si="5"/>
        <v>0.24678786736805275</v>
      </c>
      <c r="L19" s="125">
        <f t="shared" si="6"/>
        <v>0.7403636021041583</v>
      </c>
    </row>
    <row r="20" spans="1:12" ht="24.75" customHeight="1">
      <c r="A20" s="117">
        <v>40575</v>
      </c>
      <c r="B20" s="118">
        <v>9732801</v>
      </c>
      <c r="C20" s="119">
        <v>0</v>
      </c>
      <c r="D20" s="120">
        <f t="shared" si="0"/>
        <v>9732801</v>
      </c>
      <c r="E20" s="121">
        <v>3</v>
      </c>
      <c r="F20" s="121">
        <v>0</v>
      </c>
      <c r="G20" s="122">
        <f t="shared" si="1"/>
        <v>3</v>
      </c>
      <c r="H20" s="123">
        <f t="shared" si="2"/>
        <v>1</v>
      </c>
      <c r="I20" s="124">
        <f t="shared" si="3"/>
        <v>3244267</v>
      </c>
      <c r="J20" s="25" t="e">
        <f t="shared" si="4"/>
        <v>#DIV/0!</v>
      </c>
      <c r="K20" s="26" t="e">
        <f t="shared" si="5"/>
        <v>#DIV/0!</v>
      </c>
      <c r="L20" s="125" t="e">
        <f t="shared" si="6"/>
        <v>#DIV/0!</v>
      </c>
    </row>
    <row r="21" spans="1:12" ht="24.75" customHeight="1">
      <c r="A21" s="117">
        <v>40603</v>
      </c>
      <c r="B21" s="118">
        <v>51306984</v>
      </c>
      <c r="C21" s="119">
        <v>0</v>
      </c>
      <c r="D21" s="120">
        <f t="shared" si="0"/>
        <v>51306984</v>
      </c>
      <c r="E21" s="121">
        <v>10</v>
      </c>
      <c r="F21" s="121">
        <v>0</v>
      </c>
      <c r="G21" s="122">
        <f t="shared" si="1"/>
        <v>10</v>
      </c>
      <c r="H21" s="123">
        <f t="shared" si="2"/>
        <v>1</v>
      </c>
      <c r="I21" s="124">
        <f t="shared" si="3"/>
        <v>5130698.4</v>
      </c>
      <c r="J21" s="25" t="e">
        <f t="shared" si="4"/>
        <v>#DIV/0!</v>
      </c>
      <c r="K21" s="26" t="e">
        <f t="shared" si="5"/>
        <v>#DIV/0!</v>
      </c>
      <c r="L21" s="125" t="e">
        <f t="shared" si="6"/>
        <v>#DIV/0!</v>
      </c>
    </row>
    <row r="22" spans="1:12" ht="24.75" customHeight="1" thickBot="1">
      <c r="A22" s="127">
        <v>40634</v>
      </c>
      <c r="B22" s="128">
        <v>5322459</v>
      </c>
      <c r="C22" s="129">
        <v>0</v>
      </c>
      <c r="D22" s="130">
        <f t="shared" si="0"/>
        <v>5322459</v>
      </c>
      <c r="E22" s="131">
        <v>2</v>
      </c>
      <c r="F22" s="131">
        <v>0</v>
      </c>
      <c r="G22" s="132">
        <f t="shared" si="1"/>
        <v>2</v>
      </c>
      <c r="H22" s="133">
        <f t="shared" si="2"/>
        <v>1</v>
      </c>
      <c r="I22" s="134">
        <f t="shared" si="3"/>
        <v>2661229.5</v>
      </c>
      <c r="J22" s="134" t="e">
        <f t="shared" si="4"/>
        <v>#DIV/0!</v>
      </c>
      <c r="K22" s="135" t="e">
        <f t="shared" si="5"/>
        <v>#DIV/0!</v>
      </c>
      <c r="L22" s="136" t="e">
        <f t="shared" si="6"/>
        <v>#DIV/0!</v>
      </c>
    </row>
    <row r="23" spans="1:12" ht="24.75" customHeight="1" thickTop="1">
      <c r="A23" s="83" t="s">
        <v>64</v>
      </c>
      <c r="B23" s="32">
        <f>SUM(B8:B22)</f>
        <v>151194763</v>
      </c>
      <c r="C23" s="33">
        <f>SUM(C8:C22)</f>
        <v>16210643</v>
      </c>
      <c r="D23" s="34">
        <f>SUM(D8:D22)</f>
        <v>134984120</v>
      </c>
      <c r="E23" s="35">
        <f>SUM(E8:E22)</f>
        <v>79</v>
      </c>
      <c r="F23" s="36">
        <f>SUM(F8:F22)</f>
        <v>11</v>
      </c>
      <c r="G23" s="35">
        <f>SUM(G8:G22)</f>
        <v>90</v>
      </c>
      <c r="H23" s="37">
        <f>AVERAGE(H8:H22)</f>
        <v>0.905026455026455</v>
      </c>
      <c r="I23" s="33">
        <f>B23/E23</f>
        <v>1913857.759493671</v>
      </c>
      <c r="J23" s="137">
        <f t="shared" si="4"/>
        <v>1473694.8181818181</v>
      </c>
      <c r="K23" s="138">
        <f t="shared" si="5"/>
        <v>1.2986798459771387</v>
      </c>
      <c r="L23" s="126">
        <f>B23/C23</f>
        <v>9.32688253019945</v>
      </c>
    </row>
    <row r="24" spans="1:12" ht="13.5">
      <c r="A24" s="11"/>
      <c r="G24" t="s">
        <v>224</v>
      </c>
      <c r="J24" s="38"/>
      <c r="K24" s="39" t="s">
        <v>19</v>
      </c>
      <c r="L24" s="39" t="s">
        <v>20</v>
      </c>
    </row>
    <row r="25" ht="13.5">
      <c r="A25" s="11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4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00390625" defaultRowHeight="13.5" customHeight="1"/>
  <cols>
    <col min="1" max="1" width="5.75390625" style="0" customWidth="1"/>
    <col min="2" max="2" width="9.625" style="0" customWidth="1"/>
    <col min="3" max="3" width="5.25390625" style="0" bestFit="1" customWidth="1"/>
    <col min="4" max="4" width="13.75390625" style="80" bestFit="1" customWidth="1"/>
    <col min="5" max="5" width="13.875" style="0" bestFit="1" customWidth="1"/>
    <col min="6" max="6" width="5.25390625" style="0" bestFit="1" customWidth="1"/>
    <col min="7" max="7" width="11.125" style="0" bestFit="1" customWidth="1"/>
    <col min="8" max="8" width="9.125" style="0" bestFit="1" customWidth="1"/>
    <col min="9" max="10" width="7.875" style="0" bestFit="1" customWidth="1"/>
    <col min="11" max="11" width="5.25390625" style="0" bestFit="1" customWidth="1"/>
    <col min="12" max="12" width="5.125" style="0" bestFit="1" customWidth="1"/>
    <col min="13" max="13" width="10.25390625" style="0" bestFit="1" customWidth="1"/>
    <col min="14" max="14" width="9.00390625" style="0" bestFit="1" customWidth="1"/>
    <col min="15" max="15" width="5.25390625" style="0" bestFit="1" customWidth="1"/>
    <col min="16" max="16" width="14.75390625" style="0" bestFit="1" customWidth="1"/>
    <col min="17" max="17" width="5.25390625" style="0" bestFit="1" customWidth="1"/>
    <col min="18" max="18" width="6.125" style="0" bestFit="1" customWidth="1"/>
    <col min="19" max="19" width="10.50390625" style="0" bestFit="1" customWidth="1"/>
    <col min="20" max="20" width="8.375" style="0" bestFit="1" customWidth="1"/>
    <col min="21" max="21" width="11.625" style="0" customWidth="1"/>
  </cols>
  <sheetData>
    <row r="1" spans="1:21" s="77" customFormat="1" ht="27">
      <c r="A1" s="74" t="s">
        <v>37</v>
      </c>
      <c r="B1" s="75" t="s">
        <v>21</v>
      </c>
      <c r="C1" s="75" t="s">
        <v>22</v>
      </c>
      <c r="D1" s="78" t="s">
        <v>61</v>
      </c>
      <c r="E1" s="75" t="s">
        <v>23</v>
      </c>
      <c r="F1" s="78" t="s">
        <v>112</v>
      </c>
      <c r="G1" s="76" t="s">
        <v>42</v>
      </c>
      <c r="H1" s="78" t="s">
        <v>76</v>
      </c>
      <c r="I1" s="76" t="s">
        <v>39</v>
      </c>
      <c r="J1" s="76" t="s">
        <v>40</v>
      </c>
      <c r="K1" s="78" t="s">
        <v>77</v>
      </c>
      <c r="L1" s="78" t="s">
        <v>78</v>
      </c>
      <c r="M1" s="76" t="s">
        <v>43</v>
      </c>
      <c r="N1" s="75" t="s">
        <v>24</v>
      </c>
      <c r="O1" s="78" t="s">
        <v>79</v>
      </c>
      <c r="P1" s="75" t="s">
        <v>25</v>
      </c>
      <c r="Q1" s="75" t="s">
        <v>26</v>
      </c>
      <c r="R1" s="78" t="s">
        <v>80</v>
      </c>
      <c r="S1" s="75" t="s">
        <v>47</v>
      </c>
      <c r="T1" s="82" t="s">
        <v>59</v>
      </c>
      <c r="U1" s="103" t="s">
        <v>49</v>
      </c>
    </row>
    <row r="2" spans="1:21" s="90" customFormat="1" ht="13.5">
      <c r="A2" s="99"/>
      <c r="B2" s="84"/>
      <c r="C2" s="85"/>
      <c r="D2" s="102"/>
      <c r="E2" s="99"/>
      <c r="F2" s="85"/>
      <c r="G2" s="85"/>
      <c r="H2" s="101"/>
      <c r="I2" s="99"/>
      <c r="J2" s="101"/>
      <c r="K2" s="99"/>
      <c r="L2" s="100"/>
      <c r="M2" s="85"/>
      <c r="N2" s="101"/>
      <c r="O2" s="85"/>
      <c r="P2" s="85"/>
      <c r="Q2" s="99"/>
      <c r="R2" s="86"/>
      <c r="S2" s="100"/>
      <c r="T2" s="99"/>
      <c r="U2" s="100">
        <v>1000000</v>
      </c>
    </row>
    <row r="3" spans="1:21" s="90" customFormat="1" ht="13.5">
      <c r="A3" s="99">
        <v>1</v>
      </c>
      <c r="B3" s="84" t="s">
        <v>38</v>
      </c>
      <c r="C3" s="85" t="s">
        <v>44</v>
      </c>
      <c r="D3" s="102">
        <f aca="true" t="shared" si="0" ref="D3:D66">U2*5%/T3/L3</f>
        <v>12.919896640826963</v>
      </c>
      <c r="E3" s="99" t="s">
        <v>58</v>
      </c>
      <c r="F3" s="85" t="s">
        <v>83</v>
      </c>
      <c r="G3" s="85" t="s">
        <v>81</v>
      </c>
      <c r="H3" s="101">
        <v>1.3954</v>
      </c>
      <c r="I3" s="99"/>
      <c r="J3" s="101">
        <v>1.3911</v>
      </c>
      <c r="K3" s="99"/>
      <c r="L3" s="100">
        <f aca="true" t="shared" si="1" ref="L3:L102">ABS(H3-J3)*10000</f>
        <v>42.9999999999997</v>
      </c>
      <c r="M3" s="85" t="s">
        <v>82</v>
      </c>
      <c r="N3" s="101">
        <v>1.39894</v>
      </c>
      <c r="O3" s="85">
        <v>1</v>
      </c>
      <c r="P3" s="85" t="s">
        <v>48</v>
      </c>
      <c r="Q3" s="99" t="s">
        <v>60</v>
      </c>
      <c r="R3" s="86">
        <f aca="true" t="shared" si="2" ref="R3:R14">ABS(N3-H3)*10000</f>
        <v>35.400000000000986</v>
      </c>
      <c r="S3" s="104">
        <f aca="true" t="shared" si="3" ref="S3:S15">N3*R3*T3*D3</f>
        <v>57584.274418606656</v>
      </c>
      <c r="T3" s="99">
        <v>90</v>
      </c>
      <c r="U3" s="100">
        <f aca="true" t="shared" si="4" ref="U3:U66">U2+S3</f>
        <v>1057584.2744186067</v>
      </c>
    </row>
    <row r="4" spans="1:21" s="90" customFormat="1" ht="13.5">
      <c r="A4" s="99">
        <v>2</v>
      </c>
      <c r="B4" s="84" t="s">
        <v>38</v>
      </c>
      <c r="C4" s="85" t="s">
        <v>44</v>
      </c>
      <c r="D4" s="102">
        <f t="shared" si="0"/>
        <v>9.039181832637732</v>
      </c>
      <c r="E4" s="99" t="s">
        <v>58</v>
      </c>
      <c r="F4" s="85" t="s">
        <v>86</v>
      </c>
      <c r="G4" s="85" t="s">
        <v>85</v>
      </c>
      <c r="H4" s="101">
        <v>1.3727</v>
      </c>
      <c r="I4" s="101">
        <v>1.3792</v>
      </c>
      <c r="J4" s="101">
        <v>1.3662</v>
      </c>
      <c r="K4" s="99"/>
      <c r="L4" s="100">
        <f t="shared" si="1"/>
        <v>64.9999999999995</v>
      </c>
      <c r="M4" s="85" t="s">
        <v>85</v>
      </c>
      <c r="N4" s="101">
        <v>1.3792</v>
      </c>
      <c r="O4" s="85">
        <v>0</v>
      </c>
      <c r="P4" s="85" t="s">
        <v>84</v>
      </c>
      <c r="Q4" s="99" t="s">
        <v>60</v>
      </c>
      <c r="R4" s="86">
        <f t="shared" si="2"/>
        <v>64.9999999999995</v>
      </c>
      <c r="S4" s="100">
        <f t="shared" si="3"/>
        <v>72931.0115639071</v>
      </c>
      <c r="T4" s="99">
        <v>90</v>
      </c>
      <c r="U4" s="100">
        <f t="shared" si="4"/>
        <v>1130515.2859825138</v>
      </c>
    </row>
    <row r="5" spans="1:21" s="90" customFormat="1" ht="13.5">
      <c r="A5" s="99">
        <v>3</v>
      </c>
      <c r="B5" s="84" t="s">
        <v>38</v>
      </c>
      <c r="C5" s="85" t="s">
        <v>44</v>
      </c>
      <c r="D5" s="102">
        <f t="shared" si="0"/>
        <v>17.165431004896792</v>
      </c>
      <c r="E5" s="99" t="s">
        <v>58</v>
      </c>
      <c r="F5" s="85" t="s">
        <v>86</v>
      </c>
      <c r="G5" s="85" t="s">
        <v>87</v>
      </c>
      <c r="H5" s="101">
        <v>1.377</v>
      </c>
      <c r="I5" s="99"/>
      <c r="J5" s="101">
        <v>1.3733</v>
      </c>
      <c r="K5" s="99"/>
      <c r="L5" s="100">
        <f t="shared" si="1"/>
        <v>37.00000000000037</v>
      </c>
      <c r="M5" s="85" t="s">
        <v>88</v>
      </c>
      <c r="N5" s="101">
        <v>1.37807</v>
      </c>
      <c r="O5" s="85">
        <v>0</v>
      </c>
      <c r="P5" s="85" t="s">
        <v>48</v>
      </c>
      <c r="Q5" s="99" t="s">
        <v>60</v>
      </c>
      <c r="R5" s="86">
        <f t="shared" si="2"/>
        <v>10.699999999999044</v>
      </c>
      <c r="S5" s="100">
        <f t="shared" si="3"/>
        <v>22526.814110331514</v>
      </c>
      <c r="T5" s="99">
        <v>89</v>
      </c>
      <c r="U5" s="100">
        <f t="shared" si="4"/>
        <v>1153042.1000928453</v>
      </c>
    </row>
    <row r="6" spans="1:21" s="90" customFormat="1" ht="13.5">
      <c r="A6" s="99">
        <v>4</v>
      </c>
      <c r="B6" s="84" t="s">
        <v>38</v>
      </c>
      <c r="C6" s="85" t="s">
        <v>44</v>
      </c>
      <c r="D6" s="102">
        <f t="shared" si="0"/>
        <v>8.19970203451033</v>
      </c>
      <c r="E6" s="99" t="s">
        <v>58</v>
      </c>
      <c r="F6" s="85" t="s">
        <v>86</v>
      </c>
      <c r="G6" s="85" t="s">
        <v>89</v>
      </c>
      <c r="H6" s="101">
        <v>1.3756</v>
      </c>
      <c r="I6" s="99"/>
      <c r="J6" s="101">
        <v>1.3677</v>
      </c>
      <c r="K6" s="99"/>
      <c r="L6" s="100">
        <f t="shared" si="1"/>
        <v>79.00000000000018</v>
      </c>
      <c r="M6" s="85" t="s">
        <v>89</v>
      </c>
      <c r="N6" s="101">
        <v>1.3756</v>
      </c>
      <c r="O6" s="85">
        <v>0</v>
      </c>
      <c r="P6" s="91" t="s">
        <v>62</v>
      </c>
      <c r="Q6" s="92" t="s">
        <v>50</v>
      </c>
      <c r="R6" s="86">
        <f t="shared" si="2"/>
        <v>0</v>
      </c>
      <c r="S6" s="100">
        <f t="shared" si="3"/>
        <v>0</v>
      </c>
      <c r="T6" s="99">
        <v>89</v>
      </c>
      <c r="U6" s="100">
        <f t="shared" si="4"/>
        <v>1153042.1000928453</v>
      </c>
    </row>
    <row r="7" spans="1:21" s="90" customFormat="1" ht="13.5">
      <c r="A7" s="99">
        <v>5</v>
      </c>
      <c r="B7" s="84" t="s">
        <v>38</v>
      </c>
      <c r="C7" s="85" t="s">
        <v>44</v>
      </c>
      <c r="D7" s="102">
        <f t="shared" si="0"/>
        <v>14.235087655466687</v>
      </c>
      <c r="E7" s="99" t="s">
        <v>58</v>
      </c>
      <c r="F7" s="85" t="s">
        <v>86</v>
      </c>
      <c r="G7" s="85" t="s">
        <v>90</v>
      </c>
      <c r="H7" s="101">
        <v>1.3661</v>
      </c>
      <c r="I7" s="99"/>
      <c r="J7" s="101">
        <v>1.3616</v>
      </c>
      <c r="K7" s="99"/>
      <c r="L7" s="100">
        <f t="shared" si="1"/>
        <v>45.000000000001705</v>
      </c>
      <c r="M7" s="85" t="s">
        <v>91</v>
      </c>
      <c r="N7" s="101">
        <v>1.37462</v>
      </c>
      <c r="O7" s="85">
        <v>1</v>
      </c>
      <c r="P7" s="85" t="s">
        <v>48</v>
      </c>
      <c r="Q7" s="99" t="s">
        <v>60</v>
      </c>
      <c r="R7" s="86">
        <f t="shared" si="2"/>
        <v>85.19999999999861</v>
      </c>
      <c r="S7" s="100">
        <f t="shared" si="3"/>
        <v>150046.16792759657</v>
      </c>
      <c r="T7" s="99">
        <v>90</v>
      </c>
      <c r="U7" s="100">
        <f t="shared" si="4"/>
        <v>1303088.2680204418</v>
      </c>
    </row>
    <row r="8" spans="1:21" s="90" customFormat="1" ht="13.5">
      <c r="A8" s="99">
        <v>6</v>
      </c>
      <c r="B8" s="84" t="s">
        <v>38</v>
      </c>
      <c r="C8" s="85" t="s">
        <v>44</v>
      </c>
      <c r="D8" s="102">
        <f t="shared" si="0"/>
        <v>9.615468329548941</v>
      </c>
      <c r="E8" s="99" t="s">
        <v>58</v>
      </c>
      <c r="F8" s="85" t="s">
        <v>86</v>
      </c>
      <c r="G8" s="85" t="s">
        <v>92</v>
      </c>
      <c r="H8" s="101">
        <v>1.3538</v>
      </c>
      <c r="I8" s="99"/>
      <c r="J8" s="101">
        <v>1.3461</v>
      </c>
      <c r="K8" s="99"/>
      <c r="L8" s="100">
        <f t="shared" si="1"/>
        <v>76.99999999999818</v>
      </c>
      <c r="M8" s="85" t="s">
        <v>92</v>
      </c>
      <c r="N8" s="101">
        <v>1.36027</v>
      </c>
      <c r="O8" s="85">
        <v>0</v>
      </c>
      <c r="P8" s="85" t="s">
        <v>48</v>
      </c>
      <c r="Q8" s="99" t="s">
        <v>60</v>
      </c>
      <c r="R8" s="86">
        <f t="shared" si="2"/>
        <v>64.70000000000198</v>
      </c>
      <c r="S8" s="100">
        <f t="shared" si="3"/>
        <v>74470.19904455518</v>
      </c>
      <c r="T8" s="99">
        <v>88</v>
      </c>
      <c r="U8" s="100">
        <f t="shared" si="4"/>
        <v>1377558.467064997</v>
      </c>
    </row>
    <row r="9" spans="1:21" s="90" customFormat="1" ht="13.5">
      <c r="A9" s="99">
        <v>7</v>
      </c>
      <c r="B9" s="84" t="s">
        <v>38</v>
      </c>
      <c r="C9" s="91" t="s">
        <v>41</v>
      </c>
      <c r="D9" s="102">
        <f t="shared" si="0"/>
        <v>21.866007413731133</v>
      </c>
      <c r="E9" s="99" t="s">
        <v>58</v>
      </c>
      <c r="F9" s="85" t="s">
        <v>86</v>
      </c>
      <c r="G9" s="85" t="s">
        <v>93</v>
      </c>
      <c r="H9" s="101">
        <v>1.3599</v>
      </c>
      <c r="I9" s="99"/>
      <c r="J9" s="101">
        <v>1.3634</v>
      </c>
      <c r="K9" s="99"/>
      <c r="L9" s="100">
        <f t="shared" si="1"/>
        <v>34.999999999998366</v>
      </c>
      <c r="M9" s="85" t="s">
        <v>94</v>
      </c>
      <c r="N9" s="101">
        <v>1.3571</v>
      </c>
      <c r="O9" s="85">
        <v>0</v>
      </c>
      <c r="P9" s="85" t="s">
        <v>48</v>
      </c>
      <c r="Q9" s="99" t="s">
        <v>60</v>
      </c>
      <c r="R9" s="86">
        <f t="shared" si="2"/>
        <v>28.000000000001357</v>
      </c>
      <c r="S9" s="100">
        <f t="shared" si="3"/>
        <v>74779.38382616342</v>
      </c>
      <c r="T9" s="99">
        <v>90</v>
      </c>
      <c r="U9" s="100">
        <f t="shared" si="4"/>
        <v>1452337.8508911603</v>
      </c>
    </row>
    <row r="10" spans="1:21" s="90" customFormat="1" ht="13.5">
      <c r="A10" s="99">
        <v>8</v>
      </c>
      <c r="B10" s="84" t="s">
        <v>38</v>
      </c>
      <c r="C10" s="85" t="s">
        <v>44</v>
      </c>
      <c r="D10" s="102">
        <f t="shared" si="0"/>
        <v>19.210818133480032</v>
      </c>
      <c r="E10" s="99" t="s">
        <v>58</v>
      </c>
      <c r="F10" s="85" t="s">
        <v>86</v>
      </c>
      <c r="G10" s="85" t="s">
        <v>93</v>
      </c>
      <c r="H10" s="101">
        <v>1.3579</v>
      </c>
      <c r="I10" s="99"/>
      <c r="J10" s="101">
        <v>1.3537</v>
      </c>
      <c r="K10" s="99"/>
      <c r="L10" s="100">
        <f t="shared" si="1"/>
        <v>42.00000000000203</v>
      </c>
      <c r="M10" s="85" t="s">
        <v>94</v>
      </c>
      <c r="N10" s="101">
        <v>1.35917</v>
      </c>
      <c r="O10" s="85">
        <v>0</v>
      </c>
      <c r="P10" s="85" t="s">
        <v>48</v>
      </c>
      <c r="Q10" s="99" t="s">
        <v>60</v>
      </c>
      <c r="R10" s="86">
        <f t="shared" si="2"/>
        <v>12.699999999998823</v>
      </c>
      <c r="S10" s="100">
        <f t="shared" si="3"/>
        <v>29844.60746107422</v>
      </c>
      <c r="T10" s="99">
        <v>90</v>
      </c>
      <c r="U10" s="100">
        <f t="shared" si="4"/>
        <v>1482182.4583522344</v>
      </c>
    </row>
    <row r="11" spans="1:21" s="90" customFormat="1" ht="13.5">
      <c r="A11" s="99">
        <v>9</v>
      </c>
      <c r="B11" s="84" t="s">
        <v>38</v>
      </c>
      <c r="C11" s="85" t="s">
        <v>44</v>
      </c>
      <c r="D11" s="102">
        <f t="shared" si="0"/>
        <v>16.804789777236543</v>
      </c>
      <c r="E11" s="99" t="s">
        <v>58</v>
      </c>
      <c r="F11" s="85" t="s">
        <v>86</v>
      </c>
      <c r="G11" s="85" t="s">
        <v>95</v>
      </c>
      <c r="H11" s="101">
        <v>1.3593</v>
      </c>
      <c r="I11" s="99"/>
      <c r="J11" s="101">
        <v>1.3544</v>
      </c>
      <c r="K11" s="99"/>
      <c r="L11" s="100">
        <f t="shared" si="1"/>
        <v>48.99999999999905</v>
      </c>
      <c r="M11" s="85" t="s">
        <v>95</v>
      </c>
      <c r="N11" s="101">
        <v>1.36461</v>
      </c>
      <c r="O11" s="85">
        <v>0</v>
      </c>
      <c r="P11" s="85" t="s">
        <v>84</v>
      </c>
      <c r="Q11" s="99" t="s">
        <v>60</v>
      </c>
      <c r="R11" s="86">
        <f t="shared" si="2"/>
        <v>53.10000000000148</v>
      </c>
      <c r="S11" s="100">
        <f t="shared" si="3"/>
        <v>109591.95238625769</v>
      </c>
      <c r="T11" s="99">
        <v>90</v>
      </c>
      <c r="U11" s="100">
        <f t="shared" si="4"/>
        <v>1591774.4107384922</v>
      </c>
    </row>
    <row r="12" spans="1:21" s="90" customFormat="1" ht="13.5">
      <c r="A12" s="99">
        <v>10</v>
      </c>
      <c r="B12" s="84" t="s">
        <v>38</v>
      </c>
      <c r="C12" s="85" t="s">
        <v>44</v>
      </c>
      <c r="D12" s="102">
        <f t="shared" si="0"/>
        <v>14.98845961147352</v>
      </c>
      <c r="E12" s="99" t="s">
        <v>58</v>
      </c>
      <c r="F12" s="85" t="s">
        <v>86</v>
      </c>
      <c r="G12" s="85" t="s">
        <v>96</v>
      </c>
      <c r="H12" s="101">
        <v>1.3775</v>
      </c>
      <c r="I12" s="99"/>
      <c r="J12" s="101">
        <v>1.3716</v>
      </c>
      <c r="K12" s="99"/>
      <c r="L12" s="100">
        <f t="shared" si="1"/>
        <v>59.00000000000016</v>
      </c>
      <c r="M12" s="85" t="s">
        <v>97</v>
      </c>
      <c r="N12" s="101">
        <v>1.37821</v>
      </c>
      <c r="O12" s="85">
        <v>1</v>
      </c>
      <c r="P12" s="85" t="s">
        <v>48</v>
      </c>
      <c r="Q12" s="99" t="s">
        <v>60</v>
      </c>
      <c r="R12" s="86">
        <f t="shared" si="2"/>
        <v>7.099999999999884</v>
      </c>
      <c r="S12" s="100">
        <f t="shared" si="3"/>
        <v>13199.979504601164</v>
      </c>
      <c r="T12" s="99">
        <v>90</v>
      </c>
      <c r="U12" s="100">
        <f t="shared" si="4"/>
        <v>1604974.3902430933</v>
      </c>
    </row>
    <row r="13" spans="1:21" s="90" customFormat="1" ht="13.5">
      <c r="A13" s="99">
        <v>11</v>
      </c>
      <c r="B13" s="84" t="s">
        <v>38</v>
      </c>
      <c r="C13" s="91" t="s">
        <v>41</v>
      </c>
      <c r="D13" s="102">
        <f t="shared" si="0"/>
        <v>17.483381157331817</v>
      </c>
      <c r="E13" s="99" t="s">
        <v>58</v>
      </c>
      <c r="F13" s="85" t="s">
        <v>86</v>
      </c>
      <c r="G13" s="85" t="s">
        <v>98</v>
      </c>
      <c r="H13" s="101">
        <v>1.3529</v>
      </c>
      <c r="I13" s="99"/>
      <c r="J13" s="101">
        <v>1.358</v>
      </c>
      <c r="K13" s="99"/>
      <c r="L13" s="100">
        <f t="shared" si="1"/>
        <v>51.000000000001044</v>
      </c>
      <c r="M13" s="85" t="s">
        <v>98</v>
      </c>
      <c r="N13" s="101">
        <v>1.35063</v>
      </c>
      <c r="O13" s="85">
        <v>0</v>
      </c>
      <c r="P13" s="91" t="s">
        <v>63</v>
      </c>
      <c r="Q13" s="99" t="s">
        <v>60</v>
      </c>
      <c r="R13" s="86">
        <f t="shared" si="2"/>
        <v>22.699999999999942</v>
      </c>
      <c r="S13" s="100">
        <f t="shared" si="3"/>
        <v>48242.54208603268</v>
      </c>
      <c r="T13" s="99">
        <v>90</v>
      </c>
      <c r="U13" s="100">
        <f t="shared" si="4"/>
        <v>1653216.932329126</v>
      </c>
    </row>
    <row r="14" spans="1:21" s="90" customFormat="1" ht="13.5">
      <c r="A14" s="99">
        <v>12</v>
      </c>
      <c r="B14" s="84" t="s">
        <v>38</v>
      </c>
      <c r="C14" s="85" t="s">
        <v>44</v>
      </c>
      <c r="D14" s="102">
        <f t="shared" si="0"/>
        <v>17.329317948943075</v>
      </c>
      <c r="E14" s="99" t="s">
        <v>58</v>
      </c>
      <c r="F14" s="85" t="s">
        <v>86</v>
      </c>
      <c r="G14" s="85" t="s">
        <v>98</v>
      </c>
      <c r="H14" s="101">
        <v>1.3533</v>
      </c>
      <c r="I14" s="99"/>
      <c r="J14" s="101">
        <v>1.348</v>
      </c>
      <c r="K14" s="99"/>
      <c r="L14" s="100">
        <f t="shared" si="1"/>
        <v>52.99999999999861</v>
      </c>
      <c r="M14" s="85" t="s">
        <v>98</v>
      </c>
      <c r="N14" s="101">
        <v>1.35569</v>
      </c>
      <c r="O14" s="85">
        <v>0</v>
      </c>
      <c r="P14" s="85" t="s">
        <v>48</v>
      </c>
      <c r="Q14" s="99" t="s">
        <v>60</v>
      </c>
      <c r="R14" s="86">
        <f t="shared" si="2"/>
        <v>23.900000000001143</v>
      </c>
      <c r="S14" s="100">
        <f t="shared" si="3"/>
        <v>50533.83674098829</v>
      </c>
      <c r="T14" s="99">
        <v>90</v>
      </c>
      <c r="U14" s="100">
        <f t="shared" si="4"/>
        <v>1703750.7690701142</v>
      </c>
    </row>
    <row r="15" spans="1:21" s="90" customFormat="1" ht="13.5">
      <c r="A15" s="99">
        <v>13</v>
      </c>
      <c r="B15" s="84" t="s">
        <v>38</v>
      </c>
      <c r="C15" s="85" t="s">
        <v>44</v>
      </c>
      <c r="D15" s="102">
        <f t="shared" si="0"/>
        <v>18.319900742689793</v>
      </c>
      <c r="E15" s="99" t="s">
        <v>58</v>
      </c>
      <c r="F15" s="85" t="s">
        <v>86</v>
      </c>
      <c r="G15" s="85" t="s">
        <v>99</v>
      </c>
      <c r="H15" s="101">
        <v>1.3369</v>
      </c>
      <c r="I15" s="99"/>
      <c r="J15" s="101">
        <v>1.3319</v>
      </c>
      <c r="K15" s="99"/>
      <c r="L15" s="100">
        <f t="shared" si="1"/>
        <v>49.999999999998934</v>
      </c>
      <c r="M15" s="85" t="s">
        <v>99</v>
      </c>
      <c r="N15" s="101">
        <v>1.3319</v>
      </c>
      <c r="O15" s="85">
        <v>0</v>
      </c>
      <c r="P15" s="105" t="s">
        <v>45</v>
      </c>
      <c r="Q15" s="105" t="s">
        <v>46</v>
      </c>
      <c r="R15" s="87">
        <v>-50</v>
      </c>
      <c r="S15" s="106">
        <f t="shared" si="3"/>
        <v>-113461.2824662267</v>
      </c>
      <c r="T15" s="99">
        <v>93</v>
      </c>
      <c r="U15" s="100">
        <f t="shared" si="4"/>
        <v>1590289.4866038875</v>
      </c>
    </row>
    <row r="16" spans="1:21" s="90" customFormat="1" ht="13.5">
      <c r="A16" s="99">
        <v>14</v>
      </c>
      <c r="B16" s="84" t="s">
        <v>38</v>
      </c>
      <c r="C16" s="85" t="s">
        <v>44</v>
      </c>
      <c r="D16" s="102">
        <f t="shared" si="0"/>
        <v>14.24990579394163</v>
      </c>
      <c r="E16" s="99" t="s">
        <v>58</v>
      </c>
      <c r="F16" s="85" t="s">
        <v>86</v>
      </c>
      <c r="G16" s="85" t="s">
        <v>100</v>
      </c>
      <c r="H16" s="101">
        <v>1.3416</v>
      </c>
      <c r="I16" s="99"/>
      <c r="J16" s="101">
        <v>1.3356</v>
      </c>
      <c r="K16" s="99"/>
      <c r="L16" s="100">
        <f t="shared" si="1"/>
        <v>60.00000000000006</v>
      </c>
      <c r="M16" s="85" t="s">
        <v>101</v>
      </c>
      <c r="N16" s="101">
        <v>1.3416</v>
      </c>
      <c r="O16" s="85">
        <v>0</v>
      </c>
      <c r="P16" s="91" t="s">
        <v>62</v>
      </c>
      <c r="Q16" s="92" t="s">
        <v>50</v>
      </c>
      <c r="R16" s="86">
        <f aca="true" t="shared" si="5" ref="R16:R58">ABS(N16-H16)*10000</f>
        <v>0</v>
      </c>
      <c r="S16" s="100">
        <f aca="true" t="shared" si="6" ref="S16:S62">N16*R16*T16*D16</f>
        <v>0</v>
      </c>
      <c r="T16" s="99">
        <v>93</v>
      </c>
      <c r="U16" s="100">
        <f t="shared" si="4"/>
        <v>1590289.4866038875</v>
      </c>
    </row>
    <row r="17" spans="1:21" s="90" customFormat="1" ht="13.5">
      <c r="A17" s="99">
        <v>15</v>
      </c>
      <c r="B17" s="84" t="s">
        <v>38</v>
      </c>
      <c r="C17" s="85" t="s">
        <v>44</v>
      </c>
      <c r="D17" s="102">
        <f t="shared" si="0"/>
        <v>14.01630078092622</v>
      </c>
      <c r="E17" s="99" t="s">
        <v>58</v>
      </c>
      <c r="F17" s="85" t="s">
        <v>86</v>
      </c>
      <c r="G17" s="85" t="s">
        <v>102</v>
      </c>
      <c r="H17" s="101">
        <v>1.3471</v>
      </c>
      <c r="I17" s="99"/>
      <c r="J17" s="101">
        <v>1.341</v>
      </c>
      <c r="K17" s="99"/>
      <c r="L17" s="100">
        <f t="shared" si="1"/>
        <v>60.99999999999994</v>
      </c>
      <c r="M17" s="85" t="s">
        <v>102</v>
      </c>
      <c r="N17" s="101">
        <v>1.3526</v>
      </c>
      <c r="O17" s="85">
        <v>0</v>
      </c>
      <c r="P17" s="85" t="s">
        <v>48</v>
      </c>
      <c r="Q17" s="99" t="s">
        <v>60</v>
      </c>
      <c r="R17" s="86">
        <f t="shared" si="5"/>
        <v>55.000000000000604</v>
      </c>
      <c r="S17" s="100">
        <f t="shared" si="6"/>
        <v>96972.4637515774</v>
      </c>
      <c r="T17" s="99">
        <v>93</v>
      </c>
      <c r="U17" s="100">
        <f t="shared" si="4"/>
        <v>1687261.9503554648</v>
      </c>
    </row>
    <row r="18" spans="1:21" s="90" customFormat="1" ht="13.5">
      <c r="A18" s="99">
        <v>16</v>
      </c>
      <c r="B18" s="84" t="s">
        <v>38</v>
      </c>
      <c r="C18" s="85" t="s">
        <v>44</v>
      </c>
      <c r="D18" s="102">
        <f t="shared" si="0"/>
        <v>15.211521369955467</v>
      </c>
      <c r="E18" s="99" t="s">
        <v>58</v>
      </c>
      <c r="F18" s="85" t="s">
        <v>86</v>
      </c>
      <c r="G18" s="85" t="s">
        <v>105</v>
      </c>
      <c r="H18" s="101">
        <v>1.3519</v>
      </c>
      <c r="I18" s="99"/>
      <c r="J18" s="101">
        <v>1.346</v>
      </c>
      <c r="K18" s="99"/>
      <c r="L18" s="100">
        <f t="shared" si="1"/>
        <v>59.00000000000016</v>
      </c>
      <c r="M18" s="85" t="s">
        <v>104</v>
      </c>
      <c r="N18" s="101">
        <v>1.35785</v>
      </c>
      <c r="O18" s="85">
        <v>1</v>
      </c>
      <c r="P18" s="85" t="s">
        <v>48</v>
      </c>
      <c r="Q18" s="99" t="s">
        <v>60</v>
      </c>
      <c r="R18" s="86">
        <f t="shared" si="5"/>
        <v>59.499999999999</v>
      </c>
      <c r="S18" s="100">
        <f t="shared" si="6"/>
        <v>115523.21528623925</v>
      </c>
      <c r="T18" s="99">
        <v>94</v>
      </c>
      <c r="U18" s="100">
        <f t="shared" si="4"/>
        <v>1802785.165641704</v>
      </c>
    </row>
    <row r="19" spans="1:21" s="90" customFormat="1" ht="13.5">
      <c r="A19" s="99">
        <v>17</v>
      </c>
      <c r="B19" s="84" t="s">
        <v>38</v>
      </c>
      <c r="C19" s="91" t="s">
        <v>41</v>
      </c>
      <c r="D19" s="102">
        <f t="shared" si="0"/>
        <v>17.902533918984624</v>
      </c>
      <c r="E19" s="99" t="s">
        <v>58</v>
      </c>
      <c r="F19" s="85" t="s">
        <v>86</v>
      </c>
      <c r="G19" s="85" t="s">
        <v>103</v>
      </c>
      <c r="H19" s="101">
        <v>1.3484</v>
      </c>
      <c r="I19" s="99"/>
      <c r="J19" s="101">
        <v>1.3537</v>
      </c>
      <c r="K19" s="99"/>
      <c r="L19" s="100">
        <f t="shared" si="1"/>
        <v>52.99999999999861</v>
      </c>
      <c r="M19" s="85" t="s">
        <v>104</v>
      </c>
      <c r="N19" s="101">
        <v>1.3484</v>
      </c>
      <c r="O19" s="85">
        <v>0</v>
      </c>
      <c r="P19" s="91" t="s">
        <v>62</v>
      </c>
      <c r="Q19" s="92" t="s">
        <v>50</v>
      </c>
      <c r="R19" s="86">
        <f t="shared" si="5"/>
        <v>0</v>
      </c>
      <c r="S19" s="100">
        <f t="shared" si="6"/>
        <v>0</v>
      </c>
      <c r="T19" s="99">
        <v>95</v>
      </c>
      <c r="U19" s="100">
        <f t="shared" si="4"/>
        <v>1802785.165641704</v>
      </c>
    </row>
    <row r="20" spans="1:21" s="90" customFormat="1" ht="13.5">
      <c r="A20" s="99">
        <v>18</v>
      </c>
      <c r="B20" s="84" t="s">
        <v>38</v>
      </c>
      <c r="C20" s="85" t="s">
        <v>44</v>
      </c>
      <c r="D20" s="102">
        <f t="shared" si="0"/>
        <v>28.203772929312695</v>
      </c>
      <c r="E20" s="99" t="s">
        <v>58</v>
      </c>
      <c r="F20" s="85" t="s">
        <v>86</v>
      </c>
      <c r="G20" s="85" t="s">
        <v>106</v>
      </c>
      <c r="H20" s="101">
        <v>1.3257</v>
      </c>
      <c r="I20" s="99"/>
      <c r="J20" s="101">
        <v>1.3223</v>
      </c>
      <c r="K20" s="99"/>
      <c r="L20" s="100">
        <f t="shared" si="1"/>
        <v>34.000000000000696</v>
      </c>
      <c r="M20" s="85" t="s">
        <v>106</v>
      </c>
      <c r="N20" s="101">
        <v>1.33131</v>
      </c>
      <c r="O20" s="85">
        <v>0</v>
      </c>
      <c r="P20" s="85" t="s">
        <v>48</v>
      </c>
      <c r="Q20" s="99" t="s">
        <v>60</v>
      </c>
      <c r="R20" s="86">
        <f t="shared" si="5"/>
        <v>56.09999999999893</v>
      </c>
      <c r="S20" s="100">
        <f t="shared" si="6"/>
        <v>198005.4383068049</v>
      </c>
      <c r="T20" s="99">
        <v>94</v>
      </c>
      <c r="U20" s="100">
        <f t="shared" si="4"/>
        <v>2000790.603948509</v>
      </c>
    </row>
    <row r="21" spans="1:21" s="90" customFormat="1" ht="13.5">
      <c r="A21" s="99">
        <v>19</v>
      </c>
      <c r="B21" s="84" t="s">
        <v>38</v>
      </c>
      <c r="C21" s="85" t="s">
        <v>44</v>
      </c>
      <c r="D21" s="102">
        <f t="shared" si="0"/>
        <v>22.41028902272115</v>
      </c>
      <c r="E21" s="99" t="s">
        <v>58</v>
      </c>
      <c r="F21" s="85" t="s">
        <v>86</v>
      </c>
      <c r="G21" s="85" t="s">
        <v>107</v>
      </c>
      <c r="H21" s="101">
        <v>1.2663</v>
      </c>
      <c r="I21" s="99"/>
      <c r="J21" s="101">
        <v>1.2615</v>
      </c>
      <c r="K21" s="99"/>
      <c r="L21" s="100">
        <f t="shared" si="1"/>
        <v>47.999999999999154</v>
      </c>
      <c r="M21" s="85" t="s">
        <v>108</v>
      </c>
      <c r="N21" s="101">
        <v>1.2686</v>
      </c>
      <c r="O21" s="85">
        <v>0</v>
      </c>
      <c r="P21" s="85" t="s">
        <v>48</v>
      </c>
      <c r="Q21" s="99" t="s">
        <v>60</v>
      </c>
      <c r="R21" s="86">
        <f t="shared" si="5"/>
        <v>22.999999999999687</v>
      </c>
      <c r="S21" s="100">
        <f t="shared" si="6"/>
        <v>60811.11258738442</v>
      </c>
      <c r="T21" s="99">
        <v>93</v>
      </c>
      <c r="U21" s="100">
        <f t="shared" si="4"/>
        <v>2061601.7165358935</v>
      </c>
    </row>
    <row r="22" spans="1:21" s="90" customFormat="1" ht="13.5">
      <c r="A22" s="99">
        <v>20</v>
      </c>
      <c r="B22" s="84" t="s">
        <v>38</v>
      </c>
      <c r="C22" s="85" t="s">
        <v>44</v>
      </c>
      <c r="D22" s="102">
        <f t="shared" si="0"/>
        <v>10.773420341429246</v>
      </c>
      <c r="E22" s="99" t="s">
        <v>58</v>
      </c>
      <c r="F22" s="85" t="s">
        <v>86</v>
      </c>
      <c r="G22" s="85" t="s">
        <v>109</v>
      </c>
      <c r="H22" s="101">
        <v>1.2385</v>
      </c>
      <c r="I22" s="99"/>
      <c r="J22" s="101">
        <v>1.2281</v>
      </c>
      <c r="K22" s="99"/>
      <c r="L22" s="100">
        <f t="shared" si="1"/>
        <v>103.99999999999964</v>
      </c>
      <c r="M22" s="85" t="s">
        <v>109</v>
      </c>
      <c r="N22" s="101">
        <v>1.2385</v>
      </c>
      <c r="O22" s="85">
        <v>0</v>
      </c>
      <c r="P22" s="91" t="s">
        <v>62</v>
      </c>
      <c r="Q22" s="92" t="s">
        <v>50</v>
      </c>
      <c r="R22" s="86">
        <f t="shared" si="5"/>
        <v>0</v>
      </c>
      <c r="S22" s="100">
        <f t="shared" si="6"/>
        <v>0</v>
      </c>
      <c r="T22" s="99">
        <v>92</v>
      </c>
      <c r="U22" s="100">
        <f t="shared" si="4"/>
        <v>2061601.7165358935</v>
      </c>
    </row>
    <row r="23" spans="1:21" s="90" customFormat="1" ht="13.5">
      <c r="A23" s="99">
        <v>21</v>
      </c>
      <c r="B23" s="84" t="s">
        <v>38</v>
      </c>
      <c r="C23" s="85" t="s">
        <v>44</v>
      </c>
      <c r="D23" s="102">
        <f t="shared" si="0"/>
        <v>10.824329079785292</v>
      </c>
      <c r="E23" s="99" t="s">
        <v>58</v>
      </c>
      <c r="F23" s="85" t="s">
        <v>86</v>
      </c>
      <c r="G23" s="85" t="s">
        <v>110</v>
      </c>
      <c r="H23" s="101">
        <v>1.2436</v>
      </c>
      <c r="I23" s="99"/>
      <c r="J23" s="101">
        <v>1.2329</v>
      </c>
      <c r="K23" s="99"/>
      <c r="L23" s="100">
        <f t="shared" si="1"/>
        <v>106.99999999999932</v>
      </c>
      <c r="M23" s="85" t="s">
        <v>111</v>
      </c>
      <c r="N23" s="101">
        <v>1.2597</v>
      </c>
      <c r="O23" s="85">
        <v>1</v>
      </c>
      <c r="P23" s="85" t="s">
        <v>48</v>
      </c>
      <c r="Q23" s="99" t="s">
        <v>60</v>
      </c>
      <c r="R23" s="86">
        <f t="shared" si="5"/>
        <v>161.00000000000003</v>
      </c>
      <c r="S23" s="100">
        <f t="shared" si="6"/>
        <v>195381.7518007315</v>
      </c>
      <c r="T23" s="99">
        <v>89</v>
      </c>
      <c r="U23" s="100">
        <f t="shared" si="4"/>
        <v>2256983.468336625</v>
      </c>
    </row>
    <row r="24" spans="1:21" s="90" customFormat="1" ht="13.5">
      <c r="A24" s="99">
        <v>22</v>
      </c>
      <c r="B24" s="84" t="s">
        <v>38</v>
      </c>
      <c r="C24" s="85" t="s">
        <v>44</v>
      </c>
      <c r="D24" s="102">
        <f t="shared" si="0"/>
        <v>22.547287395970034</v>
      </c>
      <c r="E24" s="99" t="s">
        <v>58</v>
      </c>
      <c r="F24" s="85" t="s">
        <v>86</v>
      </c>
      <c r="G24" s="85" t="s">
        <v>113</v>
      </c>
      <c r="H24" s="101">
        <v>1.2336</v>
      </c>
      <c r="I24" s="99"/>
      <c r="J24" s="101">
        <v>1.2281</v>
      </c>
      <c r="K24" s="99"/>
      <c r="L24" s="100">
        <f t="shared" si="1"/>
        <v>55.000000000000604</v>
      </c>
      <c r="M24" s="85" t="s">
        <v>114</v>
      </c>
      <c r="N24" s="101">
        <v>1.23952</v>
      </c>
      <c r="O24" s="85">
        <v>0</v>
      </c>
      <c r="P24" s="85" t="s">
        <v>48</v>
      </c>
      <c r="Q24" s="99" t="s">
        <v>60</v>
      </c>
      <c r="R24" s="86">
        <f t="shared" si="5"/>
        <v>59.19999999999925</v>
      </c>
      <c r="S24" s="100">
        <f t="shared" si="6"/>
        <v>150560.461819468</v>
      </c>
      <c r="T24" s="99">
        <v>91</v>
      </c>
      <c r="U24" s="100">
        <f t="shared" si="4"/>
        <v>2407543.930156093</v>
      </c>
    </row>
    <row r="25" spans="1:21" s="90" customFormat="1" ht="13.5">
      <c r="A25" s="99">
        <v>23</v>
      </c>
      <c r="B25" s="84" t="s">
        <v>38</v>
      </c>
      <c r="C25" s="85" t="s">
        <v>44</v>
      </c>
      <c r="D25" s="102">
        <f t="shared" si="0"/>
        <v>37.79503815001654</v>
      </c>
      <c r="E25" s="99" t="s">
        <v>58</v>
      </c>
      <c r="F25" s="85" t="s">
        <v>86</v>
      </c>
      <c r="G25" s="85" t="s">
        <v>115</v>
      </c>
      <c r="H25" s="101">
        <v>1.1991</v>
      </c>
      <c r="I25" s="99"/>
      <c r="J25" s="101">
        <v>1.1956</v>
      </c>
      <c r="K25" s="99"/>
      <c r="L25" s="100">
        <f t="shared" si="1"/>
        <v>35.00000000000058</v>
      </c>
      <c r="M25" s="85" t="s">
        <v>115</v>
      </c>
      <c r="N25" s="101">
        <v>1.20498</v>
      </c>
      <c r="O25" s="85">
        <v>0</v>
      </c>
      <c r="P25" s="85" t="s">
        <v>48</v>
      </c>
      <c r="Q25" s="99" t="s">
        <v>60</v>
      </c>
      <c r="R25" s="86">
        <f t="shared" si="5"/>
        <v>58.79999999999885</v>
      </c>
      <c r="S25" s="100">
        <f t="shared" si="6"/>
        <v>243687.55193658834</v>
      </c>
      <c r="T25" s="99">
        <v>91</v>
      </c>
      <c r="U25" s="100">
        <f t="shared" si="4"/>
        <v>2651231.4820926813</v>
      </c>
    </row>
    <row r="26" spans="1:21" s="90" customFormat="1" ht="13.5">
      <c r="A26" s="99">
        <v>24</v>
      </c>
      <c r="B26" s="84" t="s">
        <v>38</v>
      </c>
      <c r="C26" s="91" t="s">
        <v>41</v>
      </c>
      <c r="D26" s="102">
        <f t="shared" si="0"/>
        <v>31.667839012096486</v>
      </c>
      <c r="E26" s="99" t="s">
        <v>58</v>
      </c>
      <c r="F26" s="85" t="s">
        <v>86</v>
      </c>
      <c r="G26" s="85" t="s">
        <v>116</v>
      </c>
      <c r="H26" s="101">
        <v>1.21</v>
      </c>
      <c r="I26" s="99"/>
      <c r="J26" s="101">
        <v>1.2146</v>
      </c>
      <c r="K26" s="99"/>
      <c r="L26" s="100">
        <f t="shared" si="1"/>
        <v>45.999999999999375</v>
      </c>
      <c r="M26" s="85" t="s">
        <v>116</v>
      </c>
      <c r="N26" s="101">
        <v>1.2146</v>
      </c>
      <c r="O26" s="85">
        <v>0</v>
      </c>
      <c r="P26" s="105" t="s">
        <v>45</v>
      </c>
      <c r="Q26" s="105" t="s">
        <v>46</v>
      </c>
      <c r="R26" s="87">
        <v>-46</v>
      </c>
      <c r="S26" s="106">
        <f t="shared" si="6"/>
        <v>-161009.2879074907</v>
      </c>
      <c r="T26" s="99">
        <v>91</v>
      </c>
      <c r="U26" s="100">
        <f t="shared" si="4"/>
        <v>2490222.194185191</v>
      </c>
    </row>
    <row r="27" spans="1:21" s="90" customFormat="1" ht="13.5">
      <c r="A27" s="99">
        <v>25</v>
      </c>
      <c r="B27" s="84" t="s">
        <v>38</v>
      </c>
      <c r="C27" s="91" t="s">
        <v>41</v>
      </c>
      <c r="D27" s="102">
        <f t="shared" si="0"/>
        <v>20.121381659543793</v>
      </c>
      <c r="E27" s="99" t="s">
        <v>58</v>
      </c>
      <c r="F27" s="85" t="s">
        <v>86</v>
      </c>
      <c r="G27" s="85" t="s">
        <v>117</v>
      </c>
      <c r="H27" s="101">
        <v>1.2227</v>
      </c>
      <c r="I27" s="99"/>
      <c r="J27" s="101">
        <v>1.2295</v>
      </c>
      <c r="K27" s="99"/>
      <c r="L27" s="100">
        <f t="shared" si="1"/>
        <v>68.00000000000139</v>
      </c>
      <c r="M27" s="85" t="s">
        <v>118</v>
      </c>
      <c r="N27" s="101">
        <v>1.2212</v>
      </c>
      <c r="O27" s="85">
        <v>1</v>
      </c>
      <c r="P27" s="91" t="s">
        <v>63</v>
      </c>
      <c r="Q27" s="99" t="s">
        <v>60</v>
      </c>
      <c r="R27" s="86">
        <f t="shared" si="5"/>
        <v>14.999999999998348</v>
      </c>
      <c r="S27" s="100">
        <f t="shared" si="6"/>
        <v>33541.09570079292</v>
      </c>
      <c r="T27" s="99">
        <v>91</v>
      </c>
      <c r="U27" s="100">
        <f t="shared" si="4"/>
        <v>2523763.289885984</v>
      </c>
    </row>
    <row r="28" spans="1:21" s="90" customFormat="1" ht="13.5">
      <c r="A28" s="99">
        <v>26</v>
      </c>
      <c r="B28" s="84" t="s">
        <v>38</v>
      </c>
      <c r="C28" s="85" t="s">
        <v>44</v>
      </c>
      <c r="D28" s="102">
        <f t="shared" si="0"/>
        <v>22.12274973602727</v>
      </c>
      <c r="E28" s="99" t="s">
        <v>58</v>
      </c>
      <c r="F28" s="85" t="s">
        <v>86</v>
      </c>
      <c r="G28" s="85" t="s">
        <v>120</v>
      </c>
      <c r="H28" s="101">
        <v>1.2317</v>
      </c>
      <c r="I28" s="99"/>
      <c r="J28" s="101">
        <v>1.2255</v>
      </c>
      <c r="K28" s="99"/>
      <c r="L28" s="100">
        <f t="shared" si="1"/>
        <v>61.99999999999983</v>
      </c>
      <c r="M28" s="85" t="s">
        <v>119</v>
      </c>
      <c r="N28" s="101">
        <v>1.2317</v>
      </c>
      <c r="O28" s="85">
        <v>0</v>
      </c>
      <c r="P28" s="91" t="s">
        <v>62</v>
      </c>
      <c r="Q28" s="92" t="s">
        <v>50</v>
      </c>
      <c r="R28" s="86">
        <f t="shared" si="5"/>
        <v>0</v>
      </c>
      <c r="S28" s="100">
        <f t="shared" si="6"/>
        <v>0</v>
      </c>
      <c r="T28" s="99">
        <v>92</v>
      </c>
      <c r="U28" s="100">
        <f t="shared" si="4"/>
        <v>2523763.289885984</v>
      </c>
    </row>
    <row r="29" spans="1:21" s="90" customFormat="1" ht="13.5">
      <c r="A29" s="99">
        <v>27</v>
      </c>
      <c r="B29" s="84" t="s">
        <v>38</v>
      </c>
      <c r="C29" s="91" t="s">
        <v>41</v>
      </c>
      <c r="D29" s="102">
        <f t="shared" si="0"/>
        <v>23.11138543851717</v>
      </c>
      <c r="E29" s="99" t="s">
        <v>58</v>
      </c>
      <c r="F29" s="85" t="s">
        <v>86</v>
      </c>
      <c r="G29" s="85" t="s">
        <v>121</v>
      </c>
      <c r="H29" s="101">
        <v>1.2349</v>
      </c>
      <c r="I29" s="99"/>
      <c r="J29" s="101">
        <v>1.2409</v>
      </c>
      <c r="K29" s="99"/>
      <c r="L29" s="100">
        <f t="shared" si="1"/>
        <v>59.99999999999783</v>
      </c>
      <c r="M29" s="85" t="s">
        <v>121</v>
      </c>
      <c r="N29" s="101">
        <v>1.23272</v>
      </c>
      <c r="O29" s="85">
        <v>0</v>
      </c>
      <c r="P29" s="91" t="s">
        <v>63</v>
      </c>
      <c r="Q29" s="99" t="s">
        <v>60</v>
      </c>
      <c r="R29" s="86">
        <f t="shared" si="5"/>
        <v>21.800000000000708</v>
      </c>
      <c r="S29" s="100">
        <f t="shared" si="6"/>
        <v>56518.198269203756</v>
      </c>
      <c r="T29" s="99">
        <v>91</v>
      </c>
      <c r="U29" s="100">
        <f t="shared" si="4"/>
        <v>2580281.4881551876</v>
      </c>
    </row>
    <row r="30" spans="1:21" s="90" customFormat="1" ht="13.5">
      <c r="A30" s="99">
        <v>28</v>
      </c>
      <c r="B30" s="84" t="s">
        <v>38</v>
      </c>
      <c r="C30" s="91" t="s">
        <v>41</v>
      </c>
      <c r="D30" s="102">
        <f t="shared" si="0"/>
        <v>17.065353757640207</v>
      </c>
      <c r="E30" s="99" t="s">
        <v>58</v>
      </c>
      <c r="F30" s="85" t="s">
        <v>86</v>
      </c>
      <c r="G30" s="85" t="s">
        <v>122</v>
      </c>
      <c r="H30" s="101">
        <v>1.2262</v>
      </c>
      <c r="I30" s="99"/>
      <c r="J30" s="101">
        <v>1.2346</v>
      </c>
      <c r="K30" s="99"/>
      <c r="L30" s="100">
        <f t="shared" si="1"/>
        <v>83.99999999999963</v>
      </c>
      <c r="M30" s="85" t="s">
        <v>122</v>
      </c>
      <c r="N30" s="101">
        <v>1.22917</v>
      </c>
      <c r="O30" s="85">
        <v>0</v>
      </c>
      <c r="P30" s="105" t="s">
        <v>45</v>
      </c>
      <c r="Q30" s="105" t="s">
        <v>46</v>
      </c>
      <c r="R30" s="87">
        <v>-30</v>
      </c>
      <c r="S30" s="106">
        <f t="shared" si="6"/>
        <v>-56635.79637135226</v>
      </c>
      <c r="T30" s="99">
        <v>90</v>
      </c>
      <c r="U30" s="100">
        <f t="shared" si="4"/>
        <v>2523645.691783835</v>
      </c>
    </row>
    <row r="31" spans="1:21" s="90" customFormat="1" ht="13.5">
      <c r="A31" s="99">
        <v>29</v>
      </c>
      <c r="B31" s="84" t="s">
        <v>38</v>
      </c>
      <c r="C31" s="91" t="s">
        <v>41</v>
      </c>
      <c r="D31" s="102">
        <f t="shared" si="0"/>
        <v>23.898159960074175</v>
      </c>
      <c r="E31" s="99" t="s">
        <v>58</v>
      </c>
      <c r="F31" s="85" t="s">
        <v>86</v>
      </c>
      <c r="G31" s="85" t="s">
        <v>123</v>
      </c>
      <c r="H31" s="101">
        <v>1.2661</v>
      </c>
      <c r="I31" s="99"/>
      <c r="J31" s="101">
        <v>1.2721</v>
      </c>
      <c r="K31" s="99"/>
      <c r="L31" s="100">
        <f t="shared" si="1"/>
        <v>60.00000000000006</v>
      </c>
      <c r="M31" s="85" t="s">
        <v>123</v>
      </c>
      <c r="N31" s="101">
        <v>1.26264</v>
      </c>
      <c r="O31" s="85">
        <v>0</v>
      </c>
      <c r="P31" s="91" t="s">
        <v>63</v>
      </c>
      <c r="Q31" s="99" t="s">
        <v>60</v>
      </c>
      <c r="R31" s="86">
        <f t="shared" si="5"/>
        <v>34.600000000000186</v>
      </c>
      <c r="S31" s="100">
        <f t="shared" si="6"/>
        <v>91876.14789256573</v>
      </c>
      <c r="T31" s="99">
        <v>88</v>
      </c>
      <c r="U31" s="100">
        <f t="shared" si="4"/>
        <v>2615521.839676401</v>
      </c>
    </row>
    <row r="32" spans="1:21" s="90" customFormat="1" ht="13.5">
      <c r="A32" s="99">
        <v>30</v>
      </c>
      <c r="B32" s="84" t="s">
        <v>38</v>
      </c>
      <c r="C32" s="85" t="s">
        <v>44</v>
      </c>
      <c r="D32" s="102">
        <f t="shared" si="0"/>
        <v>22.18047693077026</v>
      </c>
      <c r="E32" s="99" t="s">
        <v>58</v>
      </c>
      <c r="F32" s="85" t="s">
        <v>86</v>
      </c>
      <c r="G32" s="85" t="s">
        <v>124</v>
      </c>
      <c r="H32" s="101">
        <v>1.259</v>
      </c>
      <c r="I32" s="99"/>
      <c r="J32" s="101">
        <v>1.2523</v>
      </c>
      <c r="K32" s="99"/>
      <c r="L32" s="100">
        <f t="shared" si="1"/>
        <v>66.99999999999929</v>
      </c>
      <c r="M32" s="85" t="s">
        <v>125</v>
      </c>
      <c r="N32" s="101">
        <v>1.26956</v>
      </c>
      <c r="O32" s="85">
        <v>1</v>
      </c>
      <c r="P32" s="85" t="s">
        <v>48</v>
      </c>
      <c r="Q32" s="99" t="s">
        <v>60</v>
      </c>
      <c r="R32" s="86">
        <f t="shared" si="5"/>
        <v>105.60000000000124</v>
      </c>
      <c r="S32" s="100">
        <f t="shared" si="6"/>
        <v>261680.1025044259</v>
      </c>
      <c r="T32" s="99">
        <v>88</v>
      </c>
      <c r="U32" s="100">
        <f t="shared" si="4"/>
        <v>2877201.942180827</v>
      </c>
    </row>
    <row r="33" spans="1:21" s="90" customFormat="1" ht="13.5">
      <c r="A33" s="99">
        <v>31</v>
      </c>
      <c r="B33" s="84" t="s">
        <v>38</v>
      </c>
      <c r="C33" s="85" t="s">
        <v>44</v>
      </c>
      <c r="D33" s="102">
        <f t="shared" si="0"/>
        <v>44.02083754866597</v>
      </c>
      <c r="E33" s="99" t="s">
        <v>58</v>
      </c>
      <c r="F33" s="85" t="s">
        <v>86</v>
      </c>
      <c r="G33" s="85" t="s">
        <v>126</v>
      </c>
      <c r="H33" s="101">
        <v>1.3064</v>
      </c>
      <c r="I33" s="99"/>
      <c r="J33" s="101">
        <v>1.3026</v>
      </c>
      <c r="K33" s="99"/>
      <c r="L33" s="100">
        <f t="shared" si="1"/>
        <v>38.000000000000256</v>
      </c>
      <c r="M33" s="85" t="s">
        <v>127</v>
      </c>
      <c r="N33" s="101">
        <v>1.31656</v>
      </c>
      <c r="O33" s="85">
        <v>4</v>
      </c>
      <c r="P33" s="85" t="s">
        <v>48</v>
      </c>
      <c r="Q33" s="99" t="s">
        <v>60</v>
      </c>
      <c r="R33" s="86">
        <f t="shared" si="5"/>
        <v>101.59999999999947</v>
      </c>
      <c r="S33" s="100">
        <f t="shared" si="6"/>
        <v>506396.99116072437</v>
      </c>
      <c r="T33" s="99">
        <v>86</v>
      </c>
      <c r="U33" s="100">
        <f t="shared" si="4"/>
        <v>3383598.933341551</v>
      </c>
    </row>
    <row r="34" spans="1:21" s="90" customFormat="1" ht="13.5">
      <c r="A34" s="99">
        <v>32</v>
      </c>
      <c r="B34" s="84" t="s">
        <v>38</v>
      </c>
      <c r="C34" s="85" t="s">
        <v>44</v>
      </c>
      <c r="D34" s="102">
        <f t="shared" si="0"/>
        <v>33.73478497847998</v>
      </c>
      <c r="E34" s="99" t="s">
        <v>58</v>
      </c>
      <c r="F34" s="85" t="s">
        <v>86</v>
      </c>
      <c r="G34" s="85" t="s">
        <v>128</v>
      </c>
      <c r="H34" s="101">
        <v>1.326</v>
      </c>
      <c r="I34" s="99"/>
      <c r="J34" s="101">
        <v>1.3201</v>
      </c>
      <c r="K34" s="99"/>
      <c r="L34" s="100">
        <f t="shared" si="1"/>
        <v>59.00000000000016</v>
      </c>
      <c r="M34" s="85" t="s">
        <v>129</v>
      </c>
      <c r="N34" s="101">
        <v>1.33039</v>
      </c>
      <c r="O34" s="85">
        <v>0</v>
      </c>
      <c r="P34" s="85" t="s">
        <v>48</v>
      </c>
      <c r="Q34" s="99" t="s">
        <v>60</v>
      </c>
      <c r="R34" s="86">
        <f t="shared" si="5"/>
        <v>43.89999999999894</v>
      </c>
      <c r="S34" s="100">
        <f t="shared" si="6"/>
        <v>167471.28942232678</v>
      </c>
      <c r="T34" s="99">
        <v>85</v>
      </c>
      <c r="U34" s="100">
        <f t="shared" si="4"/>
        <v>3551070.222763878</v>
      </c>
    </row>
    <row r="35" spans="1:21" s="90" customFormat="1" ht="13.5">
      <c r="A35" s="99">
        <v>33</v>
      </c>
      <c r="B35" s="84" t="s">
        <v>38</v>
      </c>
      <c r="C35" s="85" t="s">
        <v>44</v>
      </c>
      <c r="D35" s="102">
        <f t="shared" si="0"/>
        <v>50.9479228517029</v>
      </c>
      <c r="E35" s="99" t="s">
        <v>58</v>
      </c>
      <c r="F35" s="85" t="s">
        <v>86</v>
      </c>
      <c r="G35" s="85" t="s">
        <v>130</v>
      </c>
      <c r="H35" s="101">
        <v>1.3115</v>
      </c>
      <c r="I35" s="99"/>
      <c r="J35" s="101">
        <v>1.3074</v>
      </c>
      <c r="K35" s="99"/>
      <c r="L35" s="100">
        <f t="shared" si="1"/>
        <v>41.000000000002146</v>
      </c>
      <c r="M35" s="85" t="s">
        <v>131</v>
      </c>
      <c r="N35" s="101">
        <v>1.31656</v>
      </c>
      <c r="O35" s="85">
        <v>1</v>
      </c>
      <c r="P35" s="85" t="s">
        <v>48</v>
      </c>
      <c r="Q35" s="99" t="s">
        <v>60</v>
      </c>
      <c r="R35" s="86">
        <f t="shared" si="5"/>
        <v>50.599999999998424</v>
      </c>
      <c r="S35" s="100">
        <f t="shared" si="6"/>
        <v>288493.8644287439</v>
      </c>
      <c r="T35" s="99">
        <v>85</v>
      </c>
      <c r="U35" s="100">
        <f t="shared" si="4"/>
        <v>3839564.0871926215</v>
      </c>
    </row>
    <row r="36" spans="1:21" s="90" customFormat="1" ht="13.5">
      <c r="A36" s="99">
        <v>34</v>
      </c>
      <c r="B36" s="84" t="s">
        <v>38</v>
      </c>
      <c r="C36" s="85" t="s">
        <v>44</v>
      </c>
      <c r="D36" s="102">
        <f t="shared" si="0"/>
        <v>57.23858209887609</v>
      </c>
      <c r="E36" s="99" t="s">
        <v>58</v>
      </c>
      <c r="F36" s="85" t="s">
        <v>86</v>
      </c>
      <c r="G36" s="85" t="s">
        <v>132</v>
      </c>
      <c r="H36" s="101">
        <v>1.2773</v>
      </c>
      <c r="I36" s="99"/>
      <c r="J36" s="101">
        <v>1.2734</v>
      </c>
      <c r="K36" s="99"/>
      <c r="L36" s="100">
        <f t="shared" si="1"/>
        <v>39.00000000000014</v>
      </c>
      <c r="M36" s="85" t="s">
        <v>133</v>
      </c>
      <c r="N36" s="101">
        <v>1.28701</v>
      </c>
      <c r="O36" s="85">
        <v>1</v>
      </c>
      <c r="P36" s="85" t="s">
        <v>48</v>
      </c>
      <c r="Q36" s="99" t="s">
        <v>60</v>
      </c>
      <c r="R36" s="86">
        <f t="shared" si="5"/>
        <v>97.09999999999886</v>
      </c>
      <c r="S36" s="100">
        <f t="shared" si="6"/>
        <v>615160.5399945932</v>
      </c>
      <c r="T36" s="99">
        <v>86</v>
      </c>
      <c r="U36" s="100">
        <f t="shared" si="4"/>
        <v>4454724.627187215</v>
      </c>
    </row>
    <row r="37" spans="1:21" s="90" customFormat="1" ht="13.5">
      <c r="A37" s="99">
        <v>35</v>
      </c>
      <c r="B37" s="84" t="s">
        <v>38</v>
      </c>
      <c r="C37" s="91" t="s">
        <v>41</v>
      </c>
      <c r="D37" s="102">
        <f t="shared" si="0"/>
        <v>51.79912357194316</v>
      </c>
      <c r="E37" s="99" t="s">
        <v>58</v>
      </c>
      <c r="F37" s="85" t="s">
        <v>86</v>
      </c>
      <c r="G37" s="85" t="s">
        <v>134</v>
      </c>
      <c r="H37" s="101">
        <v>1.2708</v>
      </c>
      <c r="I37" s="99"/>
      <c r="J37" s="101">
        <v>1.2758</v>
      </c>
      <c r="K37" s="99"/>
      <c r="L37" s="100">
        <f t="shared" si="1"/>
        <v>50.00000000000115</v>
      </c>
      <c r="M37" s="85" t="s">
        <v>134</v>
      </c>
      <c r="N37" s="101">
        <v>1.26859</v>
      </c>
      <c r="O37" s="85">
        <v>0</v>
      </c>
      <c r="P37" s="91" t="s">
        <v>63</v>
      </c>
      <c r="Q37" s="99" t="s">
        <v>60</v>
      </c>
      <c r="R37" s="86">
        <f t="shared" si="5"/>
        <v>22.099999999998232</v>
      </c>
      <c r="S37" s="100">
        <f t="shared" si="6"/>
        <v>124891.94243714292</v>
      </c>
      <c r="T37" s="99">
        <v>86</v>
      </c>
      <c r="U37" s="100">
        <f t="shared" si="4"/>
        <v>4579616.569624358</v>
      </c>
    </row>
    <row r="38" spans="1:21" s="90" customFormat="1" ht="13.5">
      <c r="A38" s="99">
        <v>36</v>
      </c>
      <c r="B38" s="84" t="s">
        <v>38</v>
      </c>
      <c r="C38" s="91" t="s">
        <v>41</v>
      </c>
      <c r="D38" s="102">
        <f t="shared" si="0"/>
        <v>54.519244876481615</v>
      </c>
      <c r="E38" s="99" t="s">
        <v>58</v>
      </c>
      <c r="F38" s="85" t="s">
        <v>86</v>
      </c>
      <c r="G38" s="85" t="s">
        <v>135</v>
      </c>
      <c r="H38" s="101">
        <v>1.2634</v>
      </c>
      <c r="I38" s="99"/>
      <c r="J38" s="101">
        <v>1.2684</v>
      </c>
      <c r="K38" s="99"/>
      <c r="L38" s="100">
        <f t="shared" si="1"/>
        <v>49.999999999998934</v>
      </c>
      <c r="M38" s="85" t="s">
        <v>135</v>
      </c>
      <c r="N38" s="101">
        <v>1.26263</v>
      </c>
      <c r="O38" s="85">
        <v>0</v>
      </c>
      <c r="P38" s="91" t="s">
        <v>63</v>
      </c>
      <c r="Q38" s="99" t="s">
        <v>60</v>
      </c>
      <c r="R38" s="86">
        <f t="shared" si="5"/>
        <v>7.7000000000015945</v>
      </c>
      <c r="S38" s="100">
        <f t="shared" si="6"/>
        <v>44524.18177365715</v>
      </c>
      <c r="T38" s="99">
        <v>84</v>
      </c>
      <c r="U38" s="100">
        <f t="shared" si="4"/>
        <v>4624140.751398015</v>
      </c>
    </row>
    <row r="39" spans="1:21" s="90" customFormat="1" ht="13.5">
      <c r="A39" s="99">
        <v>37</v>
      </c>
      <c r="B39" s="84" t="s">
        <v>38</v>
      </c>
      <c r="C39" s="85" t="s">
        <v>44</v>
      </c>
      <c r="D39" s="102">
        <f t="shared" si="0"/>
        <v>47.45628849956889</v>
      </c>
      <c r="E39" s="99" t="s">
        <v>58</v>
      </c>
      <c r="F39" s="85" t="s">
        <v>86</v>
      </c>
      <c r="G39" s="85" t="s">
        <v>135</v>
      </c>
      <c r="H39" s="101">
        <v>1.2667</v>
      </c>
      <c r="I39" s="99"/>
      <c r="J39" s="101">
        <v>1.2609</v>
      </c>
      <c r="K39" s="99"/>
      <c r="L39" s="100">
        <f t="shared" si="1"/>
        <v>58.00000000000027</v>
      </c>
      <c r="M39" s="85" t="s">
        <v>135</v>
      </c>
      <c r="N39" s="101">
        <v>1.2653</v>
      </c>
      <c r="O39" s="85">
        <v>0</v>
      </c>
      <c r="P39" s="105" t="s">
        <v>45</v>
      </c>
      <c r="Q39" s="105" t="s">
        <v>46</v>
      </c>
      <c r="R39" s="87">
        <v>-14</v>
      </c>
      <c r="S39" s="106">
        <f t="shared" si="6"/>
        <v>-70614.61560208132</v>
      </c>
      <c r="T39" s="99">
        <v>84</v>
      </c>
      <c r="U39" s="100">
        <f t="shared" si="4"/>
        <v>4553526.135795933</v>
      </c>
    </row>
    <row r="40" spans="1:21" s="90" customFormat="1" ht="13.5">
      <c r="A40" s="99">
        <v>38</v>
      </c>
      <c r="B40" s="84" t="s">
        <v>38</v>
      </c>
      <c r="C40" s="85" t="s">
        <v>44</v>
      </c>
      <c r="D40" s="102">
        <f t="shared" si="0"/>
        <v>95.66231377722086</v>
      </c>
      <c r="E40" s="99" t="s">
        <v>58</v>
      </c>
      <c r="F40" s="85" t="s">
        <v>86</v>
      </c>
      <c r="G40" s="85" t="s">
        <v>136</v>
      </c>
      <c r="H40" s="101">
        <v>1.2678</v>
      </c>
      <c r="I40" s="99"/>
      <c r="J40" s="101">
        <v>1.265</v>
      </c>
      <c r="K40" s="99"/>
      <c r="L40" s="100">
        <f t="shared" si="1"/>
        <v>28.000000000001357</v>
      </c>
      <c r="M40" s="85" t="s">
        <v>136</v>
      </c>
      <c r="N40" s="101">
        <v>1.27073</v>
      </c>
      <c r="O40" s="85">
        <v>0</v>
      </c>
      <c r="P40" s="85" t="s">
        <v>48</v>
      </c>
      <c r="Q40" s="99" t="s">
        <v>60</v>
      </c>
      <c r="R40" s="86">
        <f t="shared" si="5"/>
        <v>29.29999999999877</v>
      </c>
      <c r="S40" s="100">
        <f t="shared" si="6"/>
        <v>302747.6007314387</v>
      </c>
      <c r="T40" s="99">
        <v>85</v>
      </c>
      <c r="U40" s="100">
        <f t="shared" si="4"/>
        <v>4856273.736527372</v>
      </c>
    </row>
    <row r="41" spans="1:21" s="90" customFormat="1" ht="13.5">
      <c r="A41" s="99">
        <v>39</v>
      </c>
      <c r="B41" s="84" t="s">
        <v>38</v>
      </c>
      <c r="C41" s="85" t="s">
        <v>44</v>
      </c>
      <c r="D41" s="102">
        <f t="shared" si="0"/>
        <v>57.132632194440895</v>
      </c>
      <c r="E41" s="99" t="s">
        <v>58</v>
      </c>
      <c r="F41" s="85" t="s">
        <v>86</v>
      </c>
      <c r="G41" s="85" t="s">
        <v>136</v>
      </c>
      <c r="H41" s="101">
        <v>1.27325</v>
      </c>
      <c r="I41" s="99"/>
      <c r="J41" s="101">
        <v>1.26825</v>
      </c>
      <c r="K41" s="99"/>
      <c r="L41" s="100">
        <f t="shared" si="1"/>
        <v>49.999999999998934</v>
      </c>
      <c r="M41" s="85" t="s">
        <v>136</v>
      </c>
      <c r="N41" s="101">
        <v>1.27492</v>
      </c>
      <c r="O41" s="85">
        <v>0</v>
      </c>
      <c r="P41" s="85" t="s">
        <v>48</v>
      </c>
      <c r="Q41" s="99" t="s">
        <v>60</v>
      </c>
      <c r="R41" s="86">
        <f t="shared" si="5"/>
        <v>16.700000000000603</v>
      </c>
      <c r="S41" s="100">
        <f t="shared" si="6"/>
        <v>103395.72055330302</v>
      </c>
      <c r="T41" s="99">
        <v>85</v>
      </c>
      <c r="U41" s="100">
        <f t="shared" si="4"/>
        <v>4959669.457080675</v>
      </c>
    </row>
    <row r="42" spans="1:21" s="90" customFormat="1" ht="13.5">
      <c r="A42" s="99">
        <v>40</v>
      </c>
      <c r="B42" s="84" t="s">
        <v>38</v>
      </c>
      <c r="C42" s="85" t="s">
        <v>44</v>
      </c>
      <c r="D42" s="102">
        <f t="shared" si="0"/>
        <v>59.04368401286644</v>
      </c>
      <c r="E42" s="99" t="s">
        <v>58</v>
      </c>
      <c r="F42" s="85" t="s">
        <v>86</v>
      </c>
      <c r="G42" s="85" t="s">
        <v>137</v>
      </c>
      <c r="H42" s="101">
        <v>1.27325</v>
      </c>
      <c r="I42" s="99"/>
      <c r="J42" s="101">
        <v>1.26825</v>
      </c>
      <c r="K42" s="99"/>
      <c r="L42" s="100">
        <f t="shared" si="1"/>
        <v>49.999999999998934</v>
      </c>
      <c r="M42" s="85" t="s">
        <v>137</v>
      </c>
      <c r="N42" s="101">
        <v>1.28225</v>
      </c>
      <c r="O42" s="85">
        <v>0</v>
      </c>
      <c r="P42" s="85" t="s">
        <v>48</v>
      </c>
      <c r="Q42" s="99" t="s">
        <v>60</v>
      </c>
      <c r="R42" s="86">
        <f t="shared" si="5"/>
        <v>89.99999999999898</v>
      </c>
      <c r="S42" s="100">
        <f t="shared" si="6"/>
        <v>572358.2545207583</v>
      </c>
      <c r="T42" s="99">
        <v>84</v>
      </c>
      <c r="U42" s="100">
        <f t="shared" si="4"/>
        <v>5532027.711601433</v>
      </c>
    </row>
    <row r="43" spans="1:21" s="90" customFormat="1" ht="13.5">
      <c r="A43" s="99">
        <v>41</v>
      </c>
      <c r="B43" s="84" t="s">
        <v>38</v>
      </c>
      <c r="C43" s="85" t="s">
        <v>44</v>
      </c>
      <c r="D43" s="102">
        <f t="shared" si="0"/>
        <v>65.85747275716133</v>
      </c>
      <c r="E43" s="99" t="s">
        <v>58</v>
      </c>
      <c r="F43" s="85" t="s">
        <v>86</v>
      </c>
      <c r="G43" s="85" t="s">
        <v>138</v>
      </c>
      <c r="H43" s="101">
        <v>1.28511</v>
      </c>
      <c r="I43" s="99"/>
      <c r="J43" s="101">
        <v>1.28011</v>
      </c>
      <c r="K43" s="99"/>
      <c r="L43" s="100">
        <f t="shared" si="1"/>
        <v>49.999999999998934</v>
      </c>
      <c r="M43" s="85" t="s">
        <v>138</v>
      </c>
      <c r="N43" s="101">
        <v>1.28787</v>
      </c>
      <c r="O43" s="85">
        <v>0</v>
      </c>
      <c r="P43" s="85" t="s">
        <v>48</v>
      </c>
      <c r="Q43" s="99" t="s">
        <v>60</v>
      </c>
      <c r="R43" s="86">
        <f t="shared" si="5"/>
        <v>27.600000000000957</v>
      </c>
      <c r="S43" s="100">
        <f t="shared" si="6"/>
        <v>196637.09779875886</v>
      </c>
      <c r="T43" s="99">
        <v>84</v>
      </c>
      <c r="U43" s="100">
        <f t="shared" si="4"/>
        <v>5728664.809400192</v>
      </c>
    </row>
    <row r="44" spans="1:21" s="90" customFormat="1" ht="13.5">
      <c r="A44" s="99">
        <v>42</v>
      </c>
      <c r="B44" s="84" t="s">
        <v>38</v>
      </c>
      <c r="C44" s="91" t="s">
        <v>41</v>
      </c>
      <c r="D44" s="102">
        <f t="shared" si="0"/>
        <v>97.42627226871531</v>
      </c>
      <c r="E44" s="99" t="s">
        <v>58</v>
      </c>
      <c r="F44" s="85" t="s">
        <v>86</v>
      </c>
      <c r="G44" s="85" t="s">
        <v>139</v>
      </c>
      <c r="H44" s="101">
        <v>1.2735</v>
      </c>
      <c r="I44" s="99"/>
      <c r="J44" s="101">
        <v>1.277</v>
      </c>
      <c r="K44" s="99"/>
      <c r="L44" s="100">
        <f t="shared" si="1"/>
        <v>34.999999999998366</v>
      </c>
      <c r="M44" s="85" t="s">
        <v>140</v>
      </c>
      <c r="N44" s="101">
        <v>1.26873</v>
      </c>
      <c r="O44" s="85">
        <v>0</v>
      </c>
      <c r="P44" s="85" t="s">
        <v>48</v>
      </c>
      <c r="Q44" s="99" t="s">
        <v>60</v>
      </c>
      <c r="R44" s="86">
        <f t="shared" si="5"/>
        <v>47.70000000000163</v>
      </c>
      <c r="S44" s="100">
        <f t="shared" si="6"/>
        <v>495271.06957599096</v>
      </c>
      <c r="T44" s="99">
        <v>84</v>
      </c>
      <c r="U44" s="100">
        <f t="shared" si="4"/>
        <v>6223935.878976183</v>
      </c>
    </row>
    <row r="45" spans="1:21" s="90" customFormat="1" ht="13.5">
      <c r="A45" s="99">
        <v>43</v>
      </c>
      <c r="B45" s="84" t="s">
        <v>38</v>
      </c>
      <c r="C45" s="85" t="s">
        <v>44</v>
      </c>
      <c r="D45" s="102">
        <f t="shared" si="0"/>
        <v>74.98717926477488</v>
      </c>
      <c r="E45" s="99" t="s">
        <v>58</v>
      </c>
      <c r="F45" s="85" t="s">
        <v>86</v>
      </c>
      <c r="G45" s="85" t="s">
        <v>141</v>
      </c>
      <c r="H45" s="101">
        <v>1.2765</v>
      </c>
      <c r="I45" s="99"/>
      <c r="J45" s="101">
        <v>1.2715</v>
      </c>
      <c r="K45" s="99"/>
      <c r="L45" s="100">
        <f t="shared" si="1"/>
        <v>49.999999999998934</v>
      </c>
      <c r="M45" s="85" t="s">
        <v>141</v>
      </c>
      <c r="N45" s="101">
        <v>1.2765</v>
      </c>
      <c r="O45" s="85">
        <v>0</v>
      </c>
      <c r="P45" s="91" t="s">
        <v>62</v>
      </c>
      <c r="Q45" s="92" t="s">
        <v>50</v>
      </c>
      <c r="R45" s="86">
        <f t="shared" si="5"/>
        <v>0</v>
      </c>
      <c r="S45" s="100">
        <f t="shared" si="6"/>
        <v>0</v>
      </c>
      <c r="T45" s="99">
        <v>83</v>
      </c>
      <c r="U45" s="100">
        <f t="shared" si="4"/>
        <v>6223935.878976183</v>
      </c>
    </row>
    <row r="46" spans="1:21" s="90" customFormat="1" ht="13.5">
      <c r="A46" s="99">
        <v>44</v>
      </c>
      <c r="B46" s="84" t="s">
        <v>38</v>
      </c>
      <c r="C46" s="85" t="s">
        <v>44</v>
      </c>
      <c r="D46" s="102">
        <f t="shared" si="0"/>
        <v>74.09447474971805</v>
      </c>
      <c r="E46" s="99" t="s">
        <v>58</v>
      </c>
      <c r="F46" s="85" t="s">
        <v>86</v>
      </c>
      <c r="G46" s="85" t="s">
        <v>142</v>
      </c>
      <c r="H46" s="101">
        <v>1.27406</v>
      </c>
      <c r="I46" s="99"/>
      <c r="J46" s="101">
        <v>1.26906</v>
      </c>
      <c r="K46" s="99"/>
      <c r="L46" s="100">
        <f t="shared" si="1"/>
        <v>49.999999999998934</v>
      </c>
      <c r="M46" s="85" t="s">
        <v>143</v>
      </c>
      <c r="N46" s="101">
        <v>1.28844</v>
      </c>
      <c r="O46" s="85">
        <v>0</v>
      </c>
      <c r="P46" s="85" t="s">
        <v>144</v>
      </c>
      <c r="Q46" s="99" t="s">
        <v>60</v>
      </c>
      <c r="R46" s="86">
        <f t="shared" si="5"/>
        <v>143.80000000000058</v>
      </c>
      <c r="S46" s="100">
        <f t="shared" si="6"/>
        <v>1153156.3503340103</v>
      </c>
      <c r="T46" s="99">
        <v>84</v>
      </c>
      <c r="U46" s="100">
        <f t="shared" si="4"/>
        <v>7377092.229310193</v>
      </c>
    </row>
    <row r="47" spans="1:21" s="90" customFormat="1" ht="13.5">
      <c r="A47" s="99">
        <v>45</v>
      </c>
      <c r="B47" s="84" t="s">
        <v>38</v>
      </c>
      <c r="C47" s="85" t="s">
        <v>44</v>
      </c>
      <c r="D47" s="102">
        <f t="shared" si="0"/>
        <v>113.65809369411213</v>
      </c>
      <c r="E47" s="99" t="s">
        <v>58</v>
      </c>
      <c r="F47" s="85" t="s">
        <v>86</v>
      </c>
      <c r="G47" s="85" t="s">
        <v>145</v>
      </c>
      <c r="H47" s="101">
        <v>1.2914</v>
      </c>
      <c r="I47" s="99"/>
      <c r="J47" s="101">
        <v>1.28749</v>
      </c>
      <c r="K47" s="99"/>
      <c r="L47" s="100">
        <f t="shared" si="1"/>
        <v>39.100000000000804</v>
      </c>
      <c r="M47" s="85" t="s">
        <v>145</v>
      </c>
      <c r="N47" s="101">
        <v>1.3012</v>
      </c>
      <c r="O47" s="85">
        <v>0</v>
      </c>
      <c r="P47" s="85" t="s">
        <v>48</v>
      </c>
      <c r="Q47" s="99" t="s">
        <v>60</v>
      </c>
      <c r="R47" s="86">
        <f t="shared" si="5"/>
        <v>97.9999999999981</v>
      </c>
      <c r="S47" s="100">
        <f t="shared" si="6"/>
        <v>1202952.8082611864</v>
      </c>
      <c r="T47" s="99">
        <v>83</v>
      </c>
      <c r="U47" s="100">
        <f t="shared" si="4"/>
        <v>8580045.03757138</v>
      </c>
    </row>
    <row r="48" spans="1:21" s="90" customFormat="1" ht="13.5">
      <c r="A48" s="99">
        <v>46</v>
      </c>
      <c r="B48" s="84" t="s">
        <v>38</v>
      </c>
      <c r="C48" s="91" t="s">
        <v>41</v>
      </c>
      <c r="D48" s="102">
        <f t="shared" si="0"/>
        <v>116.00926227111195</v>
      </c>
      <c r="E48" s="99" t="s">
        <v>58</v>
      </c>
      <c r="F48" s="85" t="s">
        <v>86</v>
      </c>
      <c r="G48" s="85" t="s">
        <v>146</v>
      </c>
      <c r="H48" s="101">
        <v>1.2978</v>
      </c>
      <c r="I48" s="99"/>
      <c r="J48" s="101">
        <v>1.3021</v>
      </c>
      <c r="K48" s="99"/>
      <c r="L48" s="100">
        <f t="shared" si="1"/>
        <v>42.9999999999997</v>
      </c>
      <c r="M48" s="85" t="s">
        <v>146</v>
      </c>
      <c r="N48" s="101">
        <v>1.29606</v>
      </c>
      <c r="O48" s="85">
        <v>0</v>
      </c>
      <c r="P48" s="91" t="s">
        <v>63</v>
      </c>
      <c r="Q48" s="99" t="s">
        <v>60</v>
      </c>
      <c r="R48" s="86">
        <f t="shared" si="5"/>
        <v>17.400000000000748</v>
      </c>
      <c r="S48" s="100">
        <f t="shared" si="6"/>
        <v>224991.16881660296</v>
      </c>
      <c r="T48" s="99">
        <v>86</v>
      </c>
      <c r="U48" s="100">
        <f t="shared" si="4"/>
        <v>8805036.206387984</v>
      </c>
    </row>
    <row r="49" spans="1:21" s="90" customFormat="1" ht="13.5">
      <c r="A49" s="99">
        <v>47</v>
      </c>
      <c r="B49" s="84" t="s">
        <v>38</v>
      </c>
      <c r="C49" s="85" t="s">
        <v>44</v>
      </c>
      <c r="D49" s="102">
        <f t="shared" si="0"/>
        <v>90.28583944863038</v>
      </c>
      <c r="E49" s="99" t="s">
        <v>58</v>
      </c>
      <c r="F49" s="85" t="s">
        <v>86</v>
      </c>
      <c r="G49" s="85" t="s">
        <v>147</v>
      </c>
      <c r="H49" s="101">
        <v>1.30347</v>
      </c>
      <c r="I49" s="99"/>
      <c r="J49" s="101">
        <v>1.2978</v>
      </c>
      <c r="K49" s="99"/>
      <c r="L49" s="100">
        <f t="shared" si="1"/>
        <v>56.69999999999842</v>
      </c>
      <c r="M49" s="85" t="s">
        <v>147</v>
      </c>
      <c r="N49" s="101">
        <v>1.30734</v>
      </c>
      <c r="O49" s="85">
        <v>0</v>
      </c>
      <c r="P49" s="85" t="s">
        <v>48</v>
      </c>
      <c r="Q49" s="99" t="s">
        <v>60</v>
      </c>
      <c r="R49" s="86">
        <f t="shared" si="5"/>
        <v>38.7000000000004</v>
      </c>
      <c r="S49" s="100">
        <f t="shared" si="6"/>
        <v>392841.7217972757</v>
      </c>
      <c r="T49" s="99">
        <v>86</v>
      </c>
      <c r="U49" s="100">
        <f t="shared" si="4"/>
        <v>9197877.92818526</v>
      </c>
    </row>
    <row r="50" spans="1:21" s="90" customFormat="1" ht="13.5">
      <c r="A50" s="99">
        <v>48</v>
      </c>
      <c r="B50" s="84" t="s">
        <v>38</v>
      </c>
      <c r="C50" s="85" t="s">
        <v>44</v>
      </c>
      <c r="D50" s="102">
        <f t="shared" si="0"/>
        <v>115.85688283392562</v>
      </c>
      <c r="E50" s="99" t="s">
        <v>58</v>
      </c>
      <c r="F50" s="85" t="s">
        <v>86</v>
      </c>
      <c r="G50" s="85" t="s">
        <v>148</v>
      </c>
      <c r="H50" s="101">
        <v>1.31567</v>
      </c>
      <c r="I50" s="99"/>
      <c r="J50" s="101">
        <v>1.311</v>
      </c>
      <c r="K50" s="99"/>
      <c r="L50" s="100">
        <f t="shared" si="1"/>
        <v>46.69999999999952</v>
      </c>
      <c r="M50" s="85" t="s">
        <v>149</v>
      </c>
      <c r="N50" s="101">
        <v>1.32889</v>
      </c>
      <c r="O50" s="85">
        <v>0</v>
      </c>
      <c r="P50" s="85" t="s">
        <v>48</v>
      </c>
      <c r="Q50" s="99" t="s">
        <v>60</v>
      </c>
      <c r="R50" s="86">
        <f t="shared" si="5"/>
        <v>132.2000000000001</v>
      </c>
      <c r="S50" s="100">
        <f t="shared" si="6"/>
        <v>1730060.3528888454</v>
      </c>
      <c r="T50" s="99">
        <v>85</v>
      </c>
      <c r="U50" s="100">
        <f t="shared" si="4"/>
        <v>10927938.281074105</v>
      </c>
    </row>
    <row r="51" spans="1:21" s="90" customFormat="1" ht="13.5">
      <c r="A51" s="99">
        <v>49</v>
      </c>
      <c r="B51" s="84" t="s">
        <v>38</v>
      </c>
      <c r="C51" s="85" t="s">
        <v>44</v>
      </c>
      <c r="D51" s="102">
        <f t="shared" si="0"/>
        <v>130.09450334612308</v>
      </c>
      <c r="E51" s="99" t="s">
        <v>58</v>
      </c>
      <c r="F51" s="85" t="s">
        <v>86</v>
      </c>
      <c r="G51" s="85" t="s">
        <v>150</v>
      </c>
      <c r="H51" s="101">
        <v>1.3491</v>
      </c>
      <c r="I51" s="99"/>
      <c r="J51" s="101">
        <v>1.3441</v>
      </c>
      <c r="K51" s="99"/>
      <c r="L51" s="100">
        <f t="shared" si="1"/>
        <v>49.999999999998934</v>
      </c>
      <c r="M51" s="85" t="s">
        <v>150</v>
      </c>
      <c r="N51" s="101">
        <v>1.35715</v>
      </c>
      <c r="O51" s="85">
        <v>0</v>
      </c>
      <c r="P51" s="85" t="s">
        <v>48</v>
      </c>
      <c r="Q51" s="99" t="s">
        <v>60</v>
      </c>
      <c r="R51" s="86">
        <f t="shared" si="5"/>
        <v>80.50000000000112</v>
      </c>
      <c r="S51" s="100">
        <f t="shared" si="6"/>
        <v>1193883.5407719</v>
      </c>
      <c r="T51" s="99">
        <v>84</v>
      </c>
      <c r="U51" s="100">
        <f t="shared" si="4"/>
        <v>12121821.821846005</v>
      </c>
    </row>
    <row r="52" spans="1:21" s="90" customFormat="1" ht="13.5">
      <c r="A52" s="99">
        <v>50</v>
      </c>
      <c r="B52" s="84" t="s">
        <v>38</v>
      </c>
      <c r="C52" s="85" t="s">
        <v>44</v>
      </c>
      <c r="D52" s="102">
        <f t="shared" si="0"/>
        <v>90.13847279778182</v>
      </c>
      <c r="E52" s="99" t="s">
        <v>58</v>
      </c>
      <c r="F52" s="85" t="s">
        <v>86</v>
      </c>
      <c r="G52" s="85" t="s">
        <v>151</v>
      </c>
      <c r="H52" s="101">
        <v>1.3882</v>
      </c>
      <c r="I52" s="99"/>
      <c r="J52" s="101">
        <v>1.38</v>
      </c>
      <c r="K52" s="99"/>
      <c r="L52" s="100">
        <f t="shared" si="1"/>
        <v>82.00000000000207</v>
      </c>
      <c r="M52" s="85" t="s">
        <v>152</v>
      </c>
      <c r="N52" s="101">
        <v>1.39009</v>
      </c>
      <c r="O52" s="85">
        <v>0</v>
      </c>
      <c r="P52" s="85" t="s">
        <v>48</v>
      </c>
      <c r="Q52" s="99" t="s">
        <v>60</v>
      </c>
      <c r="R52" s="86">
        <f t="shared" si="5"/>
        <v>18.899999999999473</v>
      </c>
      <c r="S52" s="100">
        <f t="shared" si="6"/>
        <v>194190.85384184052</v>
      </c>
      <c r="T52" s="99">
        <v>82</v>
      </c>
      <c r="U52" s="100">
        <f t="shared" si="4"/>
        <v>12316012.675687846</v>
      </c>
    </row>
    <row r="53" spans="1:21" s="90" customFormat="1" ht="13.5">
      <c r="A53" s="99">
        <v>51</v>
      </c>
      <c r="B53" s="84" t="s">
        <v>38</v>
      </c>
      <c r="C53" s="85" t="s">
        <v>44</v>
      </c>
      <c r="D53" s="102">
        <f t="shared" si="0"/>
        <v>79.19246833646976</v>
      </c>
      <c r="E53" s="99" t="s">
        <v>58</v>
      </c>
      <c r="F53" s="85" t="s">
        <v>86</v>
      </c>
      <c r="G53" s="85" t="s">
        <v>153</v>
      </c>
      <c r="H53" s="101">
        <v>1.3934</v>
      </c>
      <c r="I53" s="99"/>
      <c r="J53" s="101">
        <v>1.3838</v>
      </c>
      <c r="K53" s="99"/>
      <c r="L53" s="100">
        <f t="shared" si="1"/>
        <v>96.00000000000053</v>
      </c>
      <c r="M53" s="85" t="s">
        <v>153</v>
      </c>
      <c r="N53" s="101">
        <v>1.40209</v>
      </c>
      <c r="O53" s="85">
        <v>0</v>
      </c>
      <c r="P53" s="85" t="s">
        <v>144</v>
      </c>
      <c r="Q53" s="99" t="s">
        <v>60</v>
      </c>
      <c r="R53" s="86">
        <f t="shared" si="5"/>
        <v>86.90000000000086</v>
      </c>
      <c r="S53" s="100">
        <f t="shared" si="6"/>
        <v>781564.0357616463</v>
      </c>
      <c r="T53" s="99">
        <v>81</v>
      </c>
      <c r="U53" s="100">
        <f t="shared" si="4"/>
        <v>13097576.711449493</v>
      </c>
    </row>
    <row r="54" spans="1:21" s="90" customFormat="1" ht="13.5">
      <c r="A54" s="99">
        <v>52</v>
      </c>
      <c r="B54" s="84" t="s">
        <v>38</v>
      </c>
      <c r="C54" s="91" t="s">
        <v>41</v>
      </c>
      <c r="D54" s="102">
        <f t="shared" si="0"/>
        <v>97.40872163803014</v>
      </c>
      <c r="E54" s="99" t="s">
        <v>58</v>
      </c>
      <c r="F54" s="85" t="s">
        <v>86</v>
      </c>
      <c r="G54" s="85" t="s">
        <v>154</v>
      </c>
      <c r="H54" s="101">
        <v>1.3963</v>
      </c>
      <c r="I54" s="99"/>
      <c r="J54" s="101">
        <v>1.4046</v>
      </c>
      <c r="K54" s="99"/>
      <c r="L54" s="100">
        <f t="shared" si="1"/>
        <v>82.99999999999974</v>
      </c>
      <c r="M54" s="85" t="s">
        <v>155</v>
      </c>
      <c r="N54" s="101">
        <v>1.39172</v>
      </c>
      <c r="O54" s="85">
        <v>3</v>
      </c>
      <c r="P54" s="91" t="s">
        <v>63</v>
      </c>
      <c r="Q54" s="99" t="s">
        <v>60</v>
      </c>
      <c r="R54" s="86">
        <f t="shared" si="5"/>
        <v>45.80000000000028</v>
      </c>
      <c r="S54" s="100">
        <f t="shared" si="6"/>
        <v>502921.50801646174</v>
      </c>
      <c r="T54" s="99">
        <v>81</v>
      </c>
      <c r="U54" s="100">
        <f t="shared" si="4"/>
        <v>13600498.219465954</v>
      </c>
    </row>
    <row r="55" spans="1:21" s="90" customFormat="1" ht="13.5">
      <c r="A55" s="99">
        <v>53</v>
      </c>
      <c r="B55" s="84" t="s">
        <v>38</v>
      </c>
      <c r="C55" s="85" t="s">
        <v>44</v>
      </c>
      <c r="D55" s="102">
        <f t="shared" si="0"/>
        <v>109.03076975682127</v>
      </c>
      <c r="E55" s="99" t="s">
        <v>58</v>
      </c>
      <c r="F55" s="85" t="s">
        <v>86</v>
      </c>
      <c r="G55" s="85" t="s">
        <v>156</v>
      </c>
      <c r="H55" s="101">
        <v>1.3907</v>
      </c>
      <c r="I55" s="99"/>
      <c r="J55" s="101">
        <v>1.383</v>
      </c>
      <c r="K55" s="99"/>
      <c r="L55" s="100">
        <f t="shared" si="1"/>
        <v>77.0000000000004</v>
      </c>
      <c r="M55" s="85" t="s">
        <v>156</v>
      </c>
      <c r="N55" s="101">
        <v>1.39396</v>
      </c>
      <c r="O55" s="85">
        <v>0</v>
      </c>
      <c r="P55" s="85" t="s">
        <v>48</v>
      </c>
      <c r="Q55" s="99" t="s">
        <v>60</v>
      </c>
      <c r="R55" s="86">
        <f t="shared" si="5"/>
        <v>32.600000000000406</v>
      </c>
      <c r="S55" s="100">
        <f t="shared" si="6"/>
        <v>401330.3546980683</v>
      </c>
      <c r="T55" s="99">
        <v>81</v>
      </c>
      <c r="U55" s="100">
        <f t="shared" si="4"/>
        <v>14001828.574164022</v>
      </c>
    </row>
    <row r="56" spans="1:21" s="90" customFormat="1" ht="13.5">
      <c r="A56" s="99">
        <v>54</v>
      </c>
      <c r="B56" s="84" t="s">
        <v>38</v>
      </c>
      <c r="C56" s="91" t="s">
        <v>41</v>
      </c>
      <c r="D56" s="102">
        <f t="shared" si="0"/>
        <v>112.33816250131851</v>
      </c>
      <c r="E56" s="99" t="s">
        <v>58</v>
      </c>
      <c r="F56" s="85" t="s">
        <v>86</v>
      </c>
      <c r="G56" s="85" t="s">
        <v>157</v>
      </c>
      <c r="H56" s="101">
        <v>1.3926</v>
      </c>
      <c r="I56" s="99"/>
      <c r="J56" s="101">
        <v>1.4002</v>
      </c>
      <c r="K56" s="99"/>
      <c r="L56" s="100">
        <f t="shared" si="1"/>
        <v>75.9999999999983</v>
      </c>
      <c r="M56" s="85" t="s">
        <v>157</v>
      </c>
      <c r="N56" s="101">
        <v>1.38115</v>
      </c>
      <c r="O56" s="85">
        <v>0</v>
      </c>
      <c r="P56" s="91" t="s">
        <v>63</v>
      </c>
      <c r="Q56" s="99" t="s">
        <v>60</v>
      </c>
      <c r="R56" s="86">
        <f t="shared" si="5"/>
        <v>114.4999999999996</v>
      </c>
      <c r="S56" s="100">
        <f t="shared" si="6"/>
        <v>1456758.3051192123</v>
      </c>
      <c r="T56" s="99">
        <v>82</v>
      </c>
      <c r="U56" s="100">
        <f t="shared" si="4"/>
        <v>15458586.879283234</v>
      </c>
    </row>
    <row r="57" spans="1:21" s="90" customFormat="1" ht="13.5">
      <c r="A57" s="99">
        <v>55</v>
      </c>
      <c r="B57" s="84" t="s">
        <v>38</v>
      </c>
      <c r="C57" s="85" t="s">
        <v>44</v>
      </c>
      <c r="D57" s="102">
        <f t="shared" si="0"/>
        <v>140.32849382065106</v>
      </c>
      <c r="E57" s="99" t="s">
        <v>58</v>
      </c>
      <c r="F57" s="85" t="s">
        <v>86</v>
      </c>
      <c r="G57" s="85" t="s">
        <v>158</v>
      </c>
      <c r="H57" s="101">
        <v>1.3766</v>
      </c>
      <c r="I57" s="99"/>
      <c r="J57" s="101">
        <v>1.3698</v>
      </c>
      <c r="K57" s="99"/>
      <c r="L57" s="100">
        <f t="shared" si="1"/>
        <v>68.00000000000139</v>
      </c>
      <c r="M57" s="85" t="s">
        <v>159</v>
      </c>
      <c r="N57" s="101">
        <v>1.39579</v>
      </c>
      <c r="O57" s="85">
        <v>0</v>
      </c>
      <c r="P57" s="85" t="s">
        <v>48</v>
      </c>
      <c r="Q57" s="99" t="s">
        <v>60</v>
      </c>
      <c r="R57" s="86">
        <f t="shared" si="5"/>
        <v>191.9000000000004</v>
      </c>
      <c r="S57" s="100">
        <f t="shared" si="6"/>
        <v>3044569.833902186</v>
      </c>
      <c r="T57" s="99">
        <v>81</v>
      </c>
      <c r="U57" s="100">
        <f t="shared" si="4"/>
        <v>18503156.713185422</v>
      </c>
    </row>
    <row r="58" spans="1:21" s="90" customFormat="1" ht="13.5">
      <c r="A58" s="99">
        <v>56</v>
      </c>
      <c r="B58" s="84" t="s">
        <v>38</v>
      </c>
      <c r="C58" s="85" t="s">
        <v>44</v>
      </c>
      <c r="D58" s="102">
        <f t="shared" si="0"/>
        <v>156.4616667781648</v>
      </c>
      <c r="E58" s="99" t="s">
        <v>58</v>
      </c>
      <c r="F58" s="85" t="s">
        <v>86</v>
      </c>
      <c r="G58" s="85" t="s">
        <v>160</v>
      </c>
      <c r="H58" s="101">
        <v>1.3898</v>
      </c>
      <c r="I58" s="99"/>
      <c r="J58" s="101">
        <v>1.3825</v>
      </c>
      <c r="K58" s="99"/>
      <c r="L58" s="100">
        <f t="shared" si="1"/>
        <v>72.99999999999862</v>
      </c>
      <c r="M58" s="85" t="s">
        <v>162</v>
      </c>
      <c r="N58" s="101">
        <v>1.3898</v>
      </c>
      <c r="O58" s="85">
        <v>1</v>
      </c>
      <c r="P58" s="91" t="s">
        <v>62</v>
      </c>
      <c r="Q58" s="92" t="s">
        <v>50</v>
      </c>
      <c r="R58" s="86">
        <f t="shared" si="5"/>
        <v>0</v>
      </c>
      <c r="S58" s="100">
        <f t="shared" si="6"/>
        <v>0</v>
      </c>
      <c r="T58" s="99">
        <v>81</v>
      </c>
      <c r="U58" s="100">
        <f t="shared" si="4"/>
        <v>18503156.713185422</v>
      </c>
    </row>
    <row r="59" spans="1:21" s="90" customFormat="1" ht="13.5">
      <c r="A59" s="99">
        <v>57</v>
      </c>
      <c r="B59" s="84" t="s">
        <v>38</v>
      </c>
      <c r="C59" s="85" t="s">
        <v>44</v>
      </c>
      <c r="D59" s="102">
        <f t="shared" si="0"/>
        <v>105.75649698894352</v>
      </c>
      <c r="E59" s="99" t="s">
        <v>58</v>
      </c>
      <c r="F59" s="85" t="s">
        <v>86</v>
      </c>
      <c r="G59" s="85" t="s">
        <v>161</v>
      </c>
      <c r="H59" s="101">
        <v>1.3915</v>
      </c>
      <c r="I59" s="99"/>
      <c r="J59" s="101">
        <v>1.3807</v>
      </c>
      <c r="K59" s="99"/>
      <c r="L59" s="100">
        <f t="shared" si="1"/>
        <v>107.9999999999992</v>
      </c>
      <c r="M59" s="85" t="s">
        <v>163</v>
      </c>
      <c r="N59" s="101">
        <v>1.41171</v>
      </c>
      <c r="O59" s="85">
        <v>6</v>
      </c>
      <c r="P59" s="85" t="s">
        <v>48</v>
      </c>
      <c r="Q59" s="99" t="s">
        <v>60</v>
      </c>
      <c r="R59" s="86">
        <f>ABS(N59-H59)*10000</f>
        <v>202.10000000000062</v>
      </c>
      <c r="S59" s="100">
        <f t="shared" si="6"/>
        <v>2444015.0761934044</v>
      </c>
      <c r="T59" s="99">
        <v>81</v>
      </c>
      <c r="U59" s="100">
        <f t="shared" si="4"/>
        <v>20947171.789378826</v>
      </c>
    </row>
    <row r="60" spans="1:21" s="90" customFormat="1" ht="13.5">
      <c r="A60" s="99">
        <v>58</v>
      </c>
      <c r="B60" s="84" t="s">
        <v>38</v>
      </c>
      <c r="C60" s="85" t="s">
        <v>44</v>
      </c>
      <c r="D60" s="102">
        <f t="shared" si="0"/>
        <v>130.91982368361755</v>
      </c>
      <c r="E60" s="99" t="s">
        <v>58</v>
      </c>
      <c r="F60" s="85" t="s">
        <v>86</v>
      </c>
      <c r="G60" s="85" t="s">
        <v>164</v>
      </c>
      <c r="H60" s="101">
        <v>1.3995</v>
      </c>
      <c r="I60" s="99"/>
      <c r="J60" s="101">
        <v>1.3895</v>
      </c>
      <c r="K60" s="99"/>
      <c r="L60" s="100">
        <f t="shared" si="1"/>
        <v>100.00000000000009</v>
      </c>
      <c r="M60" s="85" t="s">
        <v>165</v>
      </c>
      <c r="N60" s="101">
        <v>1.39417</v>
      </c>
      <c r="O60" s="85">
        <v>0</v>
      </c>
      <c r="P60" s="105" t="s">
        <v>45</v>
      </c>
      <c r="Q60" s="105" t="s">
        <v>46</v>
      </c>
      <c r="R60" s="87">
        <v>-53</v>
      </c>
      <c r="S60" s="106">
        <f t="shared" si="6"/>
        <v>-773903.8400803537</v>
      </c>
      <c r="T60" s="99">
        <v>80</v>
      </c>
      <c r="U60" s="100">
        <f t="shared" si="4"/>
        <v>20173267.94929847</v>
      </c>
    </row>
    <row r="61" spans="1:21" s="90" customFormat="1" ht="13.5">
      <c r="A61" s="99">
        <v>59</v>
      </c>
      <c r="B61" s="84" t="s">
        <v>38</v>
      </c>
      <c r="C61" s="85" t="s">
        <v>44</v>
      </c>
      <c r="D61" s="102">
        <f t="shared" si="0"/>
        <v>461.20868654090157</v>
      </c>
      <c r="E61" s="99" t="s">
        <v>58</v>
      </c>
      <c r="F61" s="85" t="s">
        <v>86</v>
      </c>
      <c r="G61" s="85" t="s">
        <v>166</v>
      </c>
      <c r="H61" s="101">
        <v>1.39</v>
      </c>
      <c r="I61" s="99"/>
      <c r="J61" s="101">
        <v>1.3873</v>
      </c>
      <c r="K61" s="99"/>
      <c r="L61" s="100">
        <f t="shared" si="1"/>
        <v>26.999999999999247</v>
      </c>
      <c r="M61" s="85" t="s">
        <v>163</v>
      </c>
      <c r="N61" s="101">
        <v>1.41725</v>
      </c>
      <c r="O61" s="85">
        <v>0</v>
      </c>
      <c r="P61" s="85" t="s">
        <v>144</v>
      </c>
      <c r="Q61" s="99" t="s">
        <v>60</v>
      </c>
      <c r="R61" s="86">
        <f>ABS(N61-H61)*10000</f>
        <v>272.49999999999994</v>
      </c>
      <c r="S61" s="100">
        <f t="shared" si="6"/>
        <v>14427645.722799543</v>
      </c>
      <c r="T61" s="99">
        <v>81</v>
      </c>
      <c r="U61" s="100">
        <f t="shared" si="4"/>
        <v>34600913.67209801</v>
      </c>
    </row>
    <row r="62" spans="1:21" s="90" customFormat="1" ht="13.5">
      <c r="A62" s="99">
        <v>60</v>
      </c>
      <c r="B62" s="84" t="s">
        <v>38</v>
      </c>
      <c r="C62" s="91" t="s">
        <v>41</v>
      </c>
      <c r="D62" s="102">
        <f t="shared" si="0"/>
        <v>667.4558964525352</v>
      </c>
      <c r="E62" s="99" t="s">
        <v>58</v>
      </c>
      <c r="F62" s="85" t="s">
        <v>86</v>
      </c>
      <c r="G62" s="85" t="s">
        <v>167</v>
      </c>
      <c r="H62" s="101">
        <v>1.4184</v>
      </c>
      <c r="I62" s="99"/>
      <c r="J62" s="101">
        <v>1.4216</v>
      </c>
      <c r="K62" s="99"/>
      <c r="L62" s="100">
        <f t="shared" si="1"/>
        <v>31.999999999998696</v>
      </c>
      <c r="M62" s="85" t="s">
        <v>223</v>
      </c>
      <c r="N62" s="101">
        <v>1.40402</v>
      </c>
      <c r="O62" s="85">
        <v>0</v>
      </c>
      <c r="P62" s="85" t="s">
        <v>144</v>
      </c>
      <c r="Q62" s="99" t="s">
        <v>60</v>
      </c>
      <c r="R62" s="86">
        <f>ABS(N62-H62)*10000</f>
        <v>143.80000000000058</v>
      </c>
      <c r="S62" s="100">
        <f t="shared" si="6"/>
        <v>10915402.965998432</v>
      </c>
      <c r="T62" s="99">
        <v>81</v>
      </c>
      <c r="U62" s="100">
        <f t="shared" si="4"/>
        <v>45516316.638096444</v>
      </c>
    </row>
    <row r="63" spans="1:21" s="90" customFormat="1" ht="13.5">
      <c r="A63" s="99">
        <v>61</v>
      </c>
      <c r="B63" s="84" t="s">
        <v>38</v>
      </c>
      <c r="C63" s="85" t="s">
        <v>44</v>
      </c>
      <c r="D63" s="102">
        <f t="shared" si="0"/>
        <v>244.31731958184147</v>
      </c>
      <c r="E63" s="99" t="s">
        <v>58</v>
      </c>
      <c r="F63" s="85" t="s">
        <v>86</v>
      </c>
      <c r="G63" s="85" t="s">
        <v>168</v>
      </c>
      <c r="H63" s="101">
        <v>1.3939</v>
      </c>
      <c r="I63" s="99"/>
      <c r="J63" s="101">
        <v>1.3824</v>
      </c>
      <c r="K63" s="99"/>
      <c r="L63" s="100">
        <f t="shared" si="1"/>
        <v>114.99999999999844</v>
      </c>
      <c r="M63" s="85" t="s">
        <v>168</v>
      </c>
      <c r="N63" s="101">
        <v>1.3939</v>
      </c>
      <c r="O63" s="85">
        <v>0</v>
      </c>
      <c r="P63" s="91" t="s">
        <v>62</v>
      </c>
      <c r="Q63" s="92" t="s">
        <v>50</v>
      </c>
      <c r="R63" s="86">
        <f aca="true" t="shared" si="7" ref="R63:R102">ABS(N63-H63)*10000</f>
        <v>0</v>
      </c>
      <c r="S63" s="100">
        <f aca="true" t="shared" si="8" ref="S63:S102">N63*R63*T63*D63</f>
        <v>0</v>
      </c>
      <c r="T63" s="99">
        <v>81</v>
      </c>
      <c r="U63" s="100">
        <f t="shared" si="4"/>
        <v>45516316.638096444</v>
      </c>
    </row>
    <row r="64" spans="1:21" s="90" customFormat="1" ht="13.5">
      <c r="A64" s="99">
        <v>62</v>
      </c>
      <c r="B64" s="84" t="s">
        <v>38</v>
      </c>
      <c r="C64" s="85" t="s">
        <v>44</v>
      </c>
      <c r="D64" s="102">
        <f t="shared" si="0"/>
        <v>610.7932989545742</v>
      </c>
      <c r="E64" s="99" t="s">
        <v>58</v>
      </c>
      <c r="F64" s="85" t="s">
        <v>86</v>
      </c>
      <c r="G64" s="85" t="s">
        <v>169</v>
      </c>
      <c r="H64" s="101">
        <v>1.3784</v>
      </c>
      <c r="I64" s="99"/>
      <c r="J64" s="101">
        <v>1.3738</v>
      </c>
      <c r="K64" s="99"/>
      <c r="L64" s="100">
        <f t="shared" si="1"/>
        <v>46.00000000000159</v>
      </c>
      <c r="M64" s="85" t="s">
        <v>169</v>
      </c>
      <c r="N64" s="101">
        <v>1.3784</v>
      </c>
      <c r="O64" s="85">
        <v>0</v>
      </c>
      <c r="P64" s="91" t="s">
        <v>174</v>
      </c>
      <c r="Q64" s="92" t="s">
        <v>50</v>
      </c>
      <c r="R64" s="86">
        <f t="shared" si="7"/>
        <v>0</v>
      </c>
      <c r="S64" s="100">
        <f t="shared" si="8"/>
        <v>0</v>
      </c>
      <c r="T64" s="99">
        <v>81</v>
      </c>
      <c r="U64" s="100">
        <f t="shared" si="4"/>
        <v>45516316.638096444</v>
      </c>
    </row>
    <row r="65" spans="1:21" s="90" customFormat="1" ht="13.5">
      <c r="A65" s="99">
        <v>63</v>
      </c>
      <c r="B65" s="84" t="s">
        <v>38</v>
      </c>
      <c r="C65" s="85" t="s">
        <v>44</v>
      </c>
      <c r="D65" s="102">
        <f t="shared" si="0"/>
        <v>233.2256437697088</v>
      </c>
      <c r="E65" s="99" t="s">
        <v>58</v>
      </c>
      <c r="F65" s="85" t="s">
        <v>86</v>
      </c>
      <c r="G65" s="85" t="s">
        <v>169</v>
      </c>
      <c r="H65" s="101">
        <v>1.3791</v>
      </c>
      <c r="I65" s="99"/>
      <c r="J65" s="101">
        <v>1.3672</v>
      </c>
      <c r="K65" s="99"/>
      <c r="L65" s="100">
        <f t="shared" si="1"/>
        <v>119.00000000000021</v>
      </c>
      <c r="M65" s="85" t="s">
        <v>170</v>
      </c>
      <c r="N65" s="101">
        <v>1.37461</v>
      </c>
      <c r="O65" s="85">
        <v>1</v>
      </c>
      <c r="P65" s="105" t="s">
        <v>45</v>
      </c>
      <c r="Q65" s="105" t="s">
        <v>46</v>
      </c>
      <c r="R65" s="87">
        <v>-45</v>
      </c>
      <c r="S65" s="106">
        <f t="shared" si="8"/>
        <v>-1182992.9750526112</v>
      </c>
      <c r="T65" s="99">
        <v>82</v>
      </c>
      <c r="U65" s="100">
        <f t="shared" si="4"/>
        <v>44333323.663043834</v>
      </c>
    </row>
    <row r="66" spans="1:21" s="90" customFormat="1" ht="13.5">
      <c r="A66" s="99">
        <v>64</v>
      </c>
      <c r="B66" s="84" t="s">
        <v>38</v>
      </c>
      <c r="C66" s="91" t="s">
        <v>41</v>
      </c>
      <c r="D66" s="102">
        <f t="shared" si="0"/>
        <v>476.9075264957531</v>
      </c>
      <c r="E66" s="99" t="s">
        <v>58</v>
      </c>
      <c r="F66" s="85" t="s">
        <v>86</v>
      </c>
      <c r="G66" s="85" t="s">
        <v>171</v>
      </c>
      <c r="H66" s="101">
        <v>1.3663</v>
      </c>
      <c r="I66" s="99"/>
      <c r="J66" s="101">
        <v>1.3719</v>
      </c>
      <c r="K66" s="99"/>
      <c r="L66" s="100">
        <f t="shared" si="1"/>
        <v>55.99999999999827</v>
      </c>
      <c r="M66" s="85" t="s">
        <v>172</v>
      </c>
      <c r="N66" s="101">
        <v>1.36524</v>
      </c>
      <c r="O66" s="85">
        <v>0</v>
      </c>
      <c r="P66" s="91" t="s">
        <v>63</v>
      </c>
      <c r="Q66" s="99" t="s">
        <v>60</v>
      </c>
      <c r="R66" s="86">
        <f t="shared" si="7"/>
        <v>10.600000000000609</v>
      </c>
      <c r="S66" s="100">
        <f t="shared" si="8"/>
        <v>572831.8250500327</v>
      </c>
      <c r="T66" s="99">
        <v>83</v>
      </c>
      <c r="U66" s="100">
        <f t="shared" si="4"/>
        <v>44906155.48809387</v>
      </c>
    </row>
    <row r="67" spans="1:21" s="90" customFormat="1" ht="13.5">
      <c r="A67" s="99">
        <v>65</v>
      </c>
      <c r="B67" s="84" t="s">
        <v>38</v>
      </c>
      <c r="C67" s="85" t="s">
        <v>44</v>
      </c>
      <c r="D67" s="102">
        <f aca="true" t="shared" si="9" ref="D67:D102">U66*5%/T67/L67</f>
        <v>436.3209822006801</v>
      </c>
      <c r="E67" s="99" t="s">
        <v>58</v>
      </c>
      <c r="F67" s="85" t="s">
        <v>86</v>
      </c>
      <c r="G67" s="85" t="s">
        <v>173</v>
      </c>
      <c r="H67" s="101">
        <v>1.3622</v>
      </c>
      <c r="I67" s="99"/>
      <c r="J67" s="101">
        <v>1.356</v>
      </c>
      <c r="K67" s="99"/>
      <c r="L67" s="100">
        <f t="shared" si="1"/>
        <v>61.99999999999983</v>
      </c>
      <c r="M67" s="85" t="s">
        <v>173</v>
      </c>
      <c r="N67" s="101">
        <v>1.3622</v>
      </c>
      <c r="O67" s="85">
        <v>0</v>
      </c>
      <c r="P67" s="91" t="s">
        <v>174</v>
      </c>
      <c r="Q67" s="92" t="s">
        <v>50</v>
      </c>
      <c r="R67" s="86">
        <f t="shared" si="7"/>
        <v>0</v>
      </c>
      <c r="S67" s="100">
        <f t="shared" si="8"/>
        <v>0</v>
      </c>
      <c r="T67" s="99">
        <v>83</v>
      </c>
      <c r="U67" s="100">
        <f aca="true" t="shared" si="10" ref="U67:U102">U66+S67</f>
        <v>44906155.48809387</v>
      </c>
    </row>
    <row r="68" spans="1:21" s="90" customFormat="1" ht="13.5">
      <c r="A68" s="99">
        <v>66</v>
      </c>
      <c r="B68" s="84" t="s">
        <v>38</v>
      </c>
      <c r="C68" s="85" t="s">
        <v>44</v>
      </c>
      <c r="D68" s="102">
        <f t="shared" si="9"/>
        <v>693.6384845241537</v>
      </c>
      <c r="E68" s="99" t="s">
        <v>58</v>
      </c>
      <c r="F68" s="85" t="s">
        <v>86</v>
      </c>
      <c r="G68" s="85" t="s">
        <v>175</v>
      </c>
      <c r="H68" s="101">
        <v>1.3568</v>
      </c>
      <c r="I68" s="99"/>
      <c r="J68" s="101">
        <v>1.3529</v>
      </c>
      <c r="K68" s="99"/>
      <c r="L68" s="100">
        <f t="shared" si="1"/>
        <v>39.00000000000014</v>
      </c>
      <c r="M68" s="85" t="s">
        <v>175</v>
      </c>
      <c r="N68" s="101">
        <v>1.35869</v>
      </c>
      <c r="O68" s="85">
        <v>0</v>
      </c>
      <c r="P68" s="85" t="s">
        <v>48</v>
      </c>
      <c r="Q68" s="99" t="s">
        <v>60</v>
      </c>
      <c r="R68" s="86">
        <f t="shared" si="7"/>
        <v>18.899999999999473</v>
      </c>
      <c r="S68" s="100">
        <f t="shared" si="8"/>
        <v>1478405.1143105114</v>
      </c>
      <c r="T68" s="99">
        <v>83</v>
      </c>
      <c r="U68" s="100">
        <f t="shared" si="10"/>
        <v>46384560.60240438</v>
      </c>
    </row>
    <row r="69" spans="1:21" s="90" customFormat="1" ht="13.5">
      <c r="A69" s="99">
        <v>67</v>
      </c>
      <c r="B69" s="84" t="s">
        <v>38</v>
      </c>
      <c r="C69" s="85" t="s">
        <v>44</v>
      </c>
      <c r="D69" s="102">
        <f t="shared" si="9"/>
        <v>213.3015754732124</v>
      </c>
      <c r="E69" s="99" t="s">
        <v>58</v>
      </c>
      <c r="F69" s="85" t="s">
        <v>86</v>
      </c>
      <c r="G69" s="85" t="s">
        <v>176</v>
      </c>
      <c r="H69" s="101">
        <v>1.3191</v>
      </c>
      <c r="I69" s="99"/>
      <c r="J69" s="101">
        <v>1.306</v>
      </c>
      <c r="K69" s="99"/>
      <c r="L69" s="100">
        <f t="shared" si="1"/>
        <v>130.9999999999989</v>
      </c>
      <c r="M69" s="85" t="s">
        <v>177</v>
      </c>
      <c r="N69" s="101">
        <v>1.3325</v>
      </c>
      <c r="O69" s="85">
        <v>1</v>
      </c>
      <c r="P69" s="85" t="s">
        <v>144</v>
      </c>
      <c r="Q69" s="99" t="s">
        <v>60</v>
      </c>
      <c r="R69" s="86">
        <f t="shared" si="7"/>
        <v>134.0000000000008</v>
      </c>
      <c r="S69" s="100">
        <f t="shared" si="8"/>
        <v>3161143.2131154323</v>
      </c>
      <c r="T69" s="99">
        <v>83</v>
      </c>
      <c r="U69" s="100">
        <f t="shared" si="10"/>
        <v>49545703.81551981</v>
      </c>
    </row>
    <row r="70" spans="1:21" s="90" customFormat="1" ht="13.5">
      <c r="A70" s="99">
        <v>68</v>
      </c>
      <c r="B70" s="84" t="s">
        <v>38</v>
      </c>
      <c r="C70" s="85" t="s">
        <v>44</v>
      </c>
      <c r="D70" s="102">
        <f t="shared" si="9"/>
        <v>542.6692641349537</v>
      </c>
      <c r="E70" s="99" t="s">
        <v>58</v>
      </c>
      <c r="F70" s="85" t="s">
        <v>86</v>
      </c>
      <c r="G70" s="85" t="s">
        <v>178</v>
      </c>
      <c r="H70" s="101">
        <v>1.3332</v>
      </c>
      <c r="I70" s="99"/>
      <c r="J70" s="101">
        <v>1.3277</v>
      </c>
      <c r="K70" s="99"/>
      <c r="L70" s="100">
        <f t="shared" si="1"/>
        <v>54.99999999999838</v>
      </c>
      <c r="M70" s="85" t="s">
        <v>178</v>
      </c>
      <c r="N70" s="101">
        <v>1.33427</v>
      </c>
      <c r="O70" s="85">
        <v>0</v>
      </c>
      <c r="P70" s="85" t="s">
        <v>48</v>
      </c>
      <c r="Q70" s="99" t="s">
        <v>60</v>
      </c>
      <c r="R70" s="86">
        <f t="shared" si="7"/>
        <v>10.700000000001264</v>
      </c>
      <c r="S70" s="100">
        <f t="shared" si="8"/>
        <v>643044.1860549038</v>
      </c>
      <c r="T70" s="99">
        <v>83</v>
      </c>
      <c r="U70" s="100">
        <f t="shared" si="10"/>
        <v>50188748.00157471</v>
      </c>
    </row>
    <row r="71" spans="1:21" s="90" customFormat="1" ht="13.5">
      <c r="A71" s="99">
        <v>69</v>
      </c>
      <c r="B71" s="84" t="s">
        <v>38</v>
      </c>
      <c r="C71" s="85" t="s">
        <v>44</v>
      </c>
      <c r="D71" s="102">
        <f t="shared" si="9"/>
        <v>604.6837108623589</v>
      </c>
      <c r="E71" s="99" t="s">
        <v>58</v>
      </c>
      <c r="F71" s="85" t="s">
        <v>86</v>
      </c>
      <c r="G71" s="85" t="s">
        <v>179</v>
      </c>
      <c r="H71" s="101">
        <v>1.3269</v>
      </c>
      <c r="I71" s="99"/>
      <c r="J71" s="101">
        <v>1.3219</v>
      </c>
      <c r="K71" s="99"/>
      <c r="L71" s="100">
        <f t="shared" si="1"/>
        <v>49.999999999998934</v>
      </c>
      <c r="M71" s="85" t="s">
        <v>180</v>
      </c>
      <c r="N71" s="101">
        <v>1.3291</v>
      </c>
      <c r="O71" s="85">
        <v>1</v>
      </c>
      <c r="P71" s="85" t="s">
        <v>48</v>
      </c>
      <c r="Q71" s="99" t="s">
        <v>60</v>
      </c>
      <c r="R71" s="86">
        <f t="shared" si="7"/>
        <v>21.999999999999797</v>
      </c>
      <c r="S71" s="100">
        <f t="shared" si="8"/>
        <v>1467529.0293156626</v>
      </c>
      <c r="T71" s="99">
        <v>83</v>
      </c>
      <c r="U71" s="100">
        <f t="shared" si="10"/>
        <v>51656277.030890375</v>
      </c>
    </row>
    <row r="72" spans="1:21" s="90" customFormat="1" ht="13.5">
      <c r="A72" s="99">
        <v>70</v>
      </c>
      <c r="B72" s="84" t="s">
        <v>38</v>
      </c>
      <c r="C72" s="85" t="s">
        <v>44</v>
      </c>
      <c r="D72" s="102">
        <f t="shared" si="9"/>
        <v>361.7386346701028</v>
      </c>
      <c r="E72" s="99" t="s">
        <v>58</v>
      </c>
      <c r="F72" s="85" t="s">
        <v>86</v>
      </c>
      <c r="G72" s="85" t="s">
        <v>182</v>
      </c>
      <c r="H72" s="101">
        <v>1.3249</v>
      </c>
      <c r="I72" s="99"/>
      <c r="J72" s="101">
        <v>1.3164</v>
      </c>
      <c r="K72" s="99"/>
      <c r="L72" s="100">
        <f t="shared" si="1"/>
        <v>84.99999999999952</v>
      </c>
      <c r="M72" s="85" t="s">
        <v>181</v>
      </c>
      <c r="N72" s="101">
        <v>1.32009</v>
      </c>
      <c r="O72" s="85">
        <v>0</v>
      </c>
      <c r="P72" s="105" t="s">
        <v>45</v>
      </c>
      <c r="Q72" s="105" t="s">
        <v>46</v>
      </c>
      <c r="R72" s="87">
        <v>-48</v>
      </c>
      <c r="S72" s="106">
        <f t="shared" si="8"/>
        <v>-1925391.0987023572</v>
      </c>
      <c r="T72" s="99">
        <v>84</v>
      </c>
      <c r="U72" s="100">
        <f t="shared" si="10"/>
        <v>49730885.93218802</v>
      </c>
    </row>
    <row r="73" spans="1:21" s="90" customFormat="1" ht="13.5">
      <c r="A73" s="99">
        <v>71</v>
      </c>
      <c r="B73" s="84" t="s">
        <v>38</v>
      </c>
      <c r="C73" s="91" t="s">
        <v>41</v>
      </c>
      <c r="D73" s="102">
        <f t="shared" si="9"/>
        <v>528.6021038710414</v>
      </c>
      <c r="E73" s="99" t="s">
        <v>58</v>
      </c>
      <c r="F73" s="85" t="s">
        <v>86</v>
      </c>
      <c r="G73" s="85" t="s">
        <v>183</v>
      </c>
      <c r="H73" s="101">
        <v>1.3285</v>
      </c>
      <c r="I73" s="99"/>
      <c r="J73" s="101">
        <v>1.3341</v>
      </c>
      <c r="K73" s="99"/>
      <c r="L73" s="100">
        <f t="shared" si="1"/>
        <v>56.0000000000005</v>
      </c>
      <c r="M73" s="85" t="s">
        <v>185</v>
      </c>
      <c r="N73" s="101">
        <v>1.32306</v>
      </c>
      <c r="O73" s="85">
        <v>1</v>
      </c>
      <c r="P73" s="91" t="s">
        <v>63</v>
      </c>
      <c r="Q73" s="99" t="s">
        <v>60</v>
      </c>
      <c r="R73" s="86">
        <f t="shared" si="7"/>
        <v>54.400000000001114</v>
      </c>
      <c r="S73" s="100">
        <f t="shared" si="8"/>
        <v>3195851.6600128706</v>
      </c>
      <c r="T73" s="99">
        <v>84</v>
      </c>
      <c r="U73" s="100">
        <f t="shared" si="10"/>
        <v>52926737.59220089</v>
      </c>
    </row>
    <row r="74" spans="1:21" s="90" customFormat="1" ht="13.5">
      <c r="A74" s="99">
        <v>72</v>
      </c>
      <c r="B74" s="84" t="s">
        <v>38</v>
      </c>
      <c r="C74" s="91" t="s">
        <v>41</v>
      </c>
      <c r="D74" s="102">
        <f t="shared" si="9"/>
        <v>642.9389892152518</v>
      </c>
      <c r="E74" s="99" t="s">
        <v>58</v>
      </c>
      <c r="F74" s="85" t="s">
        <v>86</v>
      </c>
      <c r="G74" s="85" t="s">
        <v>184</v>
      </c>
      <c r="H74" s="101">
        <v>1.3215</v>
      </c>
      <c r="I74" s="99"/>
      <c r="J74" s="101">
        <v>1.3264</v>
      </c>
      <c r="K74" s="99"/>
      <c r="L74" s="100">
        <f t="shared" si="1"/>
        <v>49.000000000001265</v>
      </c>
      <c r="M74" s="85" t="s">
        <v>185</v>
      </c>
      <c r="N74" s="101">
        <v>1.32389</v>
      </c>
      <c r="O74" s="85">
        <v>0</v>
      </c>
      <c r="P74" s="105" t="s">
        <v>45</v>
      </c>
      <c r="Q74" s="105" t="s">
        <v>46</v>
      </c>
      <c r="R74" s="87">
        <v>-24</v>
      </c>
      <c r="S74" s="106">
        <f t="shared" si="8"/>
        <v>-1715979.8848392742</v>
      </c>
      <c r="T74" s="99">
        <v>84</v>
      </c>
      <c r="U74" s="100">
        <f t="shared" si="10"/>
        <v>51210757.707361616</v>
      </c>
    </row>
    <row r="75" spans="1:21" s="90" customFormat="1" ht="13.5">
      <c r="A75" s="99">
        <v>73</v>
      </c>
      <c r="B75" s="84" t="s">
        <v>38</v>
      </c>
      <c r="C75" s="91" t="s">
        <v>44</v>
      </c>
      <c r="D75" s="102">
        <f t="shared" si="9"/>
        <v>586.2037283351979</v>
      </c>
      <c r="E75" s="99" t="s">
        <v>58</v>
      </c>
      <c r="F75" s="85" t="s">
        <v>86</v>
      </c>
      <c r="G75" s="85" t="s">
        <v>184</v>
      </c>
      <c r="H75" s="101">
        <v>1.3233</v>
      </c>
      <c r="I75" s="99"/>
      <c r="J75" s="101">
        <v>1.3181</v>
      </c>
      <c r="K75" s="99"/>
      <c r="L75" s="100">
        <f t="shared" si="1"/>
        <v>51.999999999998714</v>
      </c>
      <c r="M75" s="85" t="s">
        <v>186</v>
      </c>
      <c r="N75" s="101">
        <v>1.33322</v>
      </c>
      <c r="O75" s="85">
        <v>0</v>
      </c>
      <c r="P75" s="85" t="s">
        <v>144</v>
      </c>
      <c r="Q75" s="99" t="s">
        <v>60</v>
      </c>
      <c r="R75" s="86">
        <f t="shared" si="7"/>
        <v>99.20000000000151</v>
      </c>
      <c r="S75" s="100">
        <f t="shared" si="8"/>
        <v>6512404.301873702</v>
      </c>
      <c r="T75" s="99">
        <v>84</v>
      </c>
      <c r="U75" s="100">
        <f t="shared" si="10"/>
        <v>57723162.009235315</v>
      </c>
    </row>
    <row r="76" spans="1:21" s="90" customFormat="1" ht="13.5">
      <c r="A76" s="99">
        <v>74</v>
      </c>
      <c r="B76" s="84" t="s">
        <v>38</v>
      </c>
      <c r="C76" s="91" t="s">
        <v>41</v>
      </c>
      <c r="D76" s="102">
        <f t="shared" si="9"/>
        <v>739.8508332380957</v>
      </c>
      <c r="E76" s="99" t="s">
        <v>58</v>
      </c>
      <c r="F76" s="85" t="s">
        <v>86</v>
      </c>
      <c r="G76" s="85" t="s">
        <v>187</v>
      </c>
      <c r="H76" s="101">
        <v>1.3142</v>
      </c>
      <c r="I76" s="99"/>
      <c r="J76" s="101">
        <v>1.3189</v>
      </c>
      <c r="K76" s="99"/>
      <c r="L76" s="100">
        <f t="shared" si="1"/>
        <v>46.99999999999926</v>
      </c>
      <c r="M76" s="85" t="s">
        <v>188</v>
      </c>
      <c r="N76" s="101">
        <v>1.309</v>
      </c>
      <c r="O76" s="85">
        <v>0</v>
      </c>
      <c r="P76" s="91" t="s">
        <v>63</v>
      </c>
      <c r="Q76" s="99" t="s">
        <v>60</v>
      </c>
      <c r="R76" s="86">
        <f t="shared" si="7"/>
        <v>52.00000000000094</v>
      </c>
      <c r="S76" s="100">
        <f t="shared" si="8"/>
        <v>4179893.820898683</v>
      </c>
      <c r="T76" s="99">
        <v>83</v>
      </c>
      <c r="U76" s="100">
        <f t="shared" si="10"/>
        <v>61903055.830134</v>
      </c>
    </row>
    <row r="77" spans="1:21" s="90" customFormat="1" ht="13.5">
      <c r="A77" s="99">
        <v>75</v>
      </c>
      <c r="B77" s="84" t="s">
        <v>38</v>
      </c>
      <c r="C77" s="91" t="s">
        <v>41</v>
      </c>
      <c r="D77" s="102">
        <f t="shared" si="9"/>
        <v>654.2280261058295</v>
      </c>
      <c r="E77" s="99" t="s">
        <v>58</v>
      </c>
      <c r="F77" s="85" t="s">
        <v>86</v>
      </c>
      <c r="G77" s="85" t="s">
        <v>189</v>
      </c>
      <c r="H77" s="101">
        <v>1.3122</v>
      </c>
      <c r="I77" s="99"/>
      <c r="J77" s="101">
        <v>1.3179</v>
      </c>
      <c r="K77" s="99"/>
      <c r="L77" s="100">
        <f t="shared" si="1"/>
        <v>57.000000000000384</v>
      </c>
      <c r="M77" s="85" t="s">
        <v>189</v>
      </c>
      <c r="N77" s="101">
        <v>1.30942</v>
      </c>
      <c r="O77" s="85">
        <v>0</v>
      </c>
      <c r="P77" s="91" t="s">
        <v>63</v>
      </c>
      <c r="Q77" s="99" t="s">
        <v>60</v>
      </c>
      <c r="R77" s="86">
        <f t="shared" si="7"/>
        <v>27.800000000000047</v>
      </c>
      <c r="S77" s="100">
        <f t="shared" si="8"/>
        <v>1976655.5810084245</v>
      </c>
      <c r="T77" s="99">
        <v>83</v>
      </c>
      <c r="U77" s="100">
        <f t="shared" si="10"/>
        <v>63879711.411142424</v>
      </c>
    </row>
    <row r="78" spans="1:21" s="90" customFormat="1" ht="13.5">
      <c r="A78" s="99">
        <v>76</v>
      </c>
      <c r="B78" s="84" t="s">
        <v>38</v>
      </c>
      <c r="C78" s="91" t="s">
        <v>44</v>
      </c>
      <c r="D78" s="102">
        <f t="shared" si="9"/>
        <v>1241.3468987784747</v>
      </c>
      <c r="E78" s="99" t="s">
        <v>58</v>
      </c>
      <c r="F78" s="85" t="s">
        <v>86</v>
      </c>
      <c r="G78" s="85" t="s">
        <v>190</v>
      </c>
      <c r="H78" s="101">
        <v>1.314</v>
      </c>
      <c r="I78" s="99"/>
      <c r="J78" s="101">
        <v>1.3109</v>
      </c>
      <c r="K78" s="99"/>
      <c r="L78" s="100">
        <f t="shared" si="1"/>
        <v>31.000000000001027</v>
      </c>
      <c r="M78" s="85" t="s">
        <v>190</v>
      </c>
      <c r="N78" s="101">
        <v>1.3109</v>
      </c>
      <c r="O78" s="85">
        <v>0</v>
      </c>
      <c r="P78" s="105" t="s">
        <v>45</v>
      </c>
      <c r="Q78" s="105" t="s">
        <v>46</v>
      </c>
      <c r="R78" s="87">
        <v>-31</v>
      </c>
      <c r="S78" s="106">
        <f t="shared" si="8"/>
        <v>-4186995.6844431916</v>
      </c>
      <c r="T78" s="99">
        <v>83</v>
      </c>
      <c r="U78" s="100">
        <f t="shared" si="10"/>
        <v>59692715.72669923</v>
      </c>
    </row>
    <row r="79" spans="1:21" s="90" customFormat="1" ht="13.5">
      <c r="A79" s="99">
        <v>77</v>
      </c>
      <c r="B79" s="84" t="s">
        <v>38</v>
      </c>
      <c r="C79" s="91" t="s">
        <v>44</v>
      </c>
      <c r="D79" s="102">
        <f t="shared" si="9"/>
        <v>922.0376232112916</v>
      </c>
      <c r="E79" s="99" t="s">
        <v>58</v>
      </c>
      <c r="F79" s="85" t="s">
        <v>86</v>
      </c>
      <c r="G79" s="85" t="s">
        <v>191</v>
      </c>
      <c r="H79" s="101">
        <v>1.3131</v>
      </c>
      <c r="I79" s="99"/>
      <c r="J79" s="101">
        <v>1.3092</v>
      </c>
      <c r="K79" s="99"/>
      <c r="L79" s="100">
        <f t="shared" si="1"/>
        <v>39.00000000000014</v>
      </c>
      <c r="M79" s="85" t="s">
        <v>191</v>
      </c>
      <c r="N79" s="101">
        <v>1.31194</v>
      </c>
      <c r="O79" s="85">
        <v>0</v>
      </c>
      <c r="P79" s="105" t="s">
        <v>45</v>
      </c>
      <c r="Q79" s="105" t="s">
        <v>46</v>
      </c>
      <c r="R79" s="87">
        <v>-12</v>
      </c>
      <c r="S79" s="106">
        <f t="shared" si="8"/>
        <v>-1204819.4072382387</v>
      </c>
      <c r="T79" s="99">
        <v>83</v>
      </c>
      <c r="U79" s="100">
        <f t="shared" si="10"/>
        <v>58487896.319460995</v>
      </c>
    </row>
    <row r="80" spans="1:21" s="90" customFormat="1" ht="13.5">
      <c r="A80" s="99">
        <v>78</v>
      </c>
      <c r="B80" s="84" t="s">
        <v>38</v>
      </c>
      <c r="C80" s="91" t="s">
        <v>41</v>
      </c>
      <c r="D80" s="102">
        <f t="shared" si="9"/>
        <v>1018.9528975515683</v>
      </c>
      <c r="E80" s="99" t="s">
        <v>58</v>
      </c>
      <c r="F80" s="85" t="s">
        <v>86</v>
      </c>
      <c r="G80" s="85" t="s">
        <v>191</v>
      </c>
      <c r="H80" s="101">
        <v>1.3111</v>
      </c>
      <c r="I80" s="99"/>
      <c r="J80" s="101">
        <v>1.3146</v>
      </c>
      <c r="K80" s="99"/>
      <c r="L80" s="100">
        <f t="shared" si="1"/>
        <v>35.00000000000058</v>
      </c>
      <c r="M80" s="85" t="s">
        <v>192</v>
      </c>
      <c r="N80" s="101">
        <v>1.30936</v>
      </c>
      <c r="O80" s="85">
        <v>3</v>
      </c>
      <c r="P80" s="91" t="s">
        <v>63</v>
      </c>
      <c r="Q80" s="99" t="s">
        <v>60</v>
      </c>
      <c r="R80" s="86">
        <f t="shared" si="7"/>
        <v>17.399999999998528</v>
      </c>
      <c r="S80" s="100">
        <f t="shared" si="8"/>
        <v>1903602.5535603508</v>
      </c>
      <c r="T80" s="99">
        <v>82</v>
      </c>
      <c r="U80" s="100">
        <f t="shared" si="10"/>
        <v>60391498.87302135</v>
      </c>
    </row>
    <row r="81" spans="1:21" s="90" customFormat="1" ht="13.5">
      <c r="A81" s="99">
        <v>79</v>
      </c>
      <c r="B81" s="84" t="s">
        <v>38</v>
      </c>
      <c r="C81" s="91" t="s">
        <v>44</v>
      </c>
      <c r="D81" s="102">
        <f t="shared" si="9"/>
        <v>818.3129928593369</v>
      </c>
      <c r="E81" s="99" t="s">
        <v>58</v>
      </c>
      <c r="F81" s="85" t="s">
        <v>86</v>
      </c>
      <c r="G81" s="85" t="s">
        <v>193</v>
      </c>
      <c r="H81" s="101">
        <v>1.3117</v>
      </c>
      <c r="I81" s="99"/>
      <c r="J81" s="101">
        <v>1.3072</v>
      </c>
      <c r="K81" s="99"/>
      <c r="L81" s="100">
        <f t="shared" si="1"/>
        <v>45.000000000001705</v>
      </c>
      <c r="M81" s="85" t="s">
        <v>192</v>
      </c>
      <c r="N81" s="101">
        <v>1.31356</v>
      </c>
      <c r="O81" s="85">
        <v>0</v>
      </c>
      <c r="P81" s="85" t="s">
        <v>48</v>
      </c>
      <c r="Q81" s="99" t="s">
        <v>60</v>
      </c>
      <c r="R81" s="86">
        <f t="shared" si="7"/>
        <v>18.599999999999728</v>
      </c>
      <c r="S81" s="100">
        <f t="shared" si="8"/>
        <v>1639442.3833659298</v>
      </c>
      <c r="T81" s="99">
        <v>82</v>
      </c>
      <c r="U81" s="100">
        <f t="shared" si="10"/>
        <v>62030941.25638728</v>
      </c>
    </row>
    <row r="82" spans="1:21" s="90" customFormat="1" ht="13.5">
      <c r="A82" s="99">
        <v>80</v>
      </c>
      <c r="B82" s="84" t="s">
        <v>38</v>
      </c>
      <c r="C82" s="91" t="s">
        <v>44</v>
      </c>
      <c r="D82" s="102">
        <f t="shared" si="9"/>
        <v>1220.120795758954</v>
      </c>
      <c r="E82" s="99" t="s">
        <v>58</v>
      </c>
      <c r="F82" s="85" t="s">
        <v>86</v>
      </c>
      <c r="G82" s="85" t="s">
        <v>193</v>
      </c>
      <c r="H82" s="101">
        <v>1.3157</v>
      </c>
      <c r="I82" s="99"/>
      <c r="J82" s="101">
        <v>1.3126</v>
      </c>
      <c r="K82" s="99"/>
      <c r="L82" s="100">
        <f t="shared" si="1"/>
        <v>31.000000000001027</v>
      </c>
      <c r="M82" s="85" t="s">
        <v>194</v>
      </c>
      <c r="N82" s="101">
        <v>1.32183</v>
      </c>
      <c r="O82" s="85">
        <v>0</v>
      </c>
      <c r="P82" s="85" t="s">
        <v>48</v>
      </c>
      <c r="Q82" s="99" t="s">
        <v>60</v>
      </c>
      <c r="R82" s="86">
        <f t="shared" si="7"/>
        <v>61.299999999999685</v>
      </c>
      <c r="S82" s="100">
        <f t="shared" si="8"/>
        <v>8106861.631711034</v>
      </c>
      <c r="T82" s="99">
        <v>82</v>
      </c>
      <c r="U82" s="100">
        <f t="shared" si="10"/>
        <v>70137802.88809831</v>
      </c>
    </row>
    <row r="83" spans="1:21" s="90" customFormat="1" ht="13.5">
      <c r="A83" s="99">
        <v>81</v>
      </c>
      <c r="B83" s="84" t="s">
        <v>38</v>
      </c>
      <c r="C83" s="91" t="s">
        <v>44</v>
      </c>
      <c r="D83" s="102">
        <f t="shared" si="9"/>
        <v>816.8856614034153</v>
      </c>
      <c r="E83" s="99" t="s">
        <v>58</v>
      </c>
      <c r="F83" s="85" t="s">
        <v>86</v>
      </c>
      <c r="G83" s="85" t="s">
        <v>195</v>
      </c>
      <c r="H83" s="101">
        <v>1.3379</v>
      </c>
      <c r="I83" s="99"/>
      <c r="J83" s="101">
        <v>1.3326</v>
      </c>
      <c r="K83" s="99"/>
      <c r="L83" s="100">
        <f t="shared" si="1"/>
        <v>53.000000000000824</v>
      </c>
      <c r="M83" s="85" t="s">
        <v>196</v>
      </c>
      <c r="N83" s="101">
        <v>1.33873</v>
      </c>
      <c r="O83" s="85">
        <v>0</v>
      </c>
      <c r="P83" s="85" t="s">
        <v>48</v>
      </c>
      <c r="Q83" s="99" t="s">
        <v>60</v>
      </c>
      <c r="R83" s="86">
        <f t="shared" si="7"/>
        <v>8.299999999998864</v>
      </c>
      <c r="S83" s="100">
        <f t="shared" si="8"/>
        <v>735220.1142840257</v>
      </c>
      <c r="T83" s="99">
        <v>81</v>
      </c>
      <c r="U83" s="100">
        <f t="shared" si="10"/>
        <v>70873023.00238234</v>
      </c>
    </row>
    <row r="84" spans="1:21" s="90" customFormat="1" ht="13.5">
      <c r="A84" s="99">
        <v>82</v>
      </c>
      <c r="B84" s="84" t="s">
        <v>38</v>
      </c>
      <c r="C84" s="91" t="s">
        <v>44</v>
      </c>
      <c r="D84" s="102">
        <f t="shared" si="9"/>
        <v>591.1997247445915</v>
      </c>
      <c r="E84" s="99" t="s">
        <v>58</v>
      </c>
      <c r="F84" s="85" t="s">
        <v>86</v>
      </c>
      <c r="G84" s="85" t="s">
        <v>197</v>
      </c>
      <c r="H84" s="101">
        <v>1.3324</v>
      </c>
      <c r="I84" s="99"/>
      <c r="J84" s="101">
        <v>1.325</v>
      </c>
      <c r="K84" s="99"/>
      <c r="L84" s="100">
        <f t="shared" si="1"/>
        <v>74.00000000000074</v>
      </c>
      <c r="M84" s="85" t="s">
        <v>198</v>
      </c>
      <c r="N84" s="101">
        <v>1.33433</v>
      </c>
      <c r="O84" s="85">
        <v>0</v>
      </c>
      <c r="P84" s="85" t="s">
        <v>48</v>
      </c>
      <c r="Q84" s="99" t="s">
        <v>60</v>
      </c>
      <c r="R84" s="86">
        <f t="shared" si="7"/>
        <v>19.299999999999873</v>
      </c>
      <c r="S84" s="100">
        <f t="shared" si="8"/>
        <v>1233217.848045546</v>
      </c>
      <c r="T84" s="99">
        <v>81</v>
      </c>
      <c r="U84" s="100">
        <f t="shared" si="10"/>
        <v>72106240.85042788</v>
      </c>
    </row>
    <row r="85" spans="1:21" s="90" customFormat="1" ht="13.5">
      <c r="A85" s="99">
        <v>83</v>
      </c>
      <c r="B85" s="84" t="s">
        <v>38</v>
      </c>
      <c r="C85" s="91" t="s">
        <v>41</v>
      </c>
      <c r="D85" s="102">
        <f t="shared" si="9"/>
        <v>767.4142278674707</v>
      </c>
      <c r="E85" s="99" t="s">
        <v>58</v>
      </c>
      <c r="F85" s="85" t="s">
        <v>86</v>
      </c>
      <c r="G85" s="85" t="s">
        <v>197</v>
      </c>
      <c r="H85" s="101">
        <v>1.3306</v>
      </c>
      <c r="I85" s="99"/>
      <c r="J85" s="101">
        <v>1.3364</v>
      </c>
      <c r="K85" s="99"/>
      <c r="L85" s="100">
        <f t="shared" si="1"/>
        <v>58.00000000000027</v>
      </c>
      <c r="M85" s="85" t="s">
        <v>197</v>
      </c>
      <c r="N85" s="101">
        <v>1.3364</v>
      </c>
      <c r="O85" s="85">
        <v>0</v>
      </c>
      <c r="P85" s="105" t="s">
        <v>45</v>
      </c>
      <c r="Q85" s="105" t="s">
        <v>46</v>
      </c>
      <c r="R85" s="87">
        <v>-58</v>
      </c>
      <c r="S85" s="106">
        <f t="shared" si="8"/>
        <v>-4818139.013625569</v>
      </c>
      <c r="T85" s="99">
        <v>81</v>
      </c>
      <c r="U85" s="100">
        <f t="shared" si="10"/>
        <v>67288101.83680232</v>
      </c>
    </row>
    <row r="86" spans="1:21" s="90" customFormat="1" ht="13.5">
      <c r="A86" s="99">
        <v>84</v>
      </c>
      <c r="B86" s="84" t="s">
        <v>38</v>
      </c>
      <c r="C86" s="91" t="s">
        <v>41</v>
      </c>
      <c r="D86" s="102">
        <f t="shared" si="9"/>
        <v>379.9012072990223</v>
      </c>
      <c r="E86" s="99" t="s">
        <v>58</v>
      </c>
      <c r="F86" s="85" t="s">
        <v>86</v>
      </c>
      <c r="G86" s="85" t="s">
        <v>199</v>
      </c>
      <c r="H86" s="101">
        <v>1.3346</v>
      </c>
      <c r="I86" s="99"/>
      <c r="J86" s="101">
        <v>1.3454</v>
      </c>
      <c r="K86" s="99"/>
      <c r="L86" s="100">
        <f t="shared" si="1"/>
        <v>107.9999999999992</v>
      </c>
      <c r="M86" s="85" t="s">
        <v>200</v>
      </c>
      <c r="N86" s="101">
        <v>1.33077</v>
      </c>
      <c r="O86" s="85">
        <v>3</v>
      </c>
      <c r="P86" s="91" t="s">
        <v>63</v>
      </c>
      <c r="Q86" s="99" t="s">
        <v>60</v>
      </c>
      <c r="R86" s="86">
        <f t="shared" si="7"/>
        <v>38.3</v>
      </c>
      <c r="S86" s="100">
        <f t="shared" si="8"/>
        <v>1587765.2837389668</v>
      </c>
      <c r="T86" s="99">
        <v>82</v>
      </c>
      <c r="U86" s="100">
        <f t="shared" si="10"/>
        <v>68875867.12054129</v>
      </c>
    </row>
    <row r="87" spans="1:21" s="90" customFormat="1" ht="13.5">
      <c r="A87" s="99">
        <v>85</v>
      </c>
      <c r="B87" s="84" t="s">
        <v>38</v>
      </c>
      <c r="C87" s="91" t="s">
        <v>44</v>
      </c>
      <c r="D87" s="102">
        <f t="shared" si="9"/>
        <v>525.208686293588</v>
      </c>
      <c r="E87" s="99" t="s">
        <v>58</v>
      </c>
      <c r="F87" s="85" t="s">
        <v>86</v>
      </c>
      <c r="G87" s="85" t="s">
        <v>201</v>
      </c>
      <c r="H87" s="101">
        <v>1.3475</v>
      </c>
      <c r="I87" s="99"/>
      <c r="J87" s="101">
        <v>1.3396</v>
      </c>
      <c r="K87" s="99"/>
      <c r="L87" s="100">
        <f t="shared" si="1"/>
        <v>79.00000000000018</v>
      </c>
      <c r="M87" s="85" t="s">
        <v>202</v>
      </c>
      <c r="N87" s="101">
        <v>1.34877</v>
      </c>
      <c r="O87" s="85">
        <v>0</v>
      </c>
      <c r="P87" s="85" t="s">
        <v>48</v>
      </c>
      <c r="Q87" s="99" t="s">
        <v>60</v>
      </c>
      <c r="R87" s="86">
        <f t="shared" si="7"/>
        <v>12.700000000001044</v>
      </c>
      <c r="S87" s="100">
        <f t="shared" si="8"/>
        <v>746709.3872541043</v>
      </c>
      <c r="T87" s="99">
        <v>83</v>
      </c>
      <c r="U87" s="100">
        <f t="shared" si="10"/>
        <v>69622576.5077954</v>
      </c>
    </row>
    <row r="88" spans="1:21" s="90" customFormat="1" ht="13.5">
      <c r="A88" s="99">
        <v>86</v>
      </c>
      <c r="B88" s="84" t="s">
        <v>38</v>
      </c>
      <c r="C88" s="91" t="s">
        <v>44</v>
      </c>
      <c r="D88" s="102">
        <f t="shared" si="9"/>
        <v>845.7553025728467</v>
      </c>
      <c r="E88" s="99" t="s">
        <v>58</v>
      </c>
      <c r="F88" s="85" t="s">
        <v>86</v>
      </c>
      <c r="G88" s="85" t="s">
        <v>203</v>
      </c>
      <c r="H88" s="101">
        <v>1.3535</v>
      </c>
      <c r="I88" s="99"/>
      <c r="J88" s="101">
        <v>1.3486</v>
      </c>
      <c r="K88" s="99"/>
      <c r="L88" s="100">
        <f t="shared" si="1"/>
        <v>48.99999999999905</v>
      </c>
      <c r="M88" s="85" t="s">
        <v>204</v>
      </c>
      <c r="N88" s="101">
        <v>1.35534</v>
      </c>
      <c r="O88" s="85">
        <v>0</v>
      </c>
      <c r="P88" s="85" t="s">
        <v>48</v>
      </c>
      <c r="Q88" s="99" t="s">
        <v>60</v>
      </c>
      <c r="R88" s="86">
        <f t="shared" si="7"/>
        <v>18.400000000000638</v>
      </c>
      <c r="S88" s="100">
        <f t="shared" si="8"/>
        <v>1771699.628909267</v>
      </c>
      <c r="T88" s="99">
        <v>84</v>
      </c>
      <c r="U88" s="100">
        <f t="shared" si="10"/>
        <v>71394276.13670465</v>
      </c>
    </row>
    <row r="89" spans="1:21" s="90" customFormat="1" ht="13.5">
      <c r="A89" s="99">
        <v>87</v>
      </c>
      <c r="B89" s="84" t="s">
        <v>38</v>
      </c>
      <c r="C89" s="91" t="s">
        <v>44</v>
      </c>
      <c r="D89" s="102">
        <f t="shared" si="9"/>
        <v>1116.2332103925016</v>
      </c>
      <c r="E89" s="99" t="s">
        <v>58</v>
      </c>
      <c r="F89" s="85" t="s">
        <v>86</v>
      </c>
      <c r="G89" s="85" t="s">
        <v>205</v>
      </c>
      <c r="H89" s="101">
        <v>1.375</v>
      </c>
      <c r="I89" s="99"/>
      <c r="J89" s="101">
        <v>1.3711</v>
      </c>
      <c r="K89" s="99"/>
      <c r="L89" s="100">
        <f t="shared" si="1"/>
        <v>39.00000000000014</v>
      </c>
      <c r="M89" s="85" t="s">
        <v>206</v>
      </c>
      <c r="N89" s="101">
        <v>1.37671</v>
      </c>
      <c r="O89" s="85">
        <v>0</v>
      </c>
      <c r="P89" s="85" t="s">
        <v>48</v>
      </c>
      <c r="Q89" s="99" t="s">
        <v>60</v>
      </c>
      <c r="R89" s="86">
        <f t="shared" si="7"/>
        <v>17.100000000001003</v>
      </c>
      <c r="S89" s="100">
        <f t="shared" si="8"/>
        <v>2154801.9970421465</v>
      </c>
      <c r="T89" s="99">
        <v>82</v>
      </c>
      <c r="U89" s="100">
        <f t="shared" si="10"/>
        <v>73549078.1337468</v>
      </c>
    </row>
    <row r="90" spans="1:21" s="90" customFormat="1" ht="13.5">
      <c r="A90" s="99">
        <v>88</v>
      </c>
      <c r="B90" s="84" t="s">
        <v>38</v>
      </c>
      <c r="C90" s="91" t="s">
        <v>41</v>
      </c>
      <c r="D90" s="102">
        <f t="shared" si="9"/>
        <v>1446.677382646531</v>
      </c>
      <c r="E90" s="99" t="s">
        <v>58</v>
      </c>
      <c r="F90" s="85" t="s">
        <v>86</v>
      </c>
      <c r="G90" s="85" t="s">
        <v>205</v>
      </c>
      <c r="H90" s="101">
        <v>1.3823</v>
      </c>
      <c r="I90" s="99"/>
      <c r="J90" s="101">
        <v>1.3854</v>
      </c>
      <c r="K90" s="99"/>
      <c r="L90" s="100">
        <f t="shared" si="1"/>
        <v>30.999999999998806</v>
      </c>
      <c r="M90" s="85" t="s">
        <v>206</v>
      </c>
      <c r="N90" s="101">
        <v>1.37875</v>
      </c>
      <c r="O90" s="85">
        <v>0</v>
      </c>
      <c r="P90" s="91" t="s">
        <v>63</v>
      </c>
      <c r="Q90" s="99" t="s">
        <v>60</v>
      </c>
      <c r="R90" s="86">
        <f t="shared" si="7"/>
        <v>35.50000000000164</v>
      </c>
      <c r="S90" s="100">
        <f t="shared" si="8"/>
        <v>5806299.350694154</v>
      </c>
      <c r="T90" s="99">
        <v>82</v>
      </c>
      <c r="U90" s="100">
        <f t="shared" si="10"/>
        <v>79355377.48444095</v>
      </c>
    </row>
    <row r="91" spans="1:21" s="90" customFormat="1" ht="13.5">
      <c r="A91" s="99">
        <v>89</v>
      </c>
      <c r="B91" s="84" t="s">
        <v>38</v>
      </c>
      <c r="C91" s="91" t="s">
        <v>41</v>
      </c>
      <c r="D91" s="102">
        <f t="shared" si="9"/>
        <v>1668.5319067375428</v>
      </c>
      <c r="E91" s="99" t="s">
        <v>58</v>
      </c>
      <c r="F91" s="85" t="s">
        <v>86</v>
      </c>
      <c r="G91" s="85" t="s">
        <v>207</v>
      </c>
      <c r="H91" s="101">
        <v>1.386</v>
      </c>
      <c r="I91" s="99"/>
      <c r="J91" s="101">
        <v>1.3889</v>
      </c>
      <c r="K91" s="99"/>
      <c r="L91" s="100">
        <f t="shared" si="1"/>
        <v>29.000000000001247</v>
      </c>
      <c r="M91" s="85" t="s">
        <v>208</v>
      </c>
      <c r="N91" s="101">
        <v>1.38525</v>
      </c>
      <c r="O91" s="85">
        <v>1</v>
      </c>
      <c r="P91" s="91" t="s">
        <v>63</v>
      </c>
      <c r="Q91" s="99" t="s">
        <v>60</v>
      </c>
      <c r="R91" s="86">
        <f t="shared" si="7"/>
        <v>7.499999999998064</v>
      </c>
      <c r="S91" s="100">
        <f t="shared" si="8"/>
        <v>1421470.3016416647</v>
      </c>
      <c r="T91" s="99">
        <v>82</v>
      </c>
      <c r="U91" s="100">
        <f t="shared" si="10"/>
        <v>80776847.78608261</v>
      </c>
    </row>
    <row r="92" spans="1:21" s="90" customFormat="1" ht="13.5">
      <c r="A92" s="99">
        <v>90</v>
      </c>
      <c r="B92" s="84" t="s">
        <v>38</v>
      </c>
      <c r="C92" s="91" t="s">
        <v>44</v>
      </c>
      <c r="D92" s="102">
        <f t="shared" si="9"/>
        <v>879.5388478449685</v>
      </c>
      <c r="E92" s="99" t="s">
        <v>58</v>
      </c>
      <c r="F92" s="85" t="s">
        <v>86</v>
      </c>
      <c r="G92" s="85" t="s">
        <v>208</v>
      </c>
      <c r="H92" s="101">
        <v>1.3889</v>
      </c>
      <c r="I92" s="99"/>
      <c r="J92" s="101">
        <v>1.3833</v>
      </c>
      <c r="K92" s="99"/>
      <c r="L92" s="100">
        <f t="shared" si="1"/>
        <v>56.0000000000005</v>
      </c>
      <c r="M92" s="85" t="s">
        <v>209</v>
      </c>
      <c r="N92" s="101">
        <v>1.39537</v>
      </c>
      <c r="O92" s="85">
        <v>1</v>
      </c>
      <c r="P92" s="85" t="s">
        <v>48</v>
      </c>
      <c r="Q92" s="99" t="s">
        <v>60</v>
      </c>
      <c r="R92" s="86">
        <f t="shared" si="7"/>
        <v>64.69999999999976</v>
      </c>
      <c r="S92" s="100">
        <f t="shared" si="8"/>
        <v>6511222.570681808</v>
      </c>
      <c r="T92" s="99">
        <v>82</v>
      </c>
      <c r="U92" s="100">
        <f t="shared" si="10"/>
        <v>87288070.35676442</v>
      </c>
    </row>
    <row r="93" spans="1:21" s="90" customFormat="1" ht="13.5">
      <c r="A93" s="99">
        <v>91</v>
      </c>
      <c r="B93" s="84" t="s">
        <v>38</v>
      </c>
      <c r="C93" s="91" t="s">
        <v>44</v>
      </c>
      <c r="D93" s="102">
        <f t="shared" si="9"/>
        <v>1157.0528944427545</v>
      </c>
      <c r="E93" s="99" t="s">
        <v>58</v>
      </c>
      <c r="F93" s="85" t="s">
        <v>86</v>
      </c>
      <c r="G93" s="85" t="s">
        <v>210</v>
      </c>
      <c r="H93" s="101">
        <v>1.4005</v>
      </c>
      <c r="I93" s="99"/>
      <c r="J93" s="101">
        <v>1.3959</v>
      </c>
      <c r="K93" s="99"/>
      <c r="L93" s="100">
        <f t="shared" si="1"/>
        <v>46.00000000000159</v>
      </c>
      <c r="M93" s="85" t="s">
        <v>211</v>
      </c>
      <c r="N93" s="101">
        <v>1.40178</v>
      </c>
      <c r="O93" s="85">
        <v>0</v>
      </c>
      <c r="P93" s="85" t="s">
        <v>48</v>
      </c>
      <c r="Q93" s="99" t="s">
        <v>60</v>
      </c>
      <c r="R93" s="86">
        <f t="shared" si="7"/>
        <v>12.799999999999478</v>
      </c>
      <c r="S93" s="100">
        <f t="shared" si="8"/>
        <v>1702381.5132479442</v>
      </c>
      <c r="T93" s="99">
        <v>82</v>
      </c>
      <c r="U93" s="100">
        <f t="shared" si="10"/>
        <v>88990451.87001236</v>
      </c>
    </row>
    <row r="94" spans="1:21" s="90" customFormat="1" ht="13.5">
      <c r="A94" s="99">
        <v>92</v>
      </c>
      <c r="B94" s="84" t="s">
        <v>38</v>
      </c>
      <c r="C94" s="91" t="s">
        <v>41</v>
      </c>
      <c r="D94" s="102">
        <f t="shared" si="9"/>
        <v>1085.2494130489542</v>
      </c>
      <c r="E94" s="99" t="s">
        <v>58</v>
      </c>
      <c r="F94" s="85" t="s">
        <v>86</v>
      </c>
      <c r="G94" s="85" t="s">
        <v>212</v>
      </c>
      <c r="H94" s="101">
        <v>1.39509</v>
      </c>
      <c r="I94" s="99"/>
      <c r="J94" s="101">
        <v>1.39009</v>
      </c>
      <c r="K94" s="99"/>
      <c r="L94" s="100">
        <f t="shared" si="1"/>
        <v>49.999999999998934</v>
      </c>
      <c r="M94" s="85" t="s">
        <v>212</v>
      </c>
      <c r="N94" s="101">
        <v>1.39277</v>
      </c>
      <c r="O94" s="85">
        <v>0</v>
      </c>
      <c r="P94" s="91" t="s">
        <v>63</v>
      </c>
      <c r="Q94" s="99" t="s">
        <v>60</v>
      </c>
      <c r="R94" s="86">
        <f t="shared" si="7"/>
        <v>23.199999999998777</v>
      </c>
      <c r="S94" s="100">
        <f t="shared" si="8"/>
        <v>2875482.974303043</v>
      </c>
      <c r="T94" s="99">
        <v>82</v>
      </c>
      <c r="U94" s="100">
        <f t="shared" si="10"/>
        <v>91865934.8443154</v>
      </c>
    </row>
    <row r="95" spans="1:21" s="90" customFormat="1" ht="13.5">
      <c r="A95" s="99">
        <v>93</v>
      </c>
      <c r="B95" s="84" t="s">
        <v>38</v>
      </c>
      <c r="C95" s="91" t="s">
        <v>44</v>
      </c>
      <c r="D95" s="102">
        <f t="shared" si="9"/>
        <v>2154.4543819022006</v>
      </c>
      <c r="E95" s="99" t="s">
        <v>58</v>
      </c>
      <c r="F95" s="85" t="s">
        <v>86</v>
      </c>
      <c r="G95" s="85" t="s">
        <v>213</v>
      </c>
      <c r="H95" s="101">
        <v>1.3801</v>
      </c>
      <c r="I95" s="99"/>
      <c r="J95" s="101">
        <v>1.3775</v>
      </c>
      <c r="K95" s="99"/>
      <c r="L95" s="100">
        <f t="shared" si="1"/>
        <v>26.000000000001577</v>
      </c>
      <c r="M95" s="85" t="s">
        <v>213</v>
      </c>
      <c r="N95" s="101">
        <v>1.382</v>
      </c>
      <c r="O95" s="85">
        <v>0</v>
      </c>
      <c r="P95" s="85" t="s">
        <v>48</v>
      </c>
      <c r="Q95" s="99" t="s">
        <v>60</v>
      </c>
      <c r="R95" s="86">
        <f t="shared" si="7"/>
        <v>18.999999999997907</v>
      </c>
      <c r="S95" s="100">
        <f t="shared" si="8"/>
        <v>4638876.379118503</v>
      </c>
      <c r="T95" s="99">
        <v>82</v>
      </c>
      <c r="U95" s="100">
        <f t="shared" si="10"/>
        <v>96504811.2234339</v>
      </c>
    </row>
    <row r="96" spans="1:21" s="90" customFormat="1" ht="13.5">
      <c r="A96" s="99">
        <v>94</v>
      </c>
      <c r="B96" s="84" t="s">
        <v>38</v>
      </c>
      <c r="C96" s="91" t="s">
        <v>44</v>
      </c>
      <c r="D96" s="102">
        <f t="shared" si="9"/>
        <v>1191.417422511555</v>
      </c>
      <c r="E96" s="99" t="s">
        <v>58</v>
      </c>
      <c r="F96" s="85" t="s">
        <v>86</v>
      </c>
      <c r="G96" s="85" t="s">
        <v>213</v>
      </c>
      <c r="H96" s="101">
        <v>1.38414</v>
      </c>
      <c r="I96" s="99"/>
      <c r="J96" s="101">
        <v>1.37914</v>
      </c>
      <c r="K96" s="99"/>
      <c r="L96" s="100">
        <f t="shared" si="1"/>
        <v>49.999999999998934</v>
      </c>
      <c r="M96" s="85" t="s">
        <v>214</v>
      </c>
      <c r="N96" s="101">
        <v>1.39249</v>
      </c>
      <c r="O96" s="85">
        <v>3</v>
      </c>
      <c r="P96" s="85" t="s">
        <v>48</v>
      </c>
      <c r="Q96" s="99" t="s">
        <v>60</v>
      </c>
      <c r="R96" s="86">
        <f t="shared" si="7"/>
        <v>83.5000000000008</v>
      </c>
      <c r="S96" s="100">
        <f t="shared" si="8"/>
        <v>11220895.712473722</v>
      </c>
      <c r="T96" s="99">
        <v>81</v>
      </c>
      <c r="U96" s="100">
        <f t="shared" si="10"/>
        <v>107725706.93590762</v>
      </c>
    </row>
    <row r="97" spans="1:21" s="90" customFormat="1" ht="13.5">
      <c r="A97" s="99">
        <v>95</v>
      </c>
      <c r="B97" s="84" t="s">
        <v>38</v>
      </c>
      <c r="C97" s="91" t="s">
        <v>44</v>
      </c>
      <c r="D97" s="102">
        <f t="shared" si="9"/>
        <v>2015.0712109224135</v>
      </c>
      <c r="E97" s="99" t="s">
        <v>58</v>
      </c>
      <c r="F97" s="85" t="s">
        <v>86</v>
      </c>
      <c r="G97" s="85" t="s">
        <v>215</v>
      </c>
      <c r="H97" s="101">
        <v>1.3975</v>
      </c>
      <c r="I97" s="99"/>
      <c r="J97" s="101">
        <v>1.3942</v>
      </c>
      <c r="K97" s="99"/>
      <c r="L97" s="100">
        <f t="shared" si="1"/>
        <v>32.999999999998586</v>
      </c>
      <c r="M97" s="85" t="s">
        <v>214</v>
      </c>
      <c r="N97" s="101">
        <v>1.39881</v>
      </c>
      <c r="O97" s="85">
        <v>0</v>
      </c>
      <c r="P97" s="85" t="s">
        <v>48</v>
      </c>
      <c r="Q97" s="99" t="s">
        <v>60</v>
      </c>
      <c r="R97" s="86">
        <f t="shared" si="7"/>
        <v>13.100000000001444</v>
      </c>
      <c r="S97" s="100">
        <f t="shared" si="8"/>
        <v>2990924.4381203395</v>
      </c>
      <c r="T97" s="99">
        <v>81</v>
      </c>
      <c r="U97" s="100">
        <f t="shared" si="10"/>
        <v>110716631.37402795</v>
      </c>
    </row>
    <row r="98" spans="1:21" s="90" customFormat="1" ht="13.5">
      <c r="A98" s="99">
        <v>96</v>
      </c>
      <c r="B98" s="84" t="s">
        <v>38</v>
      </c>
      <c r="C98" s="91" t="s">
        <v>44</v>
      </c>
      <c r="D98" s="102">
        <f t="shared" si="9"/>
        <v>1366.8719922719185</v>
      </c>
      <c r="E98" s="99" t="s">
        <v>58</v>
      </c>
      <c r="F98" s="85" t="s">
        <v>86</v>
      </c>
      <c r="G98" s="85" t="s">
        <v>216</v>
      </c>
      <c r="H98" s="101">
        <v>1.3965</v>
      </c>
      <c r="I98" s="99"/>
      <c r="J98" s="101">
        <v>1.3915</v>
      </c>
      <c r="K98" s="99"/>
      <c r="L98" s="100">
        <f t="shared" si="1"/>
        <v>50.00000000000115</v>
      </c>
      <c r="M98" s="85" t="s">
        <v>216</v>
      </c>
      <c r="N98" s="101">
        <v>1.39899</v>
      </c>
      <c r="O98" s="85">
        <v>0</v>
      </c>
      <c r="P98" s="85" t="s">
        <v>48</v>
      </c>
      <c r="Q98" s="99" t="s">
        <v>60</v>
      </c>
      <c r="R98" s="86">
        <f t="shared" si="7"/>
        <v>24.899999999998812</v>
      </c>
      <c r="S98" s="100">
        <f t="shared" si="8"/>
        <v>3856797.357135916</v>
      </c>
      <c r="T98" s="99">
        <v>81</v>
      </c>
      <c r="U98" s="100">
        <f t="shared" si="10"/>
        <v>114573428.73116387</v>
      </c>
    </row>
    <row r="99" spans="1:21" s="90" customFormat="1" ht="13.5">
      <c r="A99" s="99">
        <v>97</v>
      </c>
      <c r="B99" s="84" t="s">
        <v>38</v>
      </c>
      <c r="C99" s="91" t="s">
        <v>41</v>
      </c>
      <c r="D99" s="102">
        <f t="shared" si="9"/>
        <v>1118.8811399527792</v>
      </c>
      <c r="E99" s="99" t="s">
        <v>58</v>
      </c>
      <c r="F99" s="85" t="s">
        <v>86</v>
      </c>
      <c r="G99" s="85" t="s">
        <v>218</v>
      </c>
      <c r="H99" s="101">
        <v>1.3911</v>
      </c>
      <c r="I99" s="99"/>
      <c r="J99" s="101">
        <v>1.3975</v>
      </c>
      <c r="K99" s="99"/>
      <c r="L99" s="100">
        <f t="shared" si="1"/>
        <v>63.999999999999616</v>
      </c>
      <c r="M99" s="85" t="s">
        <v>217</v>
      </c>
      <c r="N99" s="101">
        <v>1.38813</v>
      </c>
      <c r="O99" s="85">
        <v>0</v>
      </c>
      <c r="P99" s="91" t="s">
        <v>63</v>
      </c>
      <c r="Q99" s="99" t="s">
        <v>60</v>
      </c>
      <c r="R99" s="86">
        <f t="shared" si="7"/>
        <v>29.69999999999917</v>
      </c>
      <c r="S99" s="100">
        <f t="shared" si="8"/>
        <v>3690290.2848829976</v>
      </c>
      <c r="T99" s="99">
        <v>80</v>
      </c>
      <c r="U99" s="100">
        <f t="shared" si="10"/>
        <v>118263719.01604687</v>
      </c>
    </row>
    <row r="100" spans="1:21" s="90" customFormat="1" ht="13.5">
      <c r="A100" s="99">
        <v>98</v>
      </c>
      <c r="B100" s="84" t="s">
        <v>38</v>
      </c>
      <c r="C100" s="91" t="s">
        <v>44</v>
      </c>
      <c r="D100" s="102">
        <f t="shared" si="9"/>
        <v>1313.1658784815243</v>
      </c>
      <c r="E100" s="99" t="s">
        <v>58</v>
      </c>
      <c r="F100" s="85" t="s">
        <v>86</v>
      </c>
      <c r="G100" s="85" t="s">
        <v>219</v>
      </c>
      <c r="H100" s="101">
        <v>1.3926</v>
      </c>
      <c r="I100" s="99"/>
      <c r="J100" s="101">
        <v>1.3869</v>
      </c>
      <c r="K100" s="99"/>
      <c r="L100" s="100">
        <f t="shared" si="1"/>
        <v>57.000000000000384</v>
      </c>
      <c r="M100" s="85" t="s">
        <v>219</v>
      </c>
      <c r="N100" s="101">
        <v>1.40113</v>
      </c>
      <c r="O100" s="85">
        <v>0</v>
      </c>
      <c r="P100" s="85" t="s">
        <v>48</v>
      </c>
      <c r="Q100" s="99" t="s">
        <v>60</v>
      </c>
      <c r="R100" s="86">
        <f t="shared" si="7"/>
        <v>85.29999999999927</v>
      </c>
      <c r="S100" s="100">
        <f t="shared" si="8"/>
        <v>12398642.672375737</v>
      </c>
      <c r="T100" s="99">
        <v>79</v>
      </c>
      <c r="U100" s="100">
        <f t="shared" si="10"/>
        <v>130662361.6884226</v>
      </c>
    </row>
    <row r="101" spans="1:21" s="90" customFormat="1" ht="13.5">
      <c r="A101" s="99">
        <v>99</v>
      </c>
      <c r="B101" s="84" t="s">
        <v>38</v>
      </c>
      <c r="C101" s="91" t="s">
        <v>44</v>
      </c>
      <c r="D101" s="102">
        <f t="shared" si="9"/>
        <v>1028.7726890307888</v>
      </c>
      <c r="E101" s="99" t="s">
        <v>58</v>
      </c>
      <c r="F101" s="85" t="s">
        <v>86</v>
      </c>
      <c r="G101" s="85" t="s">
        <v>220</v>
      </c>
      <c r="H101" s="101">
        <v>1.44403</v>
      </c>
      <c r="I101" s="99"/>
      <c r="J101" s="101">
        <v>1.43647</v>
      </c>
      <c r="K101" s="99"/>
      <c r="L101" s="100">
        <f t="shared" si="1"/>
        <v>75.60000000000011</v>
      </c>
      <c r="M101" s="85" t="s">
        <v>221</v>
      </c>
      <c r="N101" s="101">
        <v>1.44704</v>
      </c>
      <c r="O101" s="85">
        <v>1</v>
      </c>
      <c r="P101" s="85" t="s">
        <v>48</v>
      </c>
      <c r="Q101" s="99" t="s">
        <v>60</v>
      </c>
      <c r="R101" s="86">
        <f t="shared" si="7"/>
        <v>30.100000000001792</v>
      </c>
      <c r="S101" s="100">
        <f t="shared" si="8"/>
        <v>3763966.456424963</v>
      </c>
      <c r="T101" s="99">
        <v>84</v>
      </c>
      <c r="U101" s="100">
        <f t="shared" si="10"/>
        <v>134426328.14484757</v>
      </c>
    </row>
    <row r="102" spans="1:21" s="90" customFormat="1" ht="14.25" thickBot="1">
      <c r="A102" s="93">
        <v>100</v>
      </c>
      <c r="B102" s="94" t="s">
        <v>38</v>
      </c>
      <c r="C102" s="88" t="s">
        <v>41</v>
      </c>
      <c r="D102" s="95">
        <f t="shared" si="9"/>
        <v>1348.145941760777</v>
      </c>
      <c r="E102" s="93" t="s">
        <v>58</v>
      </c>
      <c r="F102" s="88" t="s">
        <v>86</v>
      </c>
      <c r="G102" s="88" t="s">
        <v>222</v>
      </c>
      <c r="H102" s="96">
        <v>1.45436</v>
      </c>
      <c r="I102" s="93"/>
      <c r="J102" s="96">
        <v>1.46044</v>
      </c>
      <c r="K102" s="93"/>
      <c r="L102" s="97">
        <f t="shared" si="1"/>
        <v>60.79999999999863</v>
      </c>
      <c r="M102" s="88" t="s">
        <v>222</v>
      </c>
      <c r="N102" s="96">
        <v>1.45339</v>
      </c>
      <c r="O102" s="88">
        <v>0</v>
      </c>
      <c r="P102" s="88" t="s">
        <v>63</v>
      </c>
      <c r="Q102" s="93" t="s">
        <v>60</v>
      </c>
      <c r="R102" s="89">
        <f t="shared" si="7"/>
        <v>9.700000000001374</v>
      </c>
      <c r="S102" s="97">
        <f t="shared" si="8"/>
        <v>1558492.307817417</v>
      </c>
      <c r="T102" s="93">
        <v>82</v>
      </c>
      <c r="U102" s="97">
        <f t="shared" si="10"/>
        <v>135984820.452665</v>
      </c>
    </row>
    <row r="103" spans="17:19" ht="14.25" thickTop="1">
      <c r="Q103" s="2" t="s">
        <v>27</v>
      </c>
      <c r="R103" s="73">
        <f>SUM(R3:R102)</f>
        <v>3881.0000000000036</v>
      </c>
      <c r="S103" s="79">
        <f>SUM(S3:S102)</f>
        <v>134984820.45266497</v>
      </c>
    </row>
    <row r="104" ht="13.5">
      <c r="R104" s="1"/>
    </row>
  </sheetData>
  <sheetProtection/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8.375" style="0" bestFit="1" customWidth="1"/>
    <col min="3" max="3" width="15.125" style="0" bestFit="1" customWidth="1"/>
    <col min="4" max="4" width="16.25390625" style="0" bestFit="1" customWidth="1"/>
    <col min="5" max="5" width="15.50390625" style="0" customWidth="1"/>
    <col min="7" max="7" width="13.50390625" style="0" customWidth="1"/>
    <col min="8" max="8" width="10.75390625" style="0" customWidth="1"/>
  </cols>
  <sheetData>
    <row r="2" ht="14.25" thickBot="1"/>
    <row r="3" spans="2:14" ht="13.5">
      <c r="B3" s="165" t="s">
        <v>225</v>
      </c>
      <c r="C3" s="167"/>
      <c r="D3" s="167"/>
      <c r="E3" s="168"/>
      <c r="G3" s="165" t="s">
        <v>226</v>
      </c>
      <c r="H3" s="190"/>
      <c r="I3" s="193" t="s">
        <v>227</v>
      </c>
      <c r="J3" s="167"/>
      <c r="K3" s="190"/>
      <c r="L3" s="193" t="s">
        <v>228</v>
      </c>
      <c r="M3" s="167"/>
      <c r="N3" s="168"/>
    </row>
    <row r="4" spans="2:14" ht="13.5">
      <c r="B4" s="181"/>
      <c r="C4" s="166" t="s">
        <v>248</v>
      </c>
      <c r="D4" s="170" t="s">
        <v>247</v>
      </c>
      <c r="E4" s="169" t="s">
        <v>249</v>
      </c>
      <c r="G4" s="191"/>
      <c r="H4" s="192"/>
      <c r="I4" s="194" t="s">
        <v>248</v>
      </c>
      <c r="J4" s="194" t="s">
        <v>247</v>
      </c>
      <c r="K4" s="194" t="s">
        <v>249</v>
      </c>
      <c r="L4" s="195" t="s">
        <v>248</v>
      </c>
      <c r="M4" s="194" t="s">
        <v>247</v>
      </c>
      <c r="N4" s="196" t="s">
        <v>249</v>
      </c>
    </row>
    <row r="5" spans="2:14" ht="13.5">
      <c r="B5" s="139" t="s">
        <v>229</v>
      </c>
      <c r="C5" s="176" t="s">
        <v>230</v>
      </c>
      <c r="D5" s="171" t="s">
        <v>244</v>
      </c>
      <c r="E5" s="140"/>
      <c r="G5" s="141" t="s">
        <v>56</v>
      </c>
      <c r="H5" s="142">
        <v>200</v>
      </c>
      <c r="I5" s="143">
        <v>61</v>
      </c>
      <c r="J5" s="143">
        <v>72</v>
      </c>
      <c r="K5" s="143"/>
      <c r="L5" s="143">
        <v>39</v>
      </c>
      <c r="M5" s="143">
        <v>28</v>
      </c>
      <c r="N5" s="144"/>
    </row>
    <row r="6" spans="2:14" ht="13.5">
      <c r="B6" s="145" t="s">
        <v>231</v>
      </c>
      <c r="C6" s="177">
        <v>61</v>
      </c>
      <c r="D6" s="172">
        <v>72</v>
      </c>
      <c r="E6" s="146"/>
      <c r="G6" s="147"/>
      <c r="H6" s="148"/>
      <c r="I6" s="149"/>
      <c r="J6" s="149"/>
      <c r="K6" s="149"/>
      <c r="L6" s="149"/>
      <c r="M6" s="149"/>
      <c r="N6" s="150"/>
    </row>
    <row r="7" spans="2:14" ht="13.5">
      <c r="B7" s="145" t="s">
        <v>232</v>
      </c>
      <c r="C7" s="177">
        <v>39</v>
      </c>
      <c r="D7" s="172">
        <v>28</v>
      </c>
      <c r="E7" s="146"/>
      <c r="G7" s="147"/>
      <c r="H7" s="148"/>
      <c r="I7" s="149"/>
      <c r="J7" s="149"/>
      <c r="K7" s="149"/>
      <c r="L7" s="149"/>
      <c r="M7" s="149"/>
      <c r="N7" s="150"/>
    </row>
    <row r="8" spans="2:14" ht="13.5">
      <c r="B8" s="145" t="s">
        <v>233</v>
      </c>
      <c r="C8" s="177">
        <v>100</v>
      </c>
      <c r="D8" s="172">
        <v>100</v>
      </c>
      <c r="E8" s="146"/>
      <c r="G8" s="147"/>
      <c r="H8" s="148"/>
      <c r="I8" s="149"/>
      <c r="J8" s="149"/>
      <c r="K8" s="149"/>
      <c r="L8" s="149"/>
      <c r="M8" s="149"/>
      <c r="N8" s="150"/>
    </row>
    <row r="9" spans="2:14" ht="13.5">
      <c r="B9" s="145" t="s">
        <v>234</v>
      </c>
      <c r="C9" s="177">
        <v>79</v>
      </c>
      <c r="D9" s="172">
        <v>79</v>
      </c>
      <c r="E9" s="146"/>
      <c r="G9" s="147"/>
      <c r="H9" s="148"/>
      <c r="I9" s="149"/>
      <c r="J9" s="149"/>
      <c r="K9" s="149"/>
      <c r="L9" s="149"/>
      <c r="M9" s="149"/>
      <c r="N9" s="150"/>
    </row>
    <row r="10" spans="2:14" ht="13.5">
      <c r="B10" s="145" t="s">
        <v>235</v>
      </c>
      <c r="C10" s="178">
        <v>17</v>
      </c>
      <c r="D10" s="173">
        <v>11</v>
      </c>
      <c r="E10" s="151"/>
      <c r="G10" s="147"/>
      <c r="H10" s="148"/>
      <c r="I10" s="149"/>
      <c r="J10" s="149"/>
      <c r="K10" s="149"/>
      <c r="L10" s="149"/>
      <c r="M10" s="149"/>
      <c r="N10" s="150"/>
    </row>
    <row r="11" spans="2:14" ht="13.5">
      <c r="B11" s="145" t="s">
        <v>236</v>
      </c>
      <c r="C11" s="177">
        <v>4</v>
      </c>
      <c r="D11" s="172">
        <v>10</v>
      </c>
      <c r="E11" s="146"/>
      <c r="G11" s="147"/>
      <c r="H11" s="148"/>
      <c r="I11" s="149"/>
      <c r="J11" s="149"/>
      <c r="K11" s="149"/>
      <c r="L11" s="149"/>
      <c r="M11" s="149"/>
      <c r="N11" s="150"/>
    </row>
    <row r="12" spans="2:14" ht="13.5">
      <c r="B12" s="152" t="s">
        <v>237</v>
      </c>
      <c r="C12" s="179">
        <v>0</v>
      </c>
      <c r="D12" s="174">
        <v>0</v>
      </c>
      <c r="E12" s="153"/>
      <c r="G12" s="147"/>
      <c r="H12" s="148"/>
      <c r="I12" s="149"/>
      <c r="J12" s="149"/>
      <c r="K12" s="149"/>
      <c r="L12" s="149"/>
      <c r="M12" s="149"/>
      <c r="N12" s="150"/>
    </row>
    <row r="13" spans="2:14" ht="13.5">
      <c r="B13" s="145" t="s">
        <v>238</v>
      </c>
      <c r="C13" s="182">
        <v>94938273</v>
      </c>
      <c r="D13" s="183">
        <v>151194763</v>
      </c>
      <c r="E13" s="146"/>
      <c r="G13" s="147"/>
      <c r="H13" s="148"/>
      <c r="I13" s="149"/>
      <c r="J13" s="149"/>
      <c r="K13" s="149"/>
      <c r="L13" s="149"/>
      <c r="M13" s="149"/>
      <c r="N13" s="150"/>
    </row>
    <row r="14" spans="2:14" ht="13.5">
      <c r="B14" s="145" t="s">
        <v>239</v>
      </c>
      <c r="C14" s="184">
        <v>10419499</v>
      </c>
      <c r="D14" s="185">
        <v>16210643</v>
      </c>
      <c r="E14" s="151"/>
      <c r="G14" s="147"/>
      <c r="H14" s="148"/>
      <c r="I14" s="149"/>
      <c r="J14" s="149"/>
      <c r="K14" s="149"/>
      <c r="L14" s="149"/>
      <c r="M14" s="149"/>
      <c r="N14" s="150"/>
    </row>
    <row r="15" spans="2:14" ht="13.5">
      <c r="B15" s="145" t="s">
        <v>240</v>
      </c>
      <c r="C15" s="182">
        <v>84518774</v>
      </c>
      <c r="D15" s="183">
        <v>134984120</v>
      </c>
      <c r="E15" s="146"/>
      <c r="G15" s="141"/>
      <c r="H15" s="142"/>
      <c r="I15" s="143"/>
      <c r="J15" s="143"/>
      <c r="K15" s="143"/>
      <c r="L15" s="143"/>
      <c r="M15" s="143"/>
      <c r="N15" s="144"/>
    </row>
    <row r="16" spans="2:14" ht="13.5">
      <c r="B16" s="145" t="s">
        <v>15</v>
      </c>
      <c r="C16" s="182">
        <f>C13/C9</f>
        <v>1201750.2911392406</v>
      </c>
      <c r="D16" s="183">
        <v>1605823</v>
      </c>
      <c r="E16" s="154"/>
      <c r="G16" s="147"/>
      <c r="H16" s="148"/>
      <c r="I16" s="149"/>
      <c r="J16" s="149"/>
      <c r="K16" s="149"/>
      <c r="L16" s="149"/>
      <c r="M16" s="149"/>
      <c r="N16" s="150"/>
    </row>
    <row r="17" spans="2:14" ht="13.5">
      <c r="B17" s="145" t="s">
        <v>16</v>
      </c>
      <c r="C17" s="186">
        <f>C14/C10</f>
        <v>612911.7058823529</v>
      </c>
      <c r="D17" s="187">
        <f>D14/D10</f>
        <v>1473694.8181818181</v>
      </c>
      <c r="E17" s="155"/>
      <c r="G17" s="147"/>
      <c r="H17" s="148"/>
      <c r="I17" s="149"/>
      <c r="J17" s="149"/>
      <c r="K17" s="149"/>
      <c r="L17" s="149"/>
      <c r="M17" s="149"/>
      <c r="N17" s="150"/>
    </row>
    <row r="18" spans="2:14" ht="13.5">
      <c r="B18" s="145" t="s">
        <v>252</v>
      </c>
      <c r="C18" s="197">
        <v>7897</v>
      </c>
      <c r="D18" s="198">
        <v>3881</v>
      </c>
      <c r="E18" s="155"/>
      <c r="G18" s="147"/>
      <c r="H18" s="148"/>
      <c r="I18" s="149"/>
      <c r="J18" s="149"/>
      <c r="K18" s="149"/>
      <c r="L18" s="149"/>
      <c r="M18" s="149"/>
      <c r="N18" s="150"/>
    </row>
    <row r="19" spans="2:14" ht="13.5">
      <c r="B19" s="145" t="s">
        <v>250</v>
      </c>
      <c r="C19" s="188">
        <v>1.96</v>
      </c>
      <c r="D19" s="189">
        <v>1.3</v>
      </c>
      <c r="E19" s="155"/>
      <c r="G19" s="147"/>
      <c r="H19" s="148"/>
      <c r="I19" s="149"/>
      <c r="J19" s="149"/>
      <c r="K19" s="149"/>
      <c r="L19" s="149"/>
      <c r="M19" s="149"/>
      <c r="N19" s="150"/>
    </row>
    <row r="20" spans="2:14" ht="13.5">
      <c r="B20" s="145" t="s">
        <v>251</v>
      </c>
      <c r="C20" s="188">
        <v>9.11</v>
      </c>
      <c r="D20" s="189">
        <v>9.33</v>
      </c>
      <c r="E20" s="155"/>
      <c r="G20" s="147"/>
      <c r="H20" s="148"/>
      <c r="I20" s="149"/>
      <c r="J20" s="149"/>
      <c r="K20" s="149"/>
      <c r="L20" s="149"/>
      <c r="M20" s="149"/>
      <c r="N20" s="150"/>
    </row>
    <row r="21" spans="2:14" ht="13.5">
      <c r="B21" s="145" t="s">
        <v>241</v>
      </c>
      <c r="C21" s="177">
        <v>22</v>
      </c>
      <c r="D21" s="172">
        <v>17</v>
      </c>
      <c r="E21" s="146"/>
      <c r="G21" s="147"/>
      <c r="H21" s="148"/>
      <c r="I21" s="149"/>
      <c r="J21" s="149"/>
      <c r="K21" s="149"/>
      <c r="L21" s="149"/>
      <c r="M21" s="149"/>
      <c r="N21" s="150"/>
    </row>
    <row r="22" spans="2:14" ht="13.5">
      <c r="B22" s="145" t="s">
        <v>242</v>
      </c>
      <c r="C22" s="177">
        <v>2</v>
      </c>
      <c r="D22" s="172">
        <v>2</v>
      </c>
      <c r="E22" s="146"/>
      <c r="G22" s="147"/>
      <c r="H22" s="148"/>
      <c r="I22" s="149"/>
      <c r="J22" s="149"/>
      <c r="K22" s="149"/>
      <c r="L22" s="149"/>
      <c r="M22" s="149"/>
      <c r="N22" s="150"/>
    </row>
    <row r="23" spans="2:14" ht="14.25" thickBot="1">
      <c r="B23" s="145" t="s">
        <v>243</v>
      </c>
      <c r="C23" s="177">
        <v>193</v>
      </c>
      <c r="D23" s="172">
        <v>58</v>
      </c>
      <c r="E23" s="164"/>
      <c r="G23" s="158"/>
      <c r="H23" s="159"/>
      <c r="I23" s="160"/>
      <c r="J23" s="160"/>
      <c r="K23" s="160"/>
      <c r="L23" s="160"/>
      <c r="M23" s="160"/>
      <c r="N23" s="161"/>
    </row>
    <row r="24" spans="2:14" ht="14.25" thickBot="1">
      <c r="B24" s="156" t="s">
        <v>14</v>
      </c>
      <c r="C24" s="180">
        <f>79/(79+17)</f>
        <v>0.8229166666666666</v>
      </c>
      <c r="D24" s="175">
        <v>0.9</v>
      </c>
      <c r="E24" s="157"/>
      <c r="G24" s="162" t="s">
        <v>27</v>
      </c>
      <c r="H24" s="163">
        <f>SUM(H5:H23)</f>
        <v>200</v>
      </c>
      <c r="I24" s="163">
        <v>61</v>
      </c>
      <c r="J24" s="163">
        <v>72</v>
      </c>
      <c r="K24" s="163"/>
      <c r="L24" s="163">
        <v>39</v>
      </c>
      <c r="M24" s="163">
        <v>28</v>
      </c>
      <c r="N24" s="163"/>
    </row>
    <row r="25" spans="2:4" ht="13.5">
      <c r="B25" s="80"/>
      <c r="C25" s="80"/>
      <c r="D25" s="80"/>
    </row>
    <row r="26" spans="2:4" ht="13.5">
      <c r="B26" s="80"/>
      <c r="C26" s="80"/>
      <c r="D26" s="80"/>
    </row>
    <row r="27" spans="2:4" ht="13.5">
      <c r="B27" s="80"/>
      <c r="C27" s="80"/>
      <c r="D27" s="80"/>
    </row>
  </sheetData>
  <sheetProtection/>
  <mergeCells count="4">
    <mergeCell ref="B3:E3"/>
    <mergeCell ref="G3:H4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T47" sqref="T47"/>
    </sheetView>
  </sheetViews>
  <sheetFormatPr defaultColWidth="8.875" defaultRowHeight="13.5"/>
  <sheetData>
    <row r="37" ht="4.5" customHeight="1"/>
    <row r="59" ht="15.75" customHeight="1"/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27">
      <selection activeCell="E38" sqref="E38"/>
    </sheetView>
  </sheetViews>
  <sheetFormatPr defaultColWidth="8.875" defaultRowHeight="13.5"/>
  <cols>
    <col min="1" max="1" width="17.375" style="0" customWidth="1"/>
    <col min="2" max="2" width="12.50390625" style="0" bestFit="1" customWidth="1"/>
    <col min="3" max="3" width="13.625" style="0" bestFit="1" customWidth="1"/>
    <col min="4" max="4" width="12.875" style="0" customWidth="1"/>
  </cols>
  <sheetData>
    <row r="1" spans="1:9" ht="13.5">
      <c r="A1" s="68" t="s">
        <v>28</v>
      </c>
      <c r="B1" s="69"/>
      <c r="C1" s="69"/>
      <c r="D1" s="69"/>
      <c r="E1" s="69"/>
      <c r="F1" s="69"/>
      <c r="G1" s="69"/>
      <c r="H1" s="69"/>
      <c r="I1" s="72"/>
    </row>
    <row r="2" spans="1:9" ht="13.5">
      <c r="A2" s="70" t="s">
        <v>29</v>
      </c>
      <c r="B2" s="71"/>
      <c r="C2" s="71"/>
      <c r="D2" s="71"/>
      <c r="E2" s="71"/>
      <c r="F2" s="71"/>
      <c r="G2" s="71"/>
      <c r="H2" s="71"/>
      <c r="I2" s="72"/>
    </row>
    <row r="3" spans="1:4" ht="13.5">
      <c r="A3" s="67"/>
      <c r="D3" s="67"/>
    </row>
    <row r="4" ht="13.5">
      <c r="A4" t="s">
        <v>53</v>
      </c>
    </row>
    <row r="5" ht="13.5">
      <c r="A5" s="81" t="s">
        <v>52</v>
      </c>
    </row>
    <row r="7" ht="13.5">
      <c r="A7" t="s">
        <v>30</v>
      </c>
    </row>
    <row r="8" ht="13.5">
      <c r="A8" t="s">
        <v>51</v>
      </c>
    </row>
    <row r="9" ht="13.5">
      <c r="A9" t="s">
        <v>54</v>
      </c>
    </row>
    <row r="10" ht="13.5">
      <c r="A10" t="s">
        <v>55</v>
      </c>
    </row>
    <row r="12" ht="13.5">
      <c r="A12" s="98">
        <v>42213</v>
      </c>
    </row>
    <row r="13" ht="13.5">
      <c r="A13" t="s">
        <v>66</v>
      </c>
    </row>
    <row r="14" ht="13.5">
      <c r="A14" t="s">
        <v>67</v>
      </c>
    </row>
    <row r="15" ht="13.5">
      <c r="A15" t="s">
        <v>68</v>
      </c>
    </row>
    <row r="16" ht="13.5">
      <c r="A16" t="s">
        <v>69</v>
      </c>
    </row>
    <row r="17" ht="13.5">
      <c r="A17" t="s">
        <v>70</v>
      </c>
    </row>
    <row r="18" ht="13.5">
      <c r="A18" t="s">
        <v>71</v>
      </c>
    </row>
    <row r="19" ht="13.5">
      <c r="A19" t="s">
        <v>72</v>
      </c>
    </row>
    <row r="20" ht="13.5">
      <c r="A20" t="s">
        <v>75</v>
      </c>
    </row>
    <row r="21" ht="13.5">
      <c r="A21" t="s">
        <v>73</v>
      </c>
    </row>
    <row r="22" ht="13.5">
      <c r="A22" t="s">
        <v>74</v>
      </c>
    </row>
    <row r="24" ht="13.5">
      <c r="A24" s="98">
        <v>42222</v>
      </c>
    </row>
    <row r="25" ht="13.5">
      <c r="A25" t="s">
        <v>245</v>
      </c>
    </row>
    <row r="26" ht="13.5">
      <c r="A26" t="s">
        <v>246</v>
      </c>
    </row>
    <row r="27" ht="13.5">
      <c r="A27" t="s">
        <v>253</v>
      </c>
    </row>
    <row r="28" ht="13.5">
      <c r="A28" t="s">
        <v>254</v>
      </c>
    </row>
    <row r="29" ht="13.5">
      <c r="A29" t="s">
        <v>255</v>
      </c>
    </row>
    <row r="30" ht="13.5">
      <c r="A30" t="s">
        <v>256</v>
      </c>
    </row>
    <row r="31" ht="14.25" thickBot="1"/>
    <row r="32" spans="1:4" ht="13.5">
      <c r="A32" s="165" t="s">
        <v>225</v>
      </c>
      <c r="B32" s="167"/>
      <c r="C32" s="167"/>
      <c r="D32" s="168"/>
    </row>
    <row r="33" spans="1:4" ht="13.5">
      <c r="A33" s="181"/>
      <c r="B33" s="166" t="s">
        <v>248</v>
      </c>
      <c r="C33" s="170" t="s">
        <v>247</v>
      </c>
      <c r="D33" s="169" t="s">
        <v>249</v>
      </c>
    </row>
    <row r="34" spans="1:4" ht="13.5">
      <c r="A34" s="139" t="s">
        <v>229</v>
      </c>
      <c r="B34" s="176" t="s">
        <v>230</v>
      </c>
      <c r="C34" s="171" t="s">
        <v>244</v>
      </c>
      <c r="D34" s="140"/>
    </row>
    <row r="35" spans="1:4" ht="13.5">
      <c r="A35" s="145" t="s">
        <v>231</v>
      </c>
      <c r="B35" s="177">
        <v>61</v>
      </c>
      <c r="C35" s="172">
        <v>72</v>
      </c>
      <c r="D35" s="146"/>
    </row>
    <row r="36" spans="1:4" ht="13.5">
      <c r="A36" s="145" t="s">
        <v>232</v>
      </c>
      <c r="B36" s="177">
        <v>39</v>
      </c>
      <c r="C36" s="172">
        <v>28</v>
      </c>
      <c r="D36" s="146"/>
    </row>
    <row r="37" spans="1:4" ht="13.5">
      <c r="A37" s="145" t="s">
        <v>233</v>
      </c>
      <c r="B37" s="177">
        <v>100</v>
      </c>
      <c r="C37" s="172">
        <v>100</v>
      </c>
      <c r="D37" s="146"/>
    </row>
    <row r="38" spans="1:4" ht="13.5">
      <c r="A38" s="145" t="s">
        <v>234</v>
      </c>
      <c r="B38" s="177">
        <v>79</v>
      </c>
      <c r="C38" s="172">
        <v>79</v>
      </c>
      <c r="D38" s="146"/>
    </row>
    <row r="39" spans="1:4" ht="13.5">
      <c r="A39" s="145" t="s">
        <v>235</v>
      </c>
      <c r="B39" s="178">
        <v>17</v>
      </c>
      <c r="C39" s="173">
        <v>11</v>
      </c>
      <c r="D39" s="151"/>
    </row>
    <row r="40" spans="1:4" ht="13.5">
      <c r="A40" s="145" t="s">
        <v>236</v>
      </c>
      <c r="B40" s="177">
        <v>4</v>
      </c>
      <c r="C40" s="172">
        <v>10</v>
      </c>
      <c r="D40" s="146"/>
    </row>
    <row r="41" spans="1:4" ht="13.5">
      <c r="A41" s="152" t="s">
        <v>237</v>
      </c>
      <c r="B41" s="179">
        <v>0</v>
      </c>
      <c r="C41" s="174">
        <v>0</v>
      </c>
      <c r="D41" s="153"/>
    </row>
    <row r="42" spans="1:4" ht="13.5">
      <c r="A42" s="145" t="s">
        <v>238</v>
      </c>
      <c r="B42" s="182">
        <v>94938273</v>
      </c>
      <c r="C42" s="183">
        <v>151194763</v>
      </c>
      <c r="D42" s="146"/>
    </row>
    <row r="43" spans="1:4" ht="13.5">
      <c r="A43" s="145" t="s">
        <v>239</v>
      </c>
      <c r="B43" s="184">
        <v>10419499</v>
      </c>
      <c r="C43" s="185">
        <v>16210643</v>
      </c>
      <c r="D43" s="151"/>
    </row>
    <row r="44" spans="1:4" ht="13.5">
      <c r="A44" s="145" t="s">
        <v>240</v>
      </c>
      <c r="B44" s="182">
        <v>84518774</v>
      </c>
      <c r="C44" s="183">
        <v>134984120</v>
      </c>
      <c r="D44" s="146"/>
    </row>
    <row r="45" spans="1:4" ht="13.5">
      <c r="A45" s="145" t="s">
        <v>15</v>
      </c>
      <c r="B45" s="182">
        <f>B42/B38</f>
        <v>1201750.2911392406</v>
      </c>
      <c r="C45" s="183">
        <v>1605823</v>
      </c>
      <c r="D45" s="154"/>
    </row>
    <row r="46" spans="1:4" ht="13.5">
      <c r="A46" s="145" t="s">
        <v>16</v>
      </c>
      <c r="B46" s="186">
        <f>B43/B39</f>
        <v>612911.7058823529</v>
      </c>
      <c r="C46" s="187">
        <f>C43/C39</f>
        <v>1473694.8181818181</v>
      </c>
      <c r="D46" s="155"/>
    </row>
    <row r="47" spans="1:4" ht="13.5">
      <c r="A47" s="145" t="s">
        <v>252</v>
      </c>
      <c r="B47" s="197">
        <v>7897</v>
      </c>
      <c r="C47" s="198">
        <v>3881</v>
      </c>
      <c r="D47" s="155"/>
    </row>
    <row r="48" spans="1:4" ht="13.5">
      <c r="A48" s="145" t="s">
        <v>250</v>
      </c>
      <c r="B48" s="188">
        <v>1.96</v>
      </c>
      <c r="C48" s="189">
        <v>1.3</v>
      </c>
      <c r="D48" s="155"/>
    </row>
    <row r="49" spans="1:4" ht="13.5">
      <c r="A49" s="145" t="s">
        <v>251</v>
      </c>
      <c r="B49" s="188">
        <v>9.11</v>
      </c>
      <c r="C49" s="189">
        <v>9.33</v>
      </c>
      <c r="D49" s="155"/>
    </row>
    <row r="50" spans="1:4" ht="13.5">
      <c r="A50" s="145" t="s">
        <v>241</v>
      </c>
      <c r="B50" s="177">
        <v>22</v>
      </c>
      <c r="C50" s="172">
        <v>17</v>
      </c>
      <c r="D50" s="146"/>
    </row>
    <row r="51" spans="1:4" ht="13.5">
      <c r="A51" s="145" t="s">
        <v>242</v>
      </c>
      <c r="B51" s="177">
        <v>2</v>
      </c>
      <c r="C51" s="172">
        <v>2</v>
      </c>
      <c r="D51" s="146"/>
    </row>
    <row r="52" spans="1:4" ht="13.5">
      <c r="A52" s="145" t="s">
        <v>243</v>
      </c>
      <c r="B52" s="177">
        <v>193</v>
      </c>
      <c r="C52" s="172">
        <v>58</v>
      </c>
      <c r="D52" s="164"/>
    </row>
    <row r="53" spans="1:4" ht="14.25" thickBot="1">
      <c r="A53" s="156" t="s">
        <v>14</v>
      </c>
      <c r="B53" s="180">
        <f>79/(79+17)</f>
        <v>0.8229166666666666</v>
      </c>
      <c r="C53" s="175">
        <v>0.9</v>
      </c>
      <c r="D53" s="157"/>
    </row>
  </sheetData>
  <sheetProtection/>
  <mergeCells count="1">
    <mergeCell ref="A32:D3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F14"/>
  <sheetViews>
    <sheetView zoomScaleSheetLayoutView="100" zoomScalePageLayoutView="0" workbookViewId="0" topLeftCell="A1">
      <selection activeCell="A1" sqref="A1"/>
    </sheetView>
  </sheetViews>
  <sheetFormatPr defaultColWidth="8.875" defaultRowHeight="13.5"/>
  <sheetData>
    <row r="4" spans="2:4" ht="13.5">
      <c r="B4" t="s">
        <v>31</v>
      </c>
      <c r="D4" t="s">
        <v>32</v>
      </c>
    </row>
    <row r="5" spans="4:6" ht="13.5">
      <c r="D5" t="s">
        <v>56</v>
      </c>
      <c r="E5" t="s">
        <v>57</v>
      </c>
      <c r="F5" t="s">
        <v>65</v>
      </c>
    </row>
    <row r="6" spans="4:6" ht="13.5">
      <c r="D6" t="s">
        <v>56</v>
      </c>
      <c r="E6" t="s">
        <v>247</v>
      </c>
      <c r="F6" t="s">
        <v>65</v>
      </c>
    </row>
    <row r="9" spans="2:4" ht="13.5">
      <c r="B9" t="s">
        <v>33</v>
      </c>
      <c r="D9" t="s">
        <v>32</v>
      </c>
    </row>
    <row r="10" ht="13.5">
      <c r="D10" t="s">
        <v>34</v>
      </c>
    </row>
    <row r="13" spans="2:5" ht="13.5">
      <c r="B13" t="s">
        <v>35</v>
      </c>
      <c r="E13" t="s">
        <v>32</v>
      </c>
    </row>
    <row r="14" ht="13.5">
      <c r="E14" t="s">
        <v>36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S. Maruyama</cp:lastModifiedBy>
  <cp:lastPrinted>1899-12-30T00:00:00Z</cp:lastPrinted>
  <dcterms:created xsi:type="dcterms:W3CDTF">2013-10-09T23:04:08Z</dcterms:created>
  <dcterms:modified xsi:type="dcterms:W3CDTF">2015-08-06T23:57:52Z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