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50" windowHeight="13040" activeTab="1"/>
  </bookViews>
  <sheets>
    <sheet name="ルール＆合計" sheetId="1" r:id="rId1"/>
    <sheet name="検証データ_日足" sheetId="2" r:id="rId2"/>
    <sheet name="画像" sheetId="3" r:id="rId3"/>
    <sheet name="気づき" sheetId="4" r:id="rId4"/>
    <sheet name="検証終了通貨" sheetId="5" r:id="rId5"/>
    <sheet name="テーブル" sheetId="6" r:id="rId6"/>
  </sheets>
  <definedNames/>
  <calcPr fullCalcOnLoad="1"/>
</workbook>
</file>

<file path=xl/sharedStrings.xml><?xml version="1.0" encoding="utf-8"?>
<sst xmlns="http://schemas.openxmlformats.org/spreadsheetml/2006/main" count="1040" uniqueCount="300">
  <si>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</si>
  <si>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</si>
  <si>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</si>
  <si>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</si>
  <si>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</si>
  <si>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</si>
  <si>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</si>
  <si>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</si>
  <si>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</si>
  <si>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</si>
  <si>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</si>
  <si>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</si>
  <si>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</si>
  <si>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</si>
  <si>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</si>
  <si>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</si>
  <si>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</si>
  <si>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</si>
  <si>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</si>
  <si>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</si>
  <si>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</si>
  <si>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</si>
  <si>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</si>
  <si>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</si>
  <si>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</si>
  <si>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</si>
  <si>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</si>
  <si>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</si>
  <si>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</si>
  <si>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</si>
  <si>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</si>
  <si>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</si>
  <si>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</si>
  <si>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</si>
  <si>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</si>
  <si>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</si>
  <si>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</si>
  <si>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</si>
  <si>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</si>
  <si>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</si>
  <si>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</si>
  <si>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</si>
  <si>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</si>
  <si>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</si>
  <si>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</si>
  <si>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</si>
  <si>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</si>
  <si>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</si>
  <si>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</si>
  <si>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</si>
  <si>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</si>
  <si>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</si>
  <si>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</si>
  <si>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</si>
  <si>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</si>
  <si>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</si>
  <si>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</si>
  <si>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</si>
  <si>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</si>
  <si>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</si>
  <si>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</si>
  <si>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</si>
  <si>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</si>
  <si>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</si>
  <si>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</si>
  <si>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</si>
  <si>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</si>
  <si>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</si>
  <si>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</si>
  <si>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</si>
  <si>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</si>
  <si>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</si>
  <si>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</si>
  <si>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</si>
  <si>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</si>
  <si>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</si>
  <si>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1日</t>
  </si>
  <si>
    <t>売り</t>
  </si>
  <si>
    <t>負け</t>
  </si>
  <si>
    <t>ストップロス</t>
  </si>
  <si>
    <t>ストップ・ロス</t>
  </si>
  <si>
    <t>運用資金</t>
  </si>
  <si>
    <t>USD/PY</t>
  </si>
  <si>
    <t>1日足</t>
  </si>
  <si>
    <t>2005.05.11</t>
  </si>
  <si>
    <t>2S/R</t>
  </si>
  <si>
    <t>勝ち</t>
  </si>
  <si>
    <t>買い</t>
  </si>
  <si>
    <t>2009.09.25</t>
  </si>
  <si>
    <t>2014.08.19</t>
  </si>
  <si>
    <t>2002.04.18</t>
  </si>
  <si>
    <t>2002.10.28</t>
  </si>
  <si>
    <t>売買</t>
  </si>
  <si>
    <t>結果</t>
  </si>
  <si>
    <t>2005.03.21</t>
  </si>
  <si>
    <t>GBP/JPY</t>
  </si>
  <si>
    <t>EUR/USD</t>
  </si>
  <si>
    <t>2007.05.29</t>
  </si>
  <si>
    <t>2012.11.15</t>
  </si>
  <si>
    <t>2014.05.09</t>
  </si>
  <si>
    <t>GBP/USD</t>
  </si>
  <si>
    <t>2014.12.15</t>
  </si>
  <si>
    <t>資金</t>
  </si>
  <si>
    <t>数量(万通貨)</t>
  </si>
  <si>
    <t>レート</t>
  </si>
  <si>
    <t>リスク</t>
  </si>
  <si>
    <t>損切り幅</t>
  </si>
  <si>
    <t>2002.04.17</t>
  </si>
  <si>
    <t>2002.08.05</t>
  </si>
  <si>
    <t>2002.4.17</t>
  </si>
  <si>
    <t>2002.11.20</t>
  </si>
  <si>
    <t>EB</t>
  </si>
  <si>
    <t>2003.08.11</t>
  </si>
  <si>
    <t>2003.11.03</t>
  </si>
  <si>
    <t>2004.05.27</t>
  </si>
  <si>
    <t>2004.07.21</t>
  </si>
  <si>
    <t>2004.05.27</t>
  </si>
  <si>
    <t>2005.05.12</t>
  </si>
  <si>
    <t>2005.07.21</t>
  </si>
  <si>
    <t>2005.05.21</t>
  </si>
  <si>
    <t>2006.07.27</t>
  </si>
  <si>
    <t>建値決済</t>
  </si>
  <si>
    <t>2006.08.22</t>
  </si>
  <si>
    <t>2007.03.30</t>
  </si>
  <si>
    <t>ダウ理論</t>
  </si>
  <si>
    <t>EBストップ上げ</t>
  </si>
  <si>
    <t>2007.06.07</t>
  </si>
  <si>
    <t>2007.11.08</t>
  </si>
  <si>
    <t>2007.12.07</t>
  </si>
  <si>
    <t>2008.05.21</t>
  </si>
  <si>
    <t>2008.05.27</t>
  </si>
  <si>
    <t>2008.10.06</t>
  </si>
  <si>
    <t>2009.01.05</t>
  </si>
  <si>
    <t>2009.07.06</t>
  </si>
  <si>
    <t>2009.07.17</t>
  </si>
  <si>
    <t>2009.10.12</t>
  </si>
  <si>
    <t>2010.01.12</t>
  </si>
  <si>
    <t>2010.02.17</t>
  </si>
  <si>
    <t>EBストップ下げ</t>
  </si>
  <si>
    <t>2011.03.14</t>
  </si>
  <si>
    <t>2011.03.29</t>
  </si>
  <si>
    <t>引分</t>
  </si>
  <si>
    <t>2011.07.11</t>
  </si>
  <si>
    <t>2011.08.04</t>
  </si>
  <si>
    <t>2011.12.30</t>
  </si>
  <si>
    <t>2012.01.24</t>
  </si>
  <si>
    <t>2012.04.06</t>
  </si>
  <si>
    <t>2012.05.22</t>
  </si>
  <si>
    <t>2012.07.16</t>
  </si>
  <si>
    <t>2012.08.16</t>
  </si>
  <si>
    <t>2013.07.26</t>
  </si>
  <si>
    <t>2013.08.23</t>
  </si>
  <si>
    <t>2013.11.12</t>
  </si>
  <si>
    <t>2014.01.13</t>
  </si>
  <si>
    <t>2014.10.02</t>
  </si>
  <si>
    <t>2015.03.23</t>
  </si>
  <si>
    <t>2015.05.20</t>
  </si>
  <si>
    <t>EUR/JPY</t>
  </si>
  <si>
    <t>2001.11.23</t>
  </si>
  <si>
    <t>2002.01.15</t>
  </si>
  <si>
    <t>2003.02.17</t>
  </si>
  <si>
    <t>2003.03.04</t>
  </si>
  <si>
    <t>2003.05.09</t>
  </si>
  <si>
    <t>2003.06.20</t>
  </si>
  <si>
    <t>2004.07.05</t>
  </si>
  <si>
    <t>2004.07.23</t>
  </si>
  <si>
    <t>2004.09.21</t>
  </si>
  <si>
    <t>2004.10.11</t>
  </si>
  <si>
    <t>2004.11.18</t>
  </si>
  <si>
    <t>2004.11.30</t>
  </si>
  <si>
    <t>2005.11.18</t>
  </si>
  <si>
    <t>2005.12.14</t>
  </si>
  <si>
    <t>2006.06.22</t>
  </si>
  <si>
    <t>2006.07.28</t>
  </si>
  <si>
    <t>2006.09.05</t>
  </si>
  <si>
    <t>2006.08.04</t>
  </si>
  <si>
    <t>2006.11.27</t>
  </si>
  <si>
    <t>2007.01.08</t>
  </si>
  <si>
    <t>2007.04.25</t>
  </si>
  <si>
    <t>2007.06.08</t>
  </si>
  <si>
    <t>2007.08.13</t>
  </si>
  <si>
    <t>2007.09.13</t>
  </si>
  <si>
    <t>2008.02.06</t>
  </si>
  <si>
    <t>2008.02.15</t>
  </si>
  <si>
    <t>2008.08.08</t>
  </si>
  <si>
    <t>2008.09.19</t>
  </si>
  <si>
    <t>2011.10.10</t>
  </si>
  <si>
    <t>2011.11.09</t>
  </si>
  <si>
    <t>2012.01.20</t>
  </si>
  <si>
    <t>2012.04.04</t>
  </si>
  <si>
    <t>2012.11.08</t>
  </si>
  <si>
    <t>2014.09.02</t>
  </si>
  <si>
    <t>2014.10.24</t>
  </si>
  <si>
    <t>2015.03.14</t>
  </si>
  <si>
    <t>2015.04.29</t>
  </si>
  <si>
    <t>GBP/JPY</t>
  </si>
  <si>
    <t>2002.06.18</t>
  </si>
  <si>
    <t>2003.07.07</t>
  </si>
  <si>
    <t>2003.07.28</t>
  </si>
  <si>
    <t>2003.12.10</t>
  </si>
  <si>
    <t>2001.01.16</t>
  </si>
  <si>
    <t>2004.02.06</t>
  </si>
  <si>
    <t>2004.02.23</t>
  </si>
  <si>
    <t>2004.05.07</t>
  </si>
  <si>
    <t>2004.06.09</t>
  </si>
  <si>
    <t>2005.03.30</t>
  </si>
  <si>
    <t>2005.10.11</t>
  </si>
  <si>
    <t>2005.10.18</t>
  </si>
  <si>
    <t>2005.04.04</t>
  </si>
  <si>
    <t>2005.07.10</t>
  </si>
  <si>
    <t>2005.08.22</t>
  </si>
  <si>
    <t>2005.09.05</t>
  </si>
  <si>
    <t>2007.01.05</t>
  </si>
  <si>
    <t>2007.02.25</t>
  </si>
  <si>
    <t>2007.03.20</t>
  </si>
  <si>
    <t>2007.04.02</t>
  </si>
  <si>
    <t>2007.07.17</t>
  </si>
  <si>
    <t>2007.07.26</t>
  </si>
  <si>
    <t>2007.09.27</t>
  </si>
  <si>
    <t>2007.10.21</t>
  </si>
  <si>
    <t>2009.02.23</t>
  </si>
  <si>
    <t>2012.02.07</t>
  </si>
  <si>
    <t>2012.04.10</t>
  </si>
  <si>
    <t>2012.04.18</t>
  </si>
  <si>
    <t>2012.09.14</t>
  </si>
  <si>
    <t>2012.09.26</t>
  </si>
  <si>
    <t>2014.01.31</t>
  </si>
  <si>
    <t>2014.02.18</t>
  </si>
  <si>
    <t>2014.07.01</t>
  </si>
  <si>
    <t>2014.07.10</t>
  </si>
  <si>
    <t>2005.01.05</t>
  </si>
  <si>
    <t>2005.02.05</t>
  </si>
  <si>
    <t>2002.03.06</t>
  </si>
  <si>
    <t>2002.03.28</t>
  </si>
  <si>
    <t>2002.05.15</t>
  </si>
  <si>
    <t>2002.08.22</t>
  </si>
  <si>
    <t>2002.08.27</t>
  </si>
  <si>
    <t>2003.03.03</t>
  </si>
  <si>
    <t>2003.03.13</t>
  </si>
  <si>
    <t>2003.08.15</t>
  </si>
  <si>
    <t>2003.09.09</t>
  </si>
  <si>
    <t>2004.02.26</t>
  </si>
  <si>
    <t>2004.05.04</t>
  </si>
  <si>
    <t>2004.07.02</t>
  </si>
  <si>
    <t>2004.07.21</t>
  </si>
  <si>
    <t>2004.12.15</t>
  </si>
  <si>
    <t>2005.01.04</t>
  </si>
  <si>
    <t>2005.02.03</t>
  </si>
  <si>
    <t>2005.02.15</t>
  </si>
  <si>
    <t>2005.07.12</t>
  </si>
  <si>
    <t>2007.02.14</t>
  </si>
  <si>
    <t>2007.05.08</t>
  </si>
  <si>
    <t>2007.05.17</t>
  </si>
  <si>
    <t>2007.06.29</t>
  </si>
  <si>
    <t>2007.07.25</t>
  </si>
  <si>
    <t>2007.09.06</t>
  </si>
  <si>
    <t>2007.12.06</t>
  </si>
  <si>
    <t>2007.12.14</t>
  </si>
  <si>
    <t>2007.12.31</t>
  </si>
  <si>
    <t>2008.06.25</t>
  </si>
  <si>
    <t>2008.07.07</t>
  </si>
  <si>
    <t>2009.02.17</t>
  </si>
  <si>
    <t>2009.03.16</t>
  </si>
  <si>
    <t>2009.07.15</t>
  </si>
  <si>
    <t>2009.12.07</t>
  </si>
  <si>
    <t>2011.03.11</t>
  </si>
  <si>
    <t>2011.05.06</t>
  </si>
  <si>
    <t>2011.12.12</t>
  </si>
  <si>
    <t>2012.01.23</t>
  </si>
  <si>
    <t>2013.02.21</t>
  </si>
  <si>
    <t>2013.04.09</t>
  </si>
  <si>
    <t>2004.07.15</t>
  </si>
  <si>
    <t>2004.10.15</t>
  </si>
  <si>
    <t>2004.10.30</t>
  </si>
  <si>
    <t>2004.11.17</t>
  </si>
  <si>
    <t>2004.12.18</t>
  </si>
  <si>
    <t>2002.04.01</t>
  </si>
  <si>
    <t>2002.05.08</t>
  </si>
  <si>
    <t>2003.04.23</t>
  </si>
  <si>
    <t>2003.09.12</t>
  </si>
  <si>
    <t>2005.06.28</t>
  </si>
  <si>
    <t>2005.08.03</t>
  </si>
  <si>
    <t>2006.04.28</t>
  </si>
  <si>
    <t>2006.06.08</t>
  </si>
  <si>
    <t>2008.08.01</t>
  </si>
  <si>
    <t>2009.02.09</t>
  </si>
  <si>
    <t>2009.04.15</t>
  </si>
  <si>
    <t>2009.04.20</t>
  </si>
  <si>
    <t>2009.05.01</t>
  </si>
  <si>
    <t>2009.06.08</t>
  </si>
  <si>
    <t>2009.12.04</t>
  </si>
  <si>
    <t>2010.01.13</t>
  </si>
  <si>
    <t>2010.03.17</t>
  </si>
  <si>
    <t>2010.03.22</t>
  </si>
  <si>
    <t>2010.07.14</t>
  </si>
  <si>
    <t>2010.08.16</t>
  </si>
  <si>
    <t>2011.01.11</t>
  </si>
  <si>
    <t>USD/JPY</t>
  </si>
  <si>
    <t>EUR/JPY</t>
  </si>
  <si>
    <t>2001.11.23~2015.032.23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</si>
</sst>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"/>
    <numFmt numFmtId="190" formatCode="0.00000000000000_ "/>
    <numFmt numFmtId="191" formatCode="0.000000000000000_ "/>
    <numFmt numFmtId="192" formatCode="0.0000000000000_ "/>
    <numFmt numFmtId="193" formatCode="0.000000000000_ "/>
    <numFmt numFmtId="194" formatCode="0.00000000000_ "/>
    <numFmt numFmtId="195" formatCode="0.00000000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0.000"/>
    <numFmt numFmtId="204" formatCode="0.0_ "/>
    <numFmt numFmtId="205" formatCode="#,##0.0"/>
    <numFmt numFmtId="206" formatCode="0.0_ ;[Red]\-0.0\ "/>
    <numFmt numFmtId="207" formatCode="0_ ;[Red]\-0\ "/>
    <numFmt numFmtId="208" formatCode="#,##0.00_ "/>
    <numFmt numFmtId="209" formatCode="_-* #,##0.000_-;\-* #,##0.000_-;_-* &quot;-&quot;??_-;_-@_-"/>
    <numFmt numFmtId="210" formatCode="&quot;¥&quot;#,##0.0_);[Red]\(&quot;¥&quot;#,##0.0\)"/>
    <numFmt numFmtId="211" formatCode="&quot;¥&quot;#,##0.00_);[Red]\(&quot;¥&quot;#,##0.00\)"/>
    <numFmt numFmtId="212" formatCode="0.00_);[Red]\(0.00\)"/>
    <numFmt numFmtId="213" formatCode="0.0000"/>
    <numFmt numFmtId="214" formatCode="#,##0.000"/>
    <numFmt numFmtId="215" formatCode="#,##0.0000"/>
    <numFmt numFmtId="216" formatCode="0.00000"/>
    <numFmt numFmtId="217" formatCode="0.000_ ;[Red]\-0.000\ "/>
    <numFmt numFmtId="218" formatCode="0.0000_ ;[Red]\-0.0000\ "/>
    <numFmt numFmtId="219" formatCode="0_ "/>
    <numFmt numFmtId="220" formatCode="0.000_);[Red]\(0.000\)"/>
    <numFmt numFmtId="221" formatCode="0.0000_);[Red]\(0.0000\)"/>
    <numFmt numFmtId="222" formatCode="0.0000000"/>
    <numFmt numFmtId="223" formatCode="0.000000"/>
    <numFmt numFmtId="224" formatCode="0.00000000"/>
    <numFmt numFmtId="225" formatCode="_-* #,##0.0_-;\-* #,##0.0_-;_-* &quot;-&quot;??_-;_-@_-"/>
    <numFmt numFmtId="226" formatCode="_-* #,##0_-;\-* #,##0_-;_-* &quot;-&quot;??_-;_-@_-"/>
    <numFmt numFmtId="227" formatCode="0;[Red]0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180" fontId="0" fillId="0" borderId="3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0" fontId="6" fillId="34" borderId="37" xfId="62" applyNumberFormat="1" applyFont="1" applyFill="1" applyBorder="1" applyAlignment="1" applyProtection="1">
      <alignment vertical="center"/>
      <protection/>
    </xf>
    <xf numFmtId="182" fontId="6" fillId="34" borderId="38" xfId="62" applyNumberFormat="1" applyFont="1" applyFill="1" applyBorder="1" applyAlignment="1" applyProtection="1">
      <alignment vertical="center"/>
      <protection/>
    </xf>
    <xf numFmtId="9" fontId="6" fillId="0" borderId="39" xfId="62" applyNumberFormat="1" applyFont="1" applyFill="1" applyBorder="1" applyAlignment="1" applyProtection="1">
      <alignment horizontal="center" vertical="center"/>
      <protection/>
    </xf>
    <xf numFmtId="5" fontId="6" fillId="0" borderId="31" xfId="62" applyNumberFormat="1" applyFont="1" applyFill="1" applyBorder="1" applyAlignment="1" applyProtection="1">
      <alignment horizontal="center" vertical="center"/>
      <protection/>
    </xf>
    <xf numFmtId="5" fontId="6" fillId="0" borderId="0" xfId="62" applyNumberFormat="1" applyFont="1" applyFill="1" applyBorder="1" applyAlignment="1" applyProtection="1">
      <alignment horizontal="center" vertical="center"/>
      <protection/>
    </xf>
    <xf numFmtId="6" fontId="6" fillId="34" borderId="38" xfId="62" applyNumberFormat="1" applyFont="1" applyFill="1" applyBorder="1" applyAlignment="1" applyProtection="1">
      <alignment vertical="center"/>
      <protection/>
    </xf>
    <xf numFmtId="6" fontId="6" fillId="0" borderId="40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2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2" applyNumberFormat="1" applyFont="1" applyFill="1" applyBorder="1" applyAlignment="1" applyProtection="1">
      <alignment horizontal="center" vertical="center"/>
      <protection/>
    </xf>
    <xf numFmtId="0" fontId="6" fillId="34" borderId="42" xfId="62" applyNumberFormat="1" applyFont="1" applyFill="1" applyBorder="1" applyAlignment="1" applyProtection="1">
      <alignment horizontal="center" vertical="center"/>
      <protection/>
    </xf>
    <xf numFmtId="0" fontId="6" fillId="34" borderId="43" xfId="62" applyNumberFormat="1" applyFont="1" applyFill="1" applyBorder="1" applyAlignment="1" applyProtection="1">
      <alignment horizontal="center" vertical="center" wrapText="1"/>
      <protection/>
    </xf>
    <xf numFmtId="0" fontId="6" fillId="34" borderId="43" xfId="62" applyNumberFormat="1" applyFont="1" applyFill="1" applyBorder="1" applyAlignment="1" applyProtection="1">
      <alignment horizontal="center" vertical="center"/>
      <protection/>
    </xf>
    <xf numFmtId="182" fontId="6" fillId="34" borderId="43" xfId="62" applyNumberFormat="1" applyFont="1" applyFill="1" applyBorder="1" applyAlignment="1" applyProtection="1">
      <alignment horizontal="center" vertical="center" wrapText="1"/>
      <protection/>
    </xf>
    <xf numFmtId="183" fontId="6" fillId="34" borderId="43" xfId="62" applyNumberFormat="1" applyFont="1" applyFill="1" applyBorder="1" applyAlignment="1" applyProtection="1">
      <alignment horizontal="center" vertical="center"/>
      <protection/>
    </xf>
    <xf numFmtId="0" fontId="6" fillId="34" borderId="44" xfId="62" applyNumberFormat="1" applyFont="1" applyFill="1" applyBorder="1" applyAlignment="1" applyProtection="1">
      <alignment horizontal="center" vertical="center" wrapText="1"/>
      <protection/>
    </xf>
    <xf numFmtId="182" fontId="6" fillId="34" borderId="45" xfId="62" applyNumberFormat="1" applyFont="1" applyFill="1" applyBorder="1" applyAlignment="1" applyProtection="1">
      <alignment vertical="center"/>
      <protection/>
    </xf>
    <xf numFmtId="184" fontId="6" fillId="34" borderId="46" xfId="62" applyNumberFormat="1" applyFont="1" applyFill="1" applyBorder="1" applyAlignment="1" applyProtection="1">
      <alignment horizontal="center" vertical="center"/>
      <protection/>
    </xf>
    <xf numFmtId="184" fontId="7" fillId="0" borderId="47" xfId="62" applyNumberFormat="1" applyFont="1" applyFill="1" applyBorder="1" applyAlignment="1" applyProtection="1">
      <alignment horizontal="right" vertical="center"/>
      <protection/>
    </xf>
    <xf numFmtId="184" fontId="7" fillId="0" borderId="48" xfId="62" applyNumberFormat="1" applyFont="1" applyFill="1" applyBorder="1" applyAlignment="1" applyProtection="1">
      <alignment horizontal="right" vertical="center"/>
      <protection/>
    </xf>
    <xf numFmtId="185" fontId="7" fillId="0" borderId="48" xfId="62" applyNumberFormat="1" applyFont="1" applyFill="1" applyBorder="1" applyAlignment="1" applyProtection="1">
      <alignment horizontal="right" vertical="center"/>
      <protection/>
    </xf>
    <xf numFmtId="186" fontId="7" fillId="0" borderId="48" xfId="62" applyNumberFormat="1" applyFont="1" applyFill="1" applyBorder="1" applyAlignment="1" applyProtection="1">
      <alignment horizontal="right" vertical="center"/>
      <protection/>
    </xf>
    <xf numFmtId="187" fontId="7" fillId="0" borderId="48" xfId="62" applyNumberFormat="1" applyFont="1" applyFill="1" applyBorder="1" applyAlignment="1" applyProtection="1">
      <alignment vertical="center"/>
      <protection/>
    </xf>
    <xf numFmtId="184" fontId="7" fillId="0" borderId="48" xfId="62" applyNumberFormat="1" applyFont="1" applyFill="1" applyBorder="1" applyAlignment="1" applyProtection="1">
      <alignment vertical="center"/>
      <protection/>
    </xf>
    <xf numFmtId="181" fontId="7" fillId="0" borderId="48" xfId="62" applyNumberFormat="1" applyFont="1" applyFill="1" applyBorder="1" applyAlignment="1" applyProtection="1">
      <alignment vertical="center"/>
      <protection/>
    </xf>
    <xf numFmtId="181" fontId="7" fillId="0" borderId="49" xfId="62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2" applyNumberFormat="1" applyFont="1" applyFill="1" applyBorder="1" applyAlignment="1" applyProtection="1">
      <alignment horizontal="right" vertical="center"/>
      <protection/>
    </xf>
    <xf numFmtId="187" fontId="7" fillId="0" borderId="51" xfId="62" applyNumberFormat="1" applyFont="1" applyFill="1" applyBorder="1" applyAlignment="1" applyProtection="1">
      <alignment vertical="center"/>
      <protection/>
    </xf>
    <xf numFmtId="184" fontId="7" fillId="0" borderId="51" xfId="62" applyNumberFormat="1" applyFont="1" applyFill="1" applyBorder="1" applyAlignment="1" applyProtection="1">
      <alignment vertical="center"/>
      <protection/>
    </xf>
    <xf numFmtId="181" fontId="7" fillId="0" borderId="51" xfId="62" applyNumberFormat="1" applyFont="1" applyFill="1" applyBorder="1" applyAlignment="1" applyProtection="1">
      <alignment vertical="center"/>
      <protection/>
    </xf>
    <xf numFmtId="181" fontId="7" fillId="0" borderId="52" xfId="62" applyNumberFormat="1" applyFont="1" applyFill="1" applyBorder="1" applyAlignment="1" applyProtection="1">
      <alignment vertical="center"/>
      <protection/>
    </xf>
    <xf numFmtId="6" fontId="7" fillId="0" borderId="48" xfId="62" applyNumberFormat="1" applyFont="1" applyFill="1" applyBorder="1" applyAlignment="1" applyProtection="1">
      <alignment horizontal="right" vertical="center"/>
      <protection/>
    </xf>
    <xf numFmtId="6" fontId="7" fillId="0" borderId="51" xfId="62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5" borderId="0" xfId="62" applyNumberFormat="1" applyFont="1" applyFill="1" applyBorder="1" applyAlignment="1" applyProtection="1">
      <alignment vertical="center"/>
      <protection/>
    </xf>
    <xf numFmtId="5" fontId="6" fillId="35" borderId="0" xfId="62" applyNumberFormat="1" applyFont="1" applyFill="1" applyBorder="1" applyAlignment="1" applyProtection="1">
      <alignment horizontal="center" vertical="center"/>
      <protection/>
    </xf>
    <xf numFmtId="182" fontId="6" fillId="35" borderId="0" xfId="62" applyNumberFormat="1" applyFont="1" applyFill="1" applyBorder="1" applyAlignment="1" applyProtection="1">
      <alignment vertical="center"/>
      <protection/>
    </xf>
    <xf numFmtId="6" fontId="6" fillId="35" borderId="0" xfId="62" applyNumberFormat="1" applyFont="1" applyFill="1" applyBorder="1" applyAlignment="1" applyProtection="1">
      <alignment vertical="center"/>
      <protection/>
    </xf>
    <xf numFmtId="6" fontId="6" fillId="35" borderId="0" xfId="6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8" xfId="62" applyNumberFormat="1" applyFont="1" applyFill="1" applyBorder="1" applyAlignment="1" applyProtection="1">
      <alignment vertical="center"/>
      <protection/>
    </xf>
    <xf numFmtId="5" fontId="6" fillId="35" borderId="58" xfId="62" applyNumberFormat="1" applyFont="1" applyFill="1" applyBorder="1" applyAlignment="1" applyProtection="1">
      <alignment horizontal="center" vertical="center"/>
      <protection/>
    </xf>
    <xf numFmtId="182" fontId="6" fillId="35" borderId="58" xfId="62" applyNumberFormat="1" applyFont="1" applyFill="1" applyBorder="1" applyAlignment="1" applyProtection="1">
      <alignment vertical="center"/>
      <protection/>
    </xf>
    <xf numFmtId="6" fontId="6" fillId="35" borderId="58" xfId="62" applyNumberFormat="1" applyFont="1" applyFill="1" applyBorder="1" applyAlignment="1" applyProtection="1">
      <alignment vertical="center"/>
      <protection/>
    </xf>
    <xf numFmtId="6" fontId="6" fillId="35" borderId="58" xfId="62" applyNumberFormat="1" applyFont="1" applyFill="1" applyBorder="1" applyAlignment="1" applyProtection="1">
      <alignment horizontal="center" vertical="center"/>
      <protection/>
    </xf>
    <xf numFmtId="0" fontId="0" fillId="35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6" borderId="59" xfId="62" applyNumberFormat="1" applyFont="1" applyFill="1" applyBorder="1" applyAlignment="1" applyProtection="1">
      <alignment horizontal="center"/>
      <protection/>
    </xf>
    <xf numFmtId="5" fontId="6" fillId="0" borderId="59" xfId="62" applyNumberFormat="1" applyFont="1" applyFill="1" applyBorder="1" applyAlignment="1" applyProtection="1">
      <alignment horizontal="center" vertical="center"/>
      <protection/>
    </xf>
    <xf numFmtId="0" fontId="6" fillId="0" borderId="59" xfId="62" applyNumberFormat="1" applyFont="1" applyFill="1" applyBorder="1" applyAlignment="1" applyProtection="1">
      <alignment/>
      <protection/>
    </xf>
    <xf numFmtId="5" fontId="7" fillId="36" borderId="20" xfId="62" applyNumberFormat="1" applyFont="1" applyFill="1" applyBorder="1" applyAlignment="1" applyProtection="1">
      <alignment horizontal="center"/>
      <protection/>
    </xf>
    <xf numFmtId="0" fontId="10" fillId="34" borderId="60" xfId="62" applyNumberFormat="1" applyFont="1" applyFill="1" applyBorder="1" applyAlignment="1" applyProtection="1">
      <alignment horizontal="center" vertical="center"/>
      <protection/>
    </xf>
    <xf numFmtId="5" fontId="10" fillId="35" borderId="58" xfId="62" applyNumberFormat="1" applyFont="1" applyFill="1" applyBorder="1" applyAlignment="1" applyProtection="1">
      <alignment horizontal="center" vertical="center"/>
      <protection/>
    </xf>
    <xf numFmtId="9" fontId="6" fillId="35" borderId="61" xfId="62" applyNumberFormat="1" applyFont="1" applyFill="1" applyBorder="1" applyAlignment="1" applyProtection="1">
      <alignment horizontal="center" vertical="center"/>
      <protection/>
    </xf>
    <xf numFmtId="5" fontId="7" fillId="36" borderId="62" xfId="62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4" borderId="38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67" xfId="63" applyBorder="1">
      <alignment vertical="center"/>
      <protection/>
    </xf>
    <xf numFmtId="0" fontId="1" fillId="0" borderId="68" xfId="63" applyBorder="1">
      <alignment vertical="center"/>
      <protection/>
    </xf>
    <xf numFmtId="0" fontId="1" fillId="0" borderId="69" xfId="63" applyBorder="1">
      <alignment vertical="center"/>
      <protection/>
    </xf>
    <xf numFmtId="0" fontId="1" fillId="0" borderId="36" xfId="63" applyBorder="1">
      <alignment vertical="center"/>
      <protection/>
    </xf>
    <xf numFmtId="0" fontId="1" fillId="0" borderId="0" xfId="63" applyBorder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219" fontId="46" fillId="0" borderId="0" xfId="0" applyNumberFormat="1" applyFont="1" applyAlignment="1">
      <alignment vertical="center"/>
    </xf>
    <xf numFmtId="219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5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219" fontId="1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207" fontId="0" fillId="0" borderId="0" xfId="0" applyNumberFormat="1" applyFont="1" applyFill="1" applyBorder="1" applyAlignment="1" applyProtection="1">
      <alignment vertical="center"/>
      <protection/>
    </xf>
    <xf numFmtId="215" fontId="0" fillId="0" borderId="0" xfId="0" applyNumberFormat="1" applyFill="1" applyAlignment="1">
      <alignment vertical="center"/>
    </xf>
    <xf numFmtId="185" fontId="46" fillId="0" borderId="0" xfId="0" applyNumberFormat="1" applyFont="1" applyFill="1" applyAlignment="1">
      <alignment vertical="center"/>
    </xf>
    <xf numFmtId="213" fontId="0" fillId="0" borderId="0" xfId="0" applyNumberFormat="1" applyFill="1" applyAlignment="1">
      <alignment vertical="center"/>
    </xf>
    <xf numFmtId="207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219" fontId="1" fillId="0" borderId="0" xfId="0" applyNumberFormat="1" applyFont="1" applyFill="1" applyAlignment="1">
      <alignment vertical="center"/>
    </xf>
    <xf numFmtId="219" fontId="0" fillId="0" borderId="0" xfId="0" applyNumberForma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219" fontId="47" fillId="0" borderId="0" xfId="0" applyNumberFormat="1" applyFont="1" applyFill="1" applyAlignment="1">
      <alignment vertical="center"/>
    </xf>
    <xf numFmtId="207" fontId="1" fillId="0" borderId="0" xfId="0" applyNumberFormat="1" applyFont="1" applyFill="1" applyAlignment="1">
      <alignment vertical="center"/>
    </xf>
    <xf numFmtId="207" fontId="46" fillId="0" borderId="0" xfId="0" applyNumberFormat="1" applyFont="1" applyFill="1" applyAlignment="1">
      <alignment vertical="center"/>
    </xf>
    <xf numFmtId="219" fontId="46" fillId="0" borderId="0" xfId="0" applyNumberFormat="1" applyFont="1" applyFill="1" applyAlignment="1">
      <alignment vertical="center"/>
    </xf>
    <xf numFmtId="0" fontId="1" fillId="37" borderId="38" xfId="0" applyNumberFormat="1" applyFont="1" applyFill="1" applyBorder="1" applyAlignment="1" applyProtection="1">
      <alignment vertical="center"/>
      <protection/>
    </xf>
    <xf numFmtId="0" fontId="1" fillId="37" borderId="28" xfId="0" applyNumberFormat="1" applyFont="1" applyFill="1" applyBorder="1" applyAlignment="1" applyProtection="1">
      <alignment vertical="center"/>
      <protection/>
    </xf>
    <xf numFmtId="0" fontId="1" fillId="37" borderId="40" xfId="0" applyNumberFormat="1" applyFont="1" applyFill="1" applyBorder="1" applyAlignment="1" applyProtection="1">
      <alignment vertical="center"/>
      <protection/>
    </xf>
    <xf numFmtId="0" fontId="1" fillId="37" borderId="30" xfId="0" applyNumberFormat="1" applyFont="1" applyFill="1" applyBorder="1" applyAlignment="1" applyProtection="1">
      <alignment vertical="center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219" fontId="0" fillId="0" borderId="10" xfId="0" applyNumberFormat="1" applyFont="1" applyFill="1" applyBorder="1" applyAlignment="1" applyProtection="1">
      <alignment vertical="center"/>
      <protection/>
    </xf>
    <xf numFmtId="5" fontId="7" fillId="36" borderId="22" xfId="62" applyNumberFormat="1" applyFont="1" applyFill="1" applyBorder="1" applyAlignment="1" applyProtection="1">
      <alignment horizontal="center"/>
      <protection/>
    </xf>
    <xf numFmtId="5" fontId="7" fillId="36" borderId="61" xfId="62" applyNumberFormat="1" applyFont="1" applyFill="1" applyBorder="1" applyAlignment="1" applyProtection="1">
      <alignment horizontal="center"/>
      <protection/>
    </xf>
    <xf numFmtId="5" fontId="7" fillId="36" borderId="49" xfId="62" applyNumberFormat="1" applyFont="1" applyFill="1" applyBorder="1" applyAlignment="1" applyProtection="1">
      <alignment horizontal="center"/>
      <protection/>
    </xf>
    <xf numFmtId="5" fontId="7" fillId="36" borderId="63" xfId="62" applyNumberFormat="1" applyFont="1" applyFill="1" applyBorder="1" applyAlignment="1" applyProtection="1">
      <alignment horizontal="center"/>
      <protection/>
    </xf>
    <xf numFmtId="5" fontId="7" fillId="36" borderId="70" xfId="62" applyNumberFormat="1" applyFont="1" applyFill="1" applyBorder="1" applyAlignment="1" applyProtection="1">
      <alignment horizontal="center"/>
      <protection/>
    </xf>
    <xf numFmtId="5" fontId="11" fillId="0" borderId="20" xfId="62" applyNumberFormat="1" applyFont="1" applyFill="1" applyBorder="1" applyAlignment="1" applyProtection="1">
      <alignment horizontal="center" vertical="center"/>
      <protection/>
    </xf>
    <xf numFmtId="188" fontId="6" fillId="0" borderId="29" xfId="62" applyNumberFormat="1" applyFont="1" applyFill="1" applyBorder="1" applyAlignment="1" applyProtection="1">
      <alignment horizontal="center" vertical="center"/>
      <protection/>
    </xf>
    <xf numFmtId="188" fontId="6" fillId="0" borderId="40" xfId="62" applyNumberFormat="1" applyFont="1" applyFill="1" applyBorder="1" applyAlignment="1" applyProtection="1">
      <alignment horizontal="center" vertical="center"/>
      <protection/>
    </xf>
    <xf numFmtId="5" fontId="6" fillId="0" borderId="70" xfId="62" applyNumberFormat="1" applyFont="1" applyFill="1" applyBorder="1" applyAlignment="1" applyProtection="1">
      <alignment horizontal="center" vertical="center"/>
      <protection/>
    </xf>
    <xf numFmtId="5" fontId="6" fillId="0" borderId="71" xfId="62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609600</xdr:colOff>
      <xdr:row>36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171450</xdr:rowOff>
    </xdr:from>
    <xdr:to>
      <xdr:col>17</xdr:col>
      <xdr:colOff>0</xdr:colOff>
      <xdr:row>73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05575"/>
          <a:ext cx="114966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16</xdr:col>
      <xdr:colOff>647700</xdr:colOff>
      <xdr:row>110</xdr:row>
      <xdr:rowOff>57150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39700"/>
          <a:ext cx="114681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16</xdr:col>
      <xdr:colOff>657225</xdr:colOff>
      <xdr:row>147</xdr:row>
      <xdr:rowOff>38100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173825"/>
          <a:ext cx="114776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171450</xdr:rowOff>
    </xdr:from>
    <xdr:to>
      <xdr:col>16</xdr:col>
      <xdr:colOff>638175</xdr:colOff>
      <xdr:row>184</xdr:row>
      <xdr:rowOff>57150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517475"/>
          <a:ext cx="114585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171450</xdr:rowOff>
    </xdr:from>
    <xdr:to>
      <xdr:col>16</xdr:col>
      <xdr:colOff>657225</xdr:colOff>
      <xdr:row>221</xdr:row>
      <xdr:rowOff>28575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861125"/>
          <a:ext cx="114776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テーブル1" displayName="テーブル1" ref="A2:T103" comment="" totalsRowShown="0">
  <autoFilter ref="A2:T103"/>
  <tableColumns count="20">
    <tableColumn id="1" name="通貨ペア"/>
    <tableColumn id="2" name="売買"/>
    <tableColumn id="3" name="数量(万通貨)"/>
    <tableColumn id="4" name="エントリー手法"/>
    <tableColumn id="5" name="時間足"/>
    <tableColumn id="6" name="エントリー日時"/>
    <tableColumn id="7" name="エントリー価格"/>
    <tableColumn id="8" name="決済時間足"/>
    <tableColumn id="9" name="決済日時"/>
    <tableColumn id="10" name="決済価格"/>
    <tableColumn id="11" name="ストップ・ロス"/>
    <tableColumn id="12" name="損切り幅"/>
    <tableColumn id="13" name="リスク"/>
    <tableColumn id="14" name="レート"/>
    <tableColumn id="15" name="決済手法"/>
    <tableColumn id="16" name="結果"/>
    <tableColumn id="17" name="利益pips"/>
    <tableColumn id="18" name="損失pips"/>
    <tableColumn id="19" name="金額　"/>
    <tableColumn id="20" name="運用資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G3" sqref="G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7"/>
      <c r="B1" s="160" t="s">
        <v>0</v>
      </c>
      <c r="C1" s="161"/>
      <c r="D1" s="162"/>
      <c r="E1" s="116"/>
      <c r="F1" s="163" t="s">
        <v>0</v>
      </c>
      <c r="G1" s="164"/>
      <c r="H1" s="118"/>
    </row>
    <row r="2" spans="1:9" ht="25.5" customHeight="1">
      <c r="A2" s="119" t="s">
        <v>1</v>
      </c>
      <c r="B2" s="165">
        <v>200000</v>
      </c>
      <c r="C2" s="165"/>
      <c r="D2" s="165"/>
      <c r="E2" s="60" t="s">
        <v>2</v>
      </c>
      <c r="F2" s="166">
        <v>41609</v>
      </c>
      <c r="G2" s="167"/>
      <c r="H2" s="42"/>
      <c r="I2" s="42"/>
    </row>
    <row r="3" spans="1:11" ht="27" customHeight="1">
      <c r="A3" s="43" t="s">
        <v>3</v>
      </c>
      <c r="B3" s="168">
        <f>SUM(B2+D17)</f>
        <v>220000</v>
      </c>
      <c r="C3" s="168"/>
      <c r="D3" s="169"/>
      <c r="E3" s="44" t="s">
        <v>4</v>
      </c>
      <c r="F3" s="45">
        <v>0.02</v>
      </c>
      <c r="G3" s="46">
        <f>B3*F3</f>
        <v>4400</v>
      </c>
      <c r="H3" s="48" t="s">
        <v>5</v>
      </c>
      <c r="I3" s="49">
        <f>(B3-B2)</f>
        <v>20000</v>
      </c>
      <c r="K3" s="120"/>
    </row>
    <row r="4" spans="1:9" s="99" customFormat="1" ht="17.25" customHeight="1">
      <c r="A4" s="94"/>
      <c r="B4" s="95"/>
      <c r="C4" s="95"/>
      <c r="D4" s="95"/>
      <c r="E4" s="96"/>
      <c r="F4" s="115" t="s">
        <v>0</v>
      </c>
      <c r="G4" s="95"/>
      <c r="H4" s="97"/>
      <c r="I4" s="98"/>
    </row>
    <row r="5" spans="1:12" ht="39" customHeight="1">
      <c r="A5" s="100"/>
      <c r="B5" s="101"/>
      <c r="C5" s="101"/>
      <c r="D5" s="113"/>
      <c r="E5" s="102"/>
      <c r="F5" s="114"/>
      <c r="G5" s="101"/>
      <c r="H5" s="103"/>
      <c r="I5" s="104"/>
      <c r="J5" s="105"/>
      <c r="K5" s="106"/>
      <c r="L5" s="106"/>
    </row>
    <row r="6" spans="1:12" ht="21" customHeight="1">
      <c r="A6" s="110" t="s">
        <v>6</v>
      </c>
      <c r="B6" s="108" t="s">
        <v>0</v>
      </c>
      <c r="C6" s="108" t="s">
        <v>0</v>
      </c>
      <c r="D6" s="109"/>
      <c r="E6" s="108" t="s">
        <v>0</v>
      </c>
      <c r="F6" s="111" t="s">
        <v>0</v>
      </c>
      <c r="G6" s="47"/>
      <c r="H6" s="42"/>
      <c r="I6" s="42"/>
      <c r="L6" s="107"/>
    </row>
    <row r="7" spans="1:12" ht="42">
      <c r="A7" s="112" t="s">
        <v>7</v>
      </c>
      <c r="B7" s="54" t="s">
        <v>8</v>
      </c>
      <c r="C7" s="55" t="s">
        <v>9</v>
      </c>
      <c r="D7" s="56" t="s">
        <v>10</v>
      </c>
      <c r="E7" s="57" t="s">
        <v>11</v>
      </c>
      <c r="F7" s="55" t="s">
        <v>12</v>
      </c>
      <c r="G7" s="57" t="s">
        <v>13</v>
      </c>
      <c r="H7" s="56" t="s">
        <v>14</v>
      </c>
      <c r="I7" s="58" t="s">
        <v>15</v>
      </c>
      <c r="J7" s="61" t="s">
        <v>16</v>
      </c>
      <c r="K7" s="55" t="s">
        <v>17</v>
      </c>
      <c r="L7" s="59" t="s">
        <v>18</v>
      </c>
    </row>
    <row r="8" spans="1:12" ht="24.75" customHeight="1">
      <c r="A8" s="51">
        <v>42095</v>
      </c>
      <c r="B8" s="62">
        <v>20000</v>
      </c>
      <c r="C8" s="63"/>
      <c r="D8" s="81">
        <f aca="true" t="shared" si="0" ref="D8:D16">SUM(B8-C8)</f>
        <v>20000</v>
      </c>
      <c r="E8" s="64"/>
      <c r="F8" s="65"/>
      <c r="G8" s="64">
        <f aca="true" t="shared" si="1" ref="G8:G16">SUM(E8+F8)</f>
        <v>0</v>
      </c>
      <c r="H8" s="66" t="e">
        <f aca="true" t="shared" si="2" ref="H8:H16">E8/G8</f>
        <v>#DIV/0!</v>
      </c>
      <c r="I8" s="67" t="e">
        <f aca="true" t="shared" si="3" ref="I8:I16">B8/E8</f>
        <v>#DIV/0!</v>
      </c>
      <c r="J8" s="67" t="e">
        <f aca="true" t="shared" si="4" ref="J8:J16">C8/F8</f>
        <v>#DIV/0!</v>
      </c>
      <c r="K8" s="68" t="e">
        <f aca="true" t="shared" si="5" ref="K8:K16">I8/J8</f>
        <v>#DIV/0!</v>
      </c>
      <c r="L8" s="69" t="e">
        <f aca="true" t="shared" si="6" ref="L8:L16">B8/C8</f>
        <v>#DIV/0!</v>
      </c>
    </row>
    <row r="9" spans="1:12" ht="24.75" customHeight="1">
      <c r="A9" s="52">
        <v>42125</v>
      </c>
      <c r="B9" s="70"/>
      <c r="C9" s="71"/>
      <c r="D9" s="81">
        <f t="shared" si="0"/>
        <v>0</v>
      </c>
      <c r="E9" s="72"/>
      <c r="F9" s="72"/>
      <c r="G9" s="64">
        <f t="shared" si="1"/>
        <v>0</v>
      </c>
      <c r="H9" s="66" t="e">
        <f t="shared" si="2"/>
        <v>#DIV/0!</v>
      </c>
      <c r="I9" s="67" t="e">
        <f t="shared" si="3"/>
        <v>#DIV/0!</v>
      </c>
      <c r="J9" s="67" t="e">
        <f t="shared" si="4"/>
        <v>#DIV/0!</v>
      </c>
      <c r="K9" s="68" t="e">
        <f t="shared" si="5"/>
        <v>#DIV/0!</v>
      </c>
      <c r="L9" s="69" t="e">
        <f t="shared" si="6"/>
        <v>#DIV/0!</v>
      </c>
    </row>
    <row r="10" spans="1:12" ht="24.75" customHeight="1">
      <c r="A10" s="51">
        <v>42156</v>
      </c>
      <c r="B10" s="70"/>
      <c r="C10" s="71"/>
      <c r="D10" s="81">
        <f t="shared" si="0"/>
        <v>0</v>
      </c>
      <c r="E10" s="72"/>
      <c r="F10" s="72"/>
      <c r="G10" s="64">
        <f t="shared" si="1"/>
        <v>0</v>
      </c>
      <c r="H10" s="66" t="e">
        <f t="shared" si="2"/>
        <v>#DIV/0!</v>
      </c>
      <c r="I10" s="67" t="e">
        <f t="shared" si="3"/>
        <v>#DIV/0!</v>
      </c>
      <c r="J10" s="67" t="e">
        <f t="shared" si="4"/>
        <v>#DIV/0!</v>
      </c>
      <c r="K10" s="68" t="e">
        <f t="shared" si="5"/>
        <v>#DIV/0!</v>
      </c>
      <c r="L10" s="69" t="e">
        <f t="shared" si="6"/>
        <v>#DIV/0!</v>
      </c>
    </row>
    <row r="11" spans="1:12" ht="24.75" customHeight="1">
      <c r="A11" s="52">
        <v>42186</v>
      </c>
      <c r="B11" s="70"/>
      <c r="C11" s="71"/>
      <c r="D11" s="81">
        <f t="shared" si="0"/>
        <v>0</v>
      </c>
      <c r="E11" s="72"/>
      <c r="F11" s="72"/>
      <c r="G11" s="64">
        <f t="shared" si="1"/>
        <v>0</v>
      </c>
      <c r="H11" s="66" t="e">
        <f t="shared" si="2"/>
        <v>#DIV/0!</v>
      </c>
      <c r="I11" s="67" t="e">
        <f t="shared" si="3"/>
        <v>#DIV/0!</v>
      </c>
      <c r="J11" s="67" t="e">
        <f t="shared" si="4"/>
        <v>#DIV/0!</v>
      </c>
      <c r="K11" s="68" t="e">
        <f t="shared" si="5"/>
        <v>#DIV/0!</v>
      </c>
      <c r="L11" s="69" t="e">
        <f t="shared" si="6"/>
        <v>#DIV/0!</v>
      </c>
    </row>
    <row r="12" spans="1:12" ht="24.75" customHeight="1">
      <c r="A12" s="51">
        <v>42217</v>
      </c>
      <c r="B12" s="70"/>
      <c r="C12" s="63"/>
      <c r="D12" s="81">
        <f t="shared" si="0"/>
        <v>0</v>
      </c>
      <c r="E12" s="72"/>
      <c r="F12" s="72"/>
      <c r="G12" s="64">
        <f t="shared" si="1"/>
        <v>0</v>
      </c>
      <c r="H12" s="66" t="e">
        <f t="shared" si="2"/>
        <v>#DIV/0!</v>
      </c>
      <c r="I12" s="67" t="e">
        <f t="shared" si="3"/>
        <v>#DIV/0!</v>
      </c>
      <c r="J12" s="67" t="e">
        <f t="shared" si="4"/>
        <v>#DIV/0!</v>
      </c>
      <c r="K12" s="68" t="e">
        <f t="shared" si="5"/>
        <v>#DIV/0!</v>
      </c>
      <c r="L12" s="69" t="e">
        <f t="shared" si="6"/>
        <v>#DIV/0!</v>
      </c>
    </row>
    <row r="13" spans="1:12" ht="24.75" customHeight="1">
      <c r="A13" s="52">
        <v>42248</v>
      </c>
      <c r="B13" s="70"/>
      <c r="C13" s="71"/>
      <c r="D13" s="81">
        <f t="shared" si="0"/>
        <v>0</v>
      </c>
      <c r="E13" s="72"/>
      <c r="F13" s="72"/>
      <c r="G13" s="64">
        <f t="shared" si="1"/>
        <v>0</v>
      </c>
      <c r="H13" s="66" t="e">
        <f t="shared" si="2"/>
        <v>#DIV/0!</v>
      </c>
      <c r="I13" s="67" t="e">
        <f t="shared" si="3"/>
        <v>#DIV/0!</v>
      </c>
      <c r="J13" s="67" t="e">
        <f t="shared" si="4"/>
        <v>#DIV/0!</v>
      </c>
      <c r="K13" s="68" t="e">
        <f t="shared" si="5"/>
        <v>#DIV/0!</v>
      </c>
      <c r="L13" s="69" t="e">
        <f t="shared" si="6"/>
        <v>#DIV/0!</v>
      </c>
    </row>
    <row r="14" spans="1:12" ht="24.75" customHeight="1">
      <c r="A14" s="51">
        <v>42278</v>
      </c>
      <c r="B14" s="70"/>
      <c r="C14" s="63"/>
      <c r="D14" s="81">
        <f t="shared" si="0"/>
        <v>0</v>
      </c>
      <c r="E14" s="72"/>
      <c r="F14" s="72"/>
      <c r="G14" s="64">
        <f t="shared" si="1"/>
        <v>0</v>
      </c>
      <c r="H14" s="66" t="e">
        <f t="shared" si="2"/>
        <v>#DIV/0!</v>
      </c>
      <c r="I14" s="67" t="e">
        <f t="shared" si="3"/>
        <v>#DIV/0!</v>
      </c>
      <c r="J14" s="67" t="e">
        <f t="shared" si="4"/>
        <v>#DIV/0!</v>
      </c>
      <c r="K14" s="68" t="e">
        <f t="shared" si="5"/>
        <v>#DIV/0!</v>
      </c>
      <c r="L14" s="69" t="e">
        <f t="shared" si="6"/>
        <v>#DIV/0!</v>
      </c>
    </row>
    <row r="15" spans="1:12" ht="24.75" customHeight="1">
      <c r="A15" s="52">
        <v>42309</v>
      </c>
      <c r="B15" s="70"/>
      <c r="C15" s="63"/>
      <c r="D15" s="81">
        <f t="shared" si="0"/>
        <v>0</v>
      </c>
      <c r="E15" s="72"/>
      <c r="F15" s="72"/>
      <c r="G15" s="64">
        <f t="shared" si="1"/>
        <v>0</v>
      </c>
      <c r="H15" s="66" t="e">
        <f t="shared" si="2"/>
        <v>#DIV/0!</v>
      </c>
      <c r="I15" s="67" t="e">
        <f t="shared" si="3"/>
        <v>#DIV/0!</v>
      </c>
      <c r="J15" s="67" t="e">
        <f t="shared" si="4"/>
        <v>#DIV/0!</v>
      </c>
      <c r="K15" s="68" t="e">
        <f t="shared" si="5"/>
        <v>#DIV/0!</v>
      </c>
      <c r="L15" s="69" t="e">
        <f t="shared" si="6"/>
        <v>#DIV/0!</v>
      </c>
    </row>
    <row r="16" spans="1:12" ht="24.75" customHeight="1">
      <c r="A16" s="53">
        <v>42339</v>
      </c>
      <c r="B16" s="73"/>
      <c r="C16" s="74"/>
      <c r="D16" s="82">
        <f t="shared" si="0"/>
        <v>0</v>
      </c>
      <c r="E16" s="75"/>
      <c r="F16" s="75"/>
      <c r="G16" s="76">
        <f t="shared" si="1"/>
        <v>0</v>
      </c>
      <c r="H16" s="77" t="e">
        <f t="shared" si="2"/>
        <v>#DIV/0!</v>
      </c>
      <c r="I16" s="78" t="e">
        <f t="shared" si="3"/>
        <v>#DIV/0!</v>
      </c>
      <c r="J16" s="78" t="e">
        <f t="shared" si="4"/>
        <v>#DIV/0!</v>
      </c>
      <c r="K16" s="79" t="e">
        <f t="shared" si="5"/>
        <v>#DIV/0!</v>
      </c>
      <c r="L16" s="80" t="e">
        <f t="shared" si="6"/>
        <v>#DIV/0!</v>
      </c>
    </row>
    <row r="17" spans="1:12" ht="24.75" customHeight="1">
      <c r="A17" s="83" t="s">
        <v>19</v>
      </c>
      <c r="B17" s="84">
        <f aca="true" t="shared" si="7" ref="B17:G17">SUM(B8:B16)</f>
        <v>20000</v>
      </c>
      <c r="C17" s="85">
        <f t="shared" si="7"/>
        <v>0</v>
      </c>
      <c r="D17" s="86">
        <f t="shared" si="7"/>
        <v>20000</v>
      </c>
      <c r="E17" s="87">
        <f t="shared" si="7"/>
        <v>0</v>
      </c>
      <c r="F17" s="88">
        <f t="shared" si="7"/>
        <v>0</v>
      </c>
      <c r="G17" s="87">
        <f t="shared" si="7"/>
        <v>0</v>
      </c>
      <c r="H17" s="89" t="e">
        <f>AVERAGE(H8:H16)</f>
        <v>#DIV/0!</v>
      </c>
      <c r="I17" s="85" t="e">
        <f>AVERAGE(I8:I16)</f>
        <v>#DIV/0!</v>
      </c>
      <c r="J17" s="85" t="e">
        <f>AVERAGE(J8:J16)</f>
        <v>#DIV/0!</v>
      </c>
      <c r="K17" s="90" t="e">
        <f>AVERAGE(K8:K16)</f>
        <v>#DIV/0!</v>
      </c>
      <c r="L17" s="91" t="e">
        <f>AVERAGE(L8:L16)</f>
        <v>#DIV/0!</v>
      </c>
    </row>
    <row r="18" spans="1:12" ht="12.75">
      <c r="A18" s="50"/>
      <c r="J18" s="92"/>
      <c r="K18" s="93" t="s">
        <v>20</v>
      </c>
      <c r="L18" s="93" t="s">
        <v>21</v>
      </c>
    </row>
    <row r="19" ht="12.75">
      <c r="A19" s="50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18" sqref="F118"/>
    </sheetView>
  </sheetViews>
  <sheetFormatPr defaultColWidth="10.00390625" defaultRowHeight="13.5" customHeight="1"/>
  <cols>
    <col min="1" max="1" width="10.875" style="0" customWidth="1"/>
    <col min="2" max="2" width="10.00390625" style="0" customWidth="1"/>
    <col min="3" max="3" width="17.25390625" style="0" customWidth="1"/>
    <col min="4" max="4" width="15.625" style="0" customWidth="1"/>
    <col min="5" max="5" width="9.125" style="0" customWidth="1"/>
    <col min="6" max="6" width="15.875" style="0" customWidth="1"/>
    <col min="7" max="7" width="15.625" style="0" customWidth="1"/>
    <col min="8" max="8" width="13.25390625" style="0" customWidth="1"/>
    <col min="9" max="9" width="15.875" style="0" customWidth="1"/>
    <col min="10" max="10" width="11.125" style="0" customWidth="1"/>
    <col min="11" max="11" width="14.125" style="0" customWidth="1"/>
    <col min="12" max="12" width="10.625" style="0" customWidth="1"/>
    <col min="13" max="14" width="10.00390625" style="0" customWidth="1"/>
    <col min="15" max="15" width="18.375" style="0" customWidth="1"/>
    <col min="16" max="16" width="9.00390625" style="0" customWidth="1"/>
    <col min="17" max="17" width="10.75390625" style="0" customWidth="1"/>
    <col min="18" max="18" width="11.25390625" style="0" customWidth="1"/>
    <col min="19" max="19" width="15.875" style="0" customWidth="1"/>
    <col min="20" max="20" width="11.125" style="0" customWidth="1"/>
  </cols>
  <sheetData>
    <row r="1" spans="1:2" ht="13.5" customHeight="1" thickBot="1">
      <c r="A1" t="s">
        <v>102</v>
      </c>
      <c r="B1">
        <v>200000</v>
      </c>
    </row>
    <row r="2" spans="1:20" ht="13.5" thickBot="1">
      <c r="A2" s="153" t="s">
        <v>22</v>
      </c>
      <c r="B2" s="154" t="s">
        <v>23</v>
      </c>
      <c r="C2" s="154" t="s">
        <v>103</v>
      </c>
      <c r="D2" s="154" t="s">
        <v>24</v>
      </c>
      <c r="E2" s="154" t="s">
        <v>25</v>
      </c>
      <c r="F2" s="154" t="s">
        <v>26</v>
      </c>
      <c r="G2" s="154" t="s">
        <v>27</v>
      </c>
      <c r="H2" s="154" t="s">
        <v>28</v>
      </c>
      <c r="I2" s="154" t="s">
        <v>29</v>
      </c>
      <c r="J2" s="154" t="s">
        <v>30</v>
      </c>
      <c r="K2" s="154" t="s">
        <v>80</v>
      </c>
      <c r="L2" s="154" t="s">
        <v>106</v>
      </c>
      <c r="M2" s="154" t="s">
        <v>105</v>
      </c>
      <c r="N2" s="154" t="s">
        <v>104</v>
      </c>
      <c r="O2" s="154" t="s">
        <v>31</v>
      </c>
      <c r="P2" s="154" t="s">
        <v>32</v>
      </c>
      <c r="Q2" s="154" t="s">
        <v>33</v>
      </c>
      <c r="R2" s="155" t="s">
        <v>34</v>
      </c>
      <c r="S2" s="156" t="s">
        <v>35</v>
      </c>
      <c r="T2" s="157" t="s">
        <v>81</v>
      </c>
    </row>
    <row r="3" spans="1:20" ht="12.75">
      <c r="A3" t="s">
        <v>157</v>
      </c>
      <c r="B3" s="130" t="s">
        <v>87</v>
      </c>
      <c r="C3" s="136">
        <f>B1*M3/L3/N3</f>
        <v>0.2962962962962944</v>
      </c>
      <c r="D3" s="130" t="s">
        <v>111</v>
      </c>
      <c r="E3" s="130" t="s">
        <v>76</v>
      </c>
      <c r="F3" s="130" t="s">
        <v>158</v>
      </c>
      <c r="G3" s="134">
        <v>109.04</v>
      </c>
      <c r="H3" s="130" t="s">
        <v>76</v>
      </c>
      <c r="I3" s="130" t="s">
        <v>159</v>
      </c>
      <c r="J3" s="130">
        <v>116.51</v>
      </c>
      <c r="K3" s="130">
        <v>107.69</v>
      </c>
      <c r="L3" s="130">
        <f>IF(B3="買い",G3-K3,K3-G3)*100</f>
        <v>135.00000000000085</v>
      </c>
      <c r="M3" s="130">
        <v>0.02</v>
      </c>
      <c r="N3" s="130">
        <v>100</v>
      </c>
      <c r="O3" s="130" t="s">
        <v>125</v>
      </c>
      <c r="P3" s="130" t="s">
        <v>86</v>
      </c>
      <c r="Q3" s="135">
        <f>IF(P3="勝ち",IF(B3="買い",J3-G3,G3-J3),0)*100</f>
        <v>746.9999999999999</v>
      </c>
      <c r="R3" s="135">
        <f>IF(P3="負け",IF(B3="買い",G3-K3,K3-G3),0)*100</f>
        <v>0</v>
      </c>
      <c r="S3" s="132">
        <f aca="true" t="shared" si="0" ref="S3:S34">IF(P3="勝ち",Q3*100*C3,R3*-100*C3)</f>
        <v>22133.333333333187</v>
      </c>
      <c r="T3" s="139">
        <f>B1+S3</f>
        <v>222133.3333333332</v>
      </c>
    </row>
    <row r="4" spans="1:20" ht="12.75">
      <c r="A4" s="130" t="s">
        <v>96</v>
      </c>
      <c r="B4" s="130" t="s">
        <v>87</v>
      </c>
      <c r="C4" s="136">
        <f>T3*M4/L4/N4</f>
        <v>0.45379639087504137</v>
      </c>
      <c r="D4" s="130" t="s">
        <v>111</v>
      </c>
      <c r="E4" s="130" t="s">
        <v>76</v>
      </c>
      <c r="F4" s="130" t="s">
        <v>232</v>
      </c>
      <c r="G4" s="141">
        <v>0.8718</v>
      </c>
      <c r="H4" s="130" t="s">
        <v>76</v>
      </c>
      <c r="I4" s="130" t="s">
        <v>233</v>
      </c>
      <c r="J4" s="141">
        <v>0.8718</v>
      </c>
      <c r="K4" s="130">
        <v>0.8629</v>
      </c>
      <c r="L4" s="130">
        <f>IF(B4="買い",G4-K4,K4-G4)*10000</f>
        <v>89.00000000000018</v>
      </c>
      <c r="M4" s="130">
        <v>0.02</v>
      </c>
      <c r="N4" s="130">
        <v>110</v>
      </c>
      <c r="O4" s="130" t="s">
        <v>121</v>
      </c>
      <c r="P4" s="130" t="s">
        <v>141</v>
      </c>
      <c r="Q4" s="140">
        <f>IF(P4="勝ち",IF(B4="買い",J4-G4,G4-J4),0)*10000</f>
        <v>0</v>
      </c>
      <c r="R4" s="140">
        <f>IF(P4="負け",IF(B4="買い",G4-K4,K4-G4),0)*10000</f>
        <v>0</v>
      </c>
      <c r="S4" s="142">
        <f t="shared" si="0"/>
        <v>0</v>
      </c>
      <c r="T4" s="137">
        <f>T3+S4</f>
        <v>222133.3333333332</v>
      </c>
    </row>
    <row r="5" spans="1:20" ht="12.75">
      <c r="A5" s="130" t="s">
        <v>100</v>
      </c>
      <c r="B5" s="130" t="s">
        <v>87</v>
      </c>
      <c r="C5" s="136">
        <f aca="true" t="shared" si="1" ref="C5:C68">T4*M5/L5/N5</f>
        <v>0.3180147936053463</v>
      </c>
      <c r="D5" s="130" t="s">
        <v>111</v>
      </c>
      <c r="E5" s="130" t="s">
        <v>76</v>
      </c>
      <c r="F5" s="130" t="s">
        <v>276</v>
      </c>
      <c r="G5" s="141">
        <v>1.432</v>
      </c>
      <c r="H5" s="130" t="s">
        <v>76</v>
      </c>
      <c r="I5" s="130" t="s">
        <v>277</v>
      </c>
      <c r="J5" s="130">
        <v>1.4547</v>
      </c>
      <c r="K5" s="143">
        <v>1.4193</v>
      </c>
      <c r="L5" s="130">
        <f>IF(B5="買い",G5-K5,K5-G5)*10000</f>
        <v>126.99999999999933</v>
      </c>
      <c r="M5" s="130">
        <v>0.02</v>
      </c>
      <c r="N5" s="130">
        <v>110</v>
      </c>
      <c r="O5" s="130" t="s">
        <v>124</v>
      </c>
      <c r="P5" s="130" t="s">
        <v>86</v>
      </c>
      <c r="Q5" s="140">
        <f>IF(P5="勝ち",IF(B5="買い",J5-G5,G5-J5),0)*10000</f>
        <v>227.00000000000165</v>
      </c>
      <c r="R5" s="140">
        <f>IF(P5="負け",IF(B5="買い",G5-K5,K5-G5),0)*10000</f>
        <v>0</v>
      </c>
      <c r="S5" s="144">
        <f t="shared" si="0"/>
        <v>7218.935814841413</v>
      </c>
      <c r="T5" s="137">
        <f aca="true" t="shared" si="2" ref="T5:T68">T4+S5</f>
        <v>229352.26914817462</v>
      </c>
    </row>
    <row r="6" spans="1:20" ht="13.5" customHeight="1">
      <c r="A6" s="130" t="s">
        <v>36</v>
      </c>
      <c r="B6" s="130" t="s">
        <v>77</v>
      </c>
      <c r="C6" s="136">
        <f t="shared" si="1"/>
        <v>0.2959384118040996</v>
      </c>
      <c r="D6" s="130" t="s">
        <v>111</v>
      </c>
      <c r="E6" s="130" t="s">
        <v>76</v>
      </c>
      <c r="F6" s="130" t="s">
        <v>107</v>
      </c>
      <c r="G6" s="133">
        <v>130.86</v>
      </c>
      <c r="H6" s="130" t="s">
        <v>76</v>
      </c>
      <c r="I6" s="130" t="s">
        <v>108</v>
      </c>
      <c r="J6" s="133">
        <v>119.67</v>
      </c>
      <c r="K6" s="133">
        <v>132.41</v>
      </c>
      <c r="L6" s="137">
        <f>IF(B6="買い",G6-K6,K6-G6)*100</f>
        <v>154.9999999999983</v>
      </c>
      <c r="M6" s="133">
        <v>0.02</v>
      </c>
      <c r="N6" s="137">
        <v>100</v>
      </c>
      <c r="O6" s="130" t="s">
        <v>124</v>
      </c>
      <c r="P6" s="130" t="s">
        <v>86</v>
      </c>
      <c r="Q6" s="135">
        <f>IF(P6="勝ち",IF(B6="買い",J6-G6,G6-J6),0)*100</f>
        <v>1119.0000000000011</v>
      </c>
      <c r="R6" s="135">
        <f>IF(P6="負け",IF(B6="買い",G6-K6,K6-G6),0)*100</f>
        <v>0</v>
      </c>
      <c r="S6" s="138">
        <f t="shared" si="0"/>
        <v>33115.50828087878</v>
      </c>
      <c r="T6" s="137">
        <f t="shared" si="2"/>
        <v>262467.7774290534</v>
      </c>
    </row>
    <row r="7" spans="1:20" ht="12.75">
      <c r="A7" s="130" t="s">
        <v>96</v>
      </c>
      <c r="B7" s="130" t="s">
        <v>87</v>
      </c>
      <c r="C7" s="136">
        <f t="shared" si="1"/>
        <v>0.8837298903335196</v>
      </c>
      <c r="D7" s="130" t="s">
        <v>111</v>
      </c>
      <c r="E7" s="130" t="s">
        <v>76</v>
      </c>
      <c r="F7" s="130" t="s">
        <v>90</v>
      </c>
      <c r="G7" s="141">
        <v>0.8843</v>
      </c>
      <c r="H7" s="130" t="s">
        <v>76</v>
      </c>
      <c r="I7" s="130" t="s">
        <v>234</v>
      </c>
      <c r="J7" s="130">
        <v>0.8991</v>
      </c>
      <c r="K7" s="130">
        <v>0.8789</v>
      </c>
      <c r="L7" s="130">
        <f>IF(B7="買い",G7-K7,K7-G7)*10000</f>
        <v>53.9999999999996</v>
      </c>
      <c r="M7" s="130">
        <v>0.02</v>
      </c>
      <c r="N7" s="130">
        <v>110</v>
      </c>
      <c r="O7" s="130" t="s">
        <v>124</v>
      </c>
      <c r="P7" s="130" t="s">
        <v>86</v>
      </c>
      <c r="Q7" s="140">
        <f>IF(P7="勝ち",IF(B7="買い",J7-G7,G7-J7),0)*10000</f>
        <v>148.00000000000034</v>
      </c>
      <c r="R7" s="140">
        <f>IF(P7="負け",IF(B7="買い",G7-K7,K7-G7),0)*10000</f>
        <v>0</v>
      </c>
      <c r="S7" s="145">
        <f t="shared" si="0"/>
        <v>13079.20237693612</v>
      </c>
      <c r="T7" s="137">
        <f t="shared" si="2"/>
        <v>275546.9798059895</v>
      </c>
    </row>
    <row r="8" spans="1:20" ht="12.75">
      <c r="A8" s="130" t="s">
        <v>195</v>
      </c>
      <c r="B8" s="130" t="s">
        <v>77</v>
      </c>
      <c r="C8" s="136">
        <f t="shared" si="1"/>
        <v>0.2870281039645743</v>
      </c>
      <c r="D8" s="130" t="s">
        <v>111</v>
      </c>
      <c r="E8" s="130" t="s">
        <v>76</v>
      </c>
      <c r="F8" s="130" t="s">
        <v>90</v>
      </c>
      <c r="G8" s="134">
        <v>188.27</v>
      </c>
      <c r="H8" s="130" t="s">
        <v>76</v>
      </c>
      <c r="I8" s="130" t="s">
        <v>196</v>
      </c>
      <c r="J8" s="133">
        <v>185.3</v>
      </c>
      <c r="K8" s="130">
        <v>190.19</v>
      </c>
      <c r="L8" s="130">
        <f>IF(B8="買い",G8-K8,K8-G8)*100</f>
        <v>191.99999999999875</v>
      </c>
      <c r="M8" s="130">
        <v>0.02</v>
      </c>
      <c r="N8" s="130">
        <v>100</v>
      </c>
      <c r="O8" s="130" t="s">
        <v>124</v>
      </c>
      <c r="P8" s="130" t="s">
        <v>86</v>
      </c>
      <c r="Q8" s="135">
        <f>IF(P8="勝ち",IF(B8="買い",J8-G8,G8-J8),0)*100</f>
        <v>296.9999999999999</v>
      </c>
      <c r="R8" s="135">
        <f>IF(P8="負け",IF(B8="買い",G8-K8,K8-G8),0)*100</f>
        <v>0</v>
      </c>
      <c r="S8" s="146">
        <f t="shared" si="0"/>
        <v>8524.734687747854</v>
      </c>
      <c r="T8" s="137">
        <f t="shared" si="2"/>
        <v>284071.7144937373</v>
      </c>
    </row>
    <row r="9" spans="1:20" ht="12.75">
      <c r="A9" s="130" t="s">
        <v>96</v>
      </c>
      <c r="B9" s="130" t="s">
        <v>77</v>
      </c>
      <c r="C9" s="136">
        <f t="shared" si="1"/>
        <v>0.3797750193766526</v>
      </c>
      <c r="D9" s="130" t="s">
        <v>111</v>
      </c>
      <c r="E9" s="130" t="s">
        <v>76</v>
      </c>
      <c r="F9" s="130" t="s">
        <v>235</v>
      </c>
      <c r="G9" s="141">
        <v>0.976</v>
      </c>
      <c r="H9" s="130" t="s">
        <v>76</v>
      </c>
      <c r="I9" s="130" t="s">
        <v>236</v>
      </c>
      <c r="J9" s="141">
        <v>0.976</v>
      </c>
      <c r="K9" s="130">
        <v>0.9896</v>
      </c>
      <c r="L9" s="130">
        <f>IF(B9="買い",G9-K9,K9-G9)*10000</f>
        <v>136.00000000000057</v>
      </c>
      <c r="M9" s="130">
        <v>0.02</v>
      </c>
      <c r="N9" s="130">
        <v>110</v>
      </c>
      <c r="O9" s="130" t="s">
        <v>121</v>
      </c>
      <c r="P9" s="130" t="s">
        <v>141</v>
      </c>
      <c r="Q9" s="140">
        <f>IF(P9="勝ち",IF(B9="買い",J9-G9,G9-J9),0)*10000</f>
        <v>0</v>
      </c>
      <c r="R9" s="140">
        <f>IF(P9="負け",IF(B9="買い",G9-K9,K9-G9),0)*10000</f>
        <v>0</v>
      </c>
      <c r="S9" s="142">
        <f t="shared" si="0"/>
        <v>0</v>
      </c>
      <c r="T9" s="137">
        <f t="shared" si="2"/>
        <v>284071.7144937373</v>
      </c>
    </row>
    <row r="10" spans="1:20" ht="13.5" customHeight="1">
      <c r="A10" s="130" t="s">
        <v>36</v>
      </c>
      <c r="B10" s="130" t="s">
        <v>77</v>
      </c>
      <c r="C10" s="136">
        <f t="shared" si="1"/>
        <v>0.34020564610028386</v>
      </c>
      <c r="D10" s="130" t="s">
        <v>111</v>
      </c>
      <c r="E10" s="130" t="s">
        <v>76</v>
      </c>
      <c r="F10" s="130" t="s">
        <v>91</v>
      </c>
      <c r="G10" s="133">
        <v>123.82</v>
      </c>
      <c r="H10" s="130" t="s">
        <v>76</v>
      </c>
      <c r="I10" s="130" t="s">
        <v>110</v>
      </c>
      <c r="J10" s="133">
        <v>122.68</v>
      </c>
      <c r="K10" s="133">
        <v>125.49</v>
      </c>
      <c r="L10" s="137">
        <f>IF(B10="買い",G10-K10,K10-G10)*100</f>
        <v>167.00000000000017</v>
      </c>
      <c r="M10" s="133">
        <v>0.02</v>
      </c>
      <c r="N10" s="137">
        <v>100</v>
      </c>
      <c r="O10" s="130" t="s">
        <v>124</v>
      </c>
      <c r="P10" s="130" t="s">
        <v>86</v>
      </c>
      <c r="Q10" s="145">
        <f>IF(P10="勝ち",IF(B10="買い",J10-G10,G10-J10),0)*100</f>
        <v>113.99999999999864</v>
      </c>
      <c r="R10" s="147">
        <f>IF(P10="負け",IF(B10="買い",G10-K10,K10-G10),0)*100</f>
        <v>0</v>
      </c>
      <c r="S10" s="148">
        <f t="shared" si="0"/>
        <v>3878.3443655431897</v>
      </c>
      <c r="T10" s="137">
        <f t="shared" si="2"/>
        <v>287950.0588592805</v>
      </c>
    </row>
    <row r="11" spans="1:20" ht="12.75">
      <c r="A11" s="130" t="s">
        <v>157</v>
      </c>
      <c r="B11" s="130" t="s">
        <v>77</v>
      </c>
      <c r="C11" s="136">
        <f t="shared" si="1"/>
        <v>0.44300009055274503</v>
      </c>
      <c r="D11" s="130" t="s">
        <v>111</v>
      </c>
      <c r="E11" s="130" t="s">
        <v>76</v>
      </c>
      <c r="F11" s="130" t="s">
        <v>160</v>
      </c>
      <c r="G11" s="134">
        <v>129.52</v>
      </c>
      <c r="H11" s="130" t="s">
        <v>76</v>
      </c>
      <c r="I11" s="130" t="s">
        <v>161</v>
      </c>
      <c r="J11" s="133">
        <v>128.78</v>
      </c>
      <c r="K11" s="130">
        <v>130.82</v>
      </c>
      <c r="L11" s="130">
        <f>IF(B11="買い",G11-K11,K11-G11)*100</f>
        <v>129.9999999999983</v>
      </c>
      <c r="M11" s="130">
        <v>0.02</v>
      </c>
      <c r="N11" s="130">
        <v>100</v>
      </c>
      <c r="O11" s="130" t="s">
        <v>124</v>
      </c>
      <c r="P11" s="130" t="s">
        <v>86</v>
      </c>
      <c r="Q11" s="135">
        <f>IF(P11="勝ち",IF(B11="買い",J11-G11,G11-J11),0)*100</f>
        <v>74.00000000000091</v>
      </c>
      <c r="R11" s="135">
        <f>IF(P11="負け",IF(B11="買い",G11-K11,K11-G11),0)*100</f>
        <v>0</v>
      </c>
      <c r="S11" s="146">
        <f t="shared" si="0"/>
        <v>3278.2006700903535</v>
      </c>
      <c r="T11" s="137">
        <f t="shared" si="2"/>
        <v>291228.2595293708</v>
      </c>
    </row>
    <row r="12" spans="1:20" ht="12.75">
      <c r="A12" s="130" t="s">
        <v>96</v>
      </c>
      <c r="B12" s="130" t="s">
        <v>87</v>
      </c>
      <c r="C12" s="136">
        <f t="shared" si="1"/>
        <v>0.5042913584924085</v>
      </c>
      <c r="D12" s="130" t="s">
        <v>111</v>
      </c>
      <c r="E12" s="130" t="s">
        <v>76</v>
      </c>
      <c r="F12" s="130" t="s">
        <v>237</v>
      </c>
      <c r="G12" s="130">
        <v>1.0838</v>
      </c>
      <c r="H12" s="130" t="s">
        <v>76</v>
      </c>
      <c r="I12" s="130" t="s">
        <v>238</v>
      </c>
      <c r="J12" s="130">
        <v>1.0838</v>
      </c>
      <c r="K12" s="130">
        <v>1.0733</v>
      </c>
      <c r="L12" s="130">
        <f>IF(B12="買い",G12-K12,K12-G12)*10000</f>
        <v>105.00000000000176</v>
      </c>
      <c r="M12" s="130">
        <v>0.02</v>
      </c>
      <c r="N12" s="130">
        <v>110</v>
      </c>
      <c r="O12" s="130" t="s">
        <v>121</v>
      </c>
      <c r="P12" s="130" t="s">
        <v>141</v>
      </c>
      <c r="Q12" s="140">
        <f>IF(P12="勝ち",IF(B12="買い",J12-G12,G12-J12),0)*10000</f>
        <v>0</v>
      </c>
      <c r="R12" s="140">
        <f>IF(P12="負け",IF(B12="買い",G12-K12,K12-G12),0)*10000</f>
        <v>0</v>
      </c>
      <c r="S12" s="142">
        <f t="shared" si="0"/>
        <v>0</v>
      </c>
      <c r="T12" s="137">
        <f t="shared" si="2"/>
        <v>291228.2595293708</v>
      </c>
    </row>
    <row r="13" spans="1:20" ht="12.75">
      <c r="A13" s="130" t="s">
        <v>100</v>
      </c>
      <c r="B13" s="130" t="s">
        <v>87</v>
      </c>
      <c r="C13" s="136">
        <f t="shared" si="1"/>
        <v>0.23638657429332074</v>
      </c>
      <c r="D13" s="130" t="s">
        <v>111</v>
      </c>
      <c r="E13" s="130" t="s">
        <v>76</v>
      </c>
      <c r="F13" s="130" t="s">
        <v>278</v>
      </c>
      <c r="G13" s="141">
        <v>1.5807</v>
      </c>
      <c r="H13" s="130" t="s">
        <v>76</v>
      </c>
      <c r="I13" s="130" t="s">
        <v>163</v>
      </c>
      <c r="J13" s="141">
        <v>1.6631</v>
      </c>
      <c r="K13" s="143">
        <v>1.5583</v>
      </c>
      <c r="L13" s="130">
        <f>IF(B13="買い",G13-K13,K13-G13)*10000</f>
        <v>223.99999999999974</v>
      </c>
      <c r="M13" s="130">
        <v>0.02</v>
      </c>
      <c r="N13" s="130">
        <v>110</v>
      </c>
      <c r="O13" s="130" t="s">
        <v>124</v>
      </c>
      <c r="P13" s="130" t="s">
        <v>86</v>
      </c>
      <c r="Q13" s="140">
        <f>IF(P13="勝ち",IF(B13="買い",J13-G13,G13-J13),0)*10000</f>
        <v>824.0000000000003</v>
      </c>
      <c r="R13" s="140">
        <f>IF(P13="負け",IF(B13="買い",G13-K13,K13-G13),0)*10000</f>
        <v>0</v>
      </c>
      <c r="S13" s="144">
        <f t="shared" si="0"/>
        <v>19478.253721769637</v>
      </c>
      <c r="T13" s="137">
        <f t="shared" si="2"/>
        <v>310706.5132511405</v>
      </c>
    </row>
    <row r="14" spans="1:20" ht="12.75">
      <c r="A14" s="130" t="s">
        <v>157</v>
      </c>
      <c r="B14" s="130" t="s">
        <v>87</v>
      </c>
      <c r="C14" s="136">
        <f t="shared" si="1"/>
        <v>0.20713767550076032</v>
      </c>
      <c r="D14" s="130" t="s">
        <v>111</v>
      </c>
      <c r="E14" s="130" t="s">
        <v>76</v>
      </c>
      <c r="F14" s="130" t="s">
        <v>162</v>
      </c>
      <c r="G14" s="134">
        <v>134.64</v>
      </c>
      <c r="H14" s="130" t="s">
        <v>76</v>
      </c>
      <c r="I14" s="130" t="s">
        <v>163</v>
      </c>
      <c r="J14" s="133">
        <v>136.8</v>
      </c>
      <c r="K14" s="130">
        <v>131.64</v>
      </c>
      <c r="L14" s="130">
        <f>IF(B14="買い",G14-K14,K14-G14)*100</f>
        <v>300</v>
      </c>
      <c r="M14" s="130">
        <v>0.02</v>
      </c>
      <c r="N14" s="130">
        <v>100</v>
      </c>
      <c r="O14" s="130" t="s">
        <v>124</v>
      </c>
      <c r="P14" s="130" t="s">
        <v>86</v>
      </c>
      <c r="Q14" s="135">
        <f>IF(P14="勝ち",IF(B14="買い",J14-G14,G14-J14),0)*100</f>
        <v>216.0000000000025</v>
      </c>
      <c r="R14" s="135">
        <f>IF(P14="負け",IF(B14="買い",G14-K14,K14-G14),0)*100</f>
        <v>0</v>
      </c>
      <c r="S14" s="147">
        <f t="shared" si="0"/>
        <v>4474.173790816475</v>
      </c>
      <c r="T14" s="137">
        <f t="shared" si="2"/>
        <v>315180.68704195693</v>
      </c>
    </row>
    <row r="15" spans="1:20" ht="12.75">
      <c r="A15" s="130" t="s">
        <v>195</v>
      </c>
      <c r="B15" s="130" t="s">
        <v>77</v>
      </c>
      <c r="C15" s="136">
        <f t="shared" si="1"/>
        <v>0.3335245365523378</v>
      </c>
      <c r="D15" s="130" t="s">
        <v>111</v>
      </c>
      <c r="E15" s="130" t="s">
        <v>76</v>
      </c>
      <c r="F15" s="130" t="s">
        <v>197</v>
      </c>
      <c r="G15" s="134">
        <v>196.03</v>
      </c>
      <c r="H15" s="130" t="s">
        <v>76</v>
      </c>
      <c r="I15" s="130" t="s">
        <v>198</v>
      </c>
      <c r="J15" s="130">
        <v>193.05</v>
      </c>
      <c r="K15" s="130">
        <v>197.92</v>
      </c>
      <c r="L15" s="130">
        <f>IF(B15="買い",G15-K15,K15-G15)*100</f>
        <v>188.99999999999864</v>
      </c>
      <c r="M15" s="130">
        <v>0.02</v>
      </c>
      <c r="N15" s="130">
        <v>100</v>
      </c>
      <c r="O15" s="130" t="s">
        <v>124</v>
      </c>
      <c r="P15" s="130" t="s">
        <v>86</v>
      </c>
      <c r="Q15" s="135">
        <f>IF(P15="勝ち",IF(B15="買い",J15-G15,G15-J15),0)*100</f>
        <v>297.999999999999</v>
      </c>
      <c r="R15" s="135">
        <f>IF(P15="負け",IF(B15="買い",G15-K15,K15-G15),0)*100</f>
        <v>0</v>
      </c>
      <c r="S15" s="149">
        <f t="shared" si="0"/>
        <v>9939.031189259633</v>
      </c>
      <c r="T15" s="137">
        <f t="shared" si="2"/>
        <v>325119.71823121654</v>
      </c>
    </row>
    <row r="16" spans="1:20" ht="13.5" customHeight="1">
      <c r="A16" s="130" t="s">
        <v>36</v>
      </c>
      <c r="B16" s="130" t="s">
        <v>77</v>
      </c>
      <c r="C16" s="136">
        <f t="shared" si="1"/>
        <v>0.39408450694692776</v>
      </c>
      <c r="D16" s="130" t="s">
        <v>111</v>
      </c>
      <c r="E16" s="130" t="s">
        <v>76</v>
      </c>
      <c r="F16" s="130" t="s">
        <v>112</v>
      </c>
      <c r="G16" s="133">
        <v>118.82</v>
      </c>
      <c r="H16" s="130" t="s">
        <v>76</v>
      </c>
      <c r="I16" s="130" t="s">
        <v>113</v>
      </c>
      <c r="J16" s="133">
        <v>111.37</v>
      </c>
      <c r="K16" s="133">
        <v>120.47</v>
      </c>
      <c r="L16" s="137">
        <f>IF(B16="買い",G16-K16,K16-G16)*100</f>
        <v>165.00000000000057</v>
      </c>
      <c r="M16" s="133">
        <v>0.02</v>
      </c>
      <c r="N16" s="137">
        <v>100</v>
      </c>
      <c r="O16" s="130" t="s">
        <v>124</v>
      </c>
      <c r="P16" s="130" t="s">
        <v>86</v>
      </c>
      <c r="Q16" s="145">
        <f>IF(P16="勝ち",IF(B16="買い",J16-G16,G16-J16),0)*100</f>
        <v>744.9999999999989</v>
      </c>
      <c r="R16" s="145">
        <f>IF(P16="負け",IF(B16="買い",G16-K16,K16-G16),0)*100</f>
        <v>0</v>
      </c>
      <c r="S16" s="150">
        <f t="shared" si="0"/>
        <v>29359.29576754607</v>
      </c>
      <c r="T16" s="137">
        <f t="shared" si="2"/>
        <v>354479.0139987626</v>
      </c>
    </row>
    <row r="17" spans="1:20" ht="12.75">
      <c r="A17" s="130" t="s">
        <v>96</v>
      </c>
      <c r="B17" s="130" t="s">
        <v>77</v>
      </c>
      <c r="C17" s="136">
        <f t="shared" si="1"/>
        <v>0.4882631046814957</v>
      </c>
      <c r="D17" s="130" t="s">
        <v>111</v>
      </c>
      <c r="E17" s="130" t="s">
        <v>76</v>
      </c>
      <c r="F17" s="130" t="s">
        <v>239</v>
      </c>
      <c r="G17" s="141">
        <v>1.1287</v>
      </c>
      <c r="H17" s="130" t="s">
        <v>76</v>
      </c>
      <c r="I17" s="130" t="s">
        <v>240</v>
      </c>
      <c r="J17" s="141">
        <v>1.1151</v>
      </c>
      <c r="K17" s="130">
        <v>1.1419</v>
      </c>
      <c r="L17" s="130">
        <f>IF(B17="買い",G17-K17,K17-G17)*10000</f>
        <v>131.99999999999878</v>
      </c>
      <c r="M17" s="130">
        <v>0.02</v>
      </c>
      <c r="N17" s="130">
        <v>110</v>
      </c>
      <c r="O17" s="130" t="s">
        <v>124</v>
      </c>
      <c r="P17" s="130" t="s">
        <v>86</v>
      </c>
      <c r="Q17" s="140">
        <f>IF(P17="勝ち",IF(B17="買い",J17-G17,G17-J17),0)*10000</f>
        <v>136.00000000000057</v>
      </c>
      <c r="R17" s="140">
        <f>IF(P17="負け",IF(B17="買い",G17-K17,K17-G17),0)*10000</f>
        <v>0</v>
      </c>
      <c r="S17" s="145">
        <f t="shared" si="0"/>
        <v>6640.378223668369</v>
      </c>
      <c r="T17" s="137">
        <f t="shared" si="2"/>
        <v>361119.39222243096</v>
      </c>
    </row>
    <row r="18" spans="1:20" ht="12.75">
      <c r="A18" s="130" t="s">
        <v>100</v>
      </c>
      <c r="B18" s="130" t="s">
        <v>77</v>
      </c>
      <c r="C18" s="136">
        <f t="shared" si="1"/>
        <v>0.4182042758800577</v>
      </c>
      <c r="D18" s="130" t="s">
        <v>111</v>
      </c>
      <c r="E18" s="130" t="s">
        <v>76</v>
      </c>
      <c r="F18" s="130" t="s">
        <v>239</v>
      </c>
      <c r="G18" s="141">
        <v>1.5984</v>
      </c>
      <c r="H18" s="130" t="s">
        <v>76</v>
      </c>
      <c r="I18" s="130" t="s">
        <v>279</v>
      </c>
      <c r="J18" s="141">
        <v>1.5984</v>
      </c>
      <c r="K18" s="143">
        <v>1.6141</v>
      </c>
      <c r="L18" s="130">
        <f>IF(B18="買い",G18-K18,K18-G18)*10000</f>
        <v>157.00000000000048</v>
      </c>
      <c r="M18" s="130">
        <v>0.02</v>
      </c>
      <c r="N18" s="130">
        <v>110</v>
      </c>
      <c r="O18" s="130" t="s">
        <v>121</v>
      </c>
      <c r="P18" s="130" t="s">
        <v>141</v>
      </c>
      <c r="Q18" s="140">
        <f>IF(P18="勝ち",IF(B18="買い",J18-G18,G18-J18),0)*10000</f>
        <v>0</v>
      </c>
      <c r="R18" s="140">
        <f>IF(P18="負け",IF(B18="買い",G18-K18,K18-G18),0)*10000</f>
        <v>0</v>
      </c>
      <c r="S18" s="151">
        <f t="shared" si="0"/>
        <v>0</v>
      </c>
      <c r="T18" s="137">
        <f t="shared" si="2"/>
        <v>361119.39222243096</v>
      </c>
    </row>
    <row r="19" spans="1:20" ht="12.75">
      <c r="A19" s="130" t="s">
        <v>195</v>
      </c>
      <c r="B19" s="130" t="s">
        <v>87</v>
      </c>
      <c r="C19" s="136">
        <f t="shared" si="1"/>
        <v>0.39683449694772155</v>
      </c>
      <c r="D19" s="130" t="s">
        <v>111</v>
      </c>
      <c r="E19" s="130" t="s">
        <v>76</v>
      </c>
      <c r="F19" s="130" t="s">
        <v>199</v>
      </c>
      <c r="G19" s="134">
        <v>187.36</v>
      </c>
      <c r="H19" s="130" t="s">
        <v>76</v>
      </c>
      <c r="I19" s="130" t="s">
        <v>200</v>
      </c>
      <c r="J19" s="133">
        <v>192.17</v>
      </c>
      <c r="K19" s="130">
        <v>185.54</v>
      </c>
      <c r="L19" s="130">
        <f>IF(B19="買い",G19-K19,K19-G19)*100</f>
        <v>182.00000000000216</v>
      </c>
      <c r="M19" s="130">
        <v>0.02</v>
      </c>
      <c r="N19" s="130">
        <v>100</v>
      </c>
      <c r="O19" s="130" t="s">
        <v>124</v>
      </c>
      <c r="P19" s="130" t="s">
        <v>86</v>
      </c>
      <c r="Q19" s="135">
        <f>IF(P19="勝ち",IF(B19="買い",J19-G19,G19-J19),0)*100</f>
        <v>480.9999999999974</v>
      </c>
      <c r="R19" s="135">
        <f>IF(P19="負け",IF(B19="買い",G19-K19,K19-G19),0)*100</f>
        <v>0</v>
      </c>
      <c r="S19" s="146">
        <f t="shared" si="0"/>
        <v>19087.739303185303</v>
      </c>
      <c r="T19" s="137">
        <f t="shared" si="2"/>
        <v>380207.1315256163</v>
      </c>
    </row>
    <row r="20" spans="1:20" ht="12.75">
      <c r="A20" s="130" t="s">
        <v>195</v>
      </c>
      <c r="B20" s="130" t="s">
        <v>87</v>
      </c>
      <c r="C20" s="136">
        <f t="shared" si="1"/>
        <v>0.24140135334959723</v>
      </c>
      <c r="D20" s="130" t="s">
        <v>111</v>
      </c>
      <c r="E20" s="130" t="s">
        <v>76</v>
      </c>
      <c r="F20" s="130" t="s">
        <v>201</v>
      </c>
      <c r="G20" s="134">
        <v>194.63</v>
      </c>
      <c r="H20" s="130" t="s">
        <v>76</v>
      </c>
      <c r="I20" s="130" t="s">
        <v>202</v>
      </c>
      <c r="J20" s="130">
        <v>200.72</v>
      </c>
      <c r="K20" s="130">
        <v>191.48</v>
      </c>
      <c r="L20" s="130">
        <f>IF(B20="買い",G20-K20,K20-G20)*100</f>
        <v>315.00000000000057</v>
      </c>
      <c r="M20" s="130">
        <v>0.02</v>
      </c>
      <c r="N20" s="130">
        <v>100</v>
      </c>
      <c r="O20" s="130" t="s">
        <v>124</v>
      </c>
      <c r="P20" s="130" t="s">
        <v>86</v>
      </c>
      <c r="Q20" s="135">
        <f>IF(P20="勝ち",IF(B20="買い",J20-G20,G20-J20),0)*100</f>
        <v>609.0000000000003</v>
      </c>
      <c r="R20" s="135">
        <f>IF(P20="負け",IF(B20="買い",G20-K20,K20-G20),0)*100</f>
        <v>0</v>
      </c>
      <c r="S20" s="149">
        <f t="shared" si="0"/>
        <v>14701.34241899048</v>
      </c>
      <c r="T20" s="137">
        <f t="shared" si="2"/>
        <v>394908.4739446068</v>
      </c>
    </row>
    <row r="21" spans="1:20" ht="12.75">
      <c r="A21" s="130" t="s">
        <v>96</v>
      </c>
      <c r="B21" s="130" t="s">
        <v>77</v>
      </c>
      <c r="C21" s="136">
        <f t="shared" si="1"/>
        <v>0.2991730863216715</v>
      </c>
      <c r="D21" s="130" t="s">
        <v>111</v>
      </c>
      <c r="E21" s="130" t="s">
        <v>76</v>
      </c>
      <c r="F21" s="130" t="s">
        <v>241</v>
      </c>
      <c r="G21" s="141">
        <v>1.2475</v>
      </c>
      <c r="H21" s="130" t="s">
        <v>76</v>
      </c>
      <c r="I21" s="130" t="s">
        <v>242</v>
      </c>
      <c r="J21" s="130">
        <v>1.2081</v>
      </c>
      <c r="K21" s="130">
        <v>1.2715</v>
      </c>
      <c r="L21" s="130">
        <f>IF(B21="買い",G21-K21,K21-G21)*10000</f>
        <v>240.00000000000023</v>
      </c>
      <c r="M21" s="130">
        <v>0.02</v>
      </c>
      <c r="N21" s="130">
        <v>110</v>
      </c>
      <c r="O21" s="130" t="s">
        <v>124</v>
      </c>
      <c r="P21" s="130" t="s">
        <v>86</v>
      </c>
      <c r="Q21" s="140">
        <f>IF(P21="勝ち",IF(B21="買い",J21-G21,G21-J21),0)*10000</f>
        <v>394.000000000001</v>
      </c>
      <c r="R21" s="140">
        <f>IF(P21="負け",IF(B21="買い",G21-K21,K21-G21),0)*10000</f>
        <v>0</v>
      </c>
      <c r="S21" s="145">
        <f t="shared" si="0"/>
        <v>11787.419601073887</v>
      </c>
      <c r="T21" s="137">
        <f t="shared" si="2"/>
        <v>406695.8935456807</v>
      </c>
    </row>
    <row r="22" spans="1:20" ht="12.75">
      <c r="A22" s="130" t="s">
        <v>195</v>
      </c>
      <c r="B22" s="130" t="s">
        <v>87</v>
      </c>
      <c r="C22" s="136">
        <f t="shared" si="1"/>
        <v>0.34909518759286134</v>
      </c>
      <c r="D22" s="130" t="s">
        <v>111</v>
      </c>
      <c r="E22" s="130" t="s">
        <v>76</v>
      </c>
      <c r="F22" s="130" t="s">
        <v>203</v>
      </c>
      <c r="G22" s="134">
        <v>197.23</v>
      </c>
      <c r="H22" s="130" t="s">
        <v>76</v>
      </c>
      <c r="I22" s="130" t="s">
        <v>204</v>
      </c>
      <c r="J22" s="133">
        <v>200.07</v>
      </c>
      <c r="K22" s="133">
        <v>194.9</v>
      </c>
      <c r="L22" s="130">
        <f>IF(B22="買い",G22-K22,K22-G22)*100</f>
        <v>232.9999999999984</v>
      </c>
      <c r="M22" s="130">
        <v>0.02</v>
      </c>
      <c r="N22" s="130">
        <v>100</v>
      </c>
      <c r="O22" s="130" t="s">
        <v>124</v>
      </c>
      <c r="P22" s="130" t="s">
        <v>86</v>
      </c>
      <c r="Q22" s="135">
        <f>IF(P22="勝ち",IF(B22="買い",J22-G22,G22-J22),0)*100</f>
        <v>284.00000000000034</v>
      </c>
      <c r="R22" s="135">
        <f>IF(P22="負け",IF(B22="買い",G22-K22,K22-G22),0)*100</f>
        <v>0</v>
      </c>
      <c r="S22" s="146">
        <f t="shared" si="0"/>
        <v>9914.303327637273</v>
      </c>
      <c r="T22" s="137">
        <f t="shared" si="2"/>
        <v>416610.19687331794</v>
      </c>
    </row>
    <row r="23" spans="1:20" ht="13.5" customHeight="1">
      <c r="A23" s="130" t="s">
        <v>36</v>
      </c>
      <c r="B23" s="130" t="s">
        <v>77</v>
      </c>
      <c r="C23" s="136">
        <f t="shared" si="1"/>
        <v>0.48443046148060254</v>
      </c>
      <c r="D23" s="130" t="s">
        <v>111</v>
      </c>
      <c r="E23" s="130" t="s">
        <v>76</v>
      </c>
      <c r="F23" s="130" t="s">
        <v>114</v>
      </c>
      <c r="G23" s="133">
        <v>111.63</v>
      </c>
      <c r="H23" s="130" t="s">
        <v>76</v>
      </c>
      <c r="I23" s="130" t="s">
        <v>115</v>
      </c>
      <c r="J23" s="133">
        <v>108.85</v>
      </c>
      <c r="K23" s="133">
        <v>113.35</v>
      </c>
      <c r="L23" s="137">
        <f>IF(B23="買い",G23-K23,K23-G23)*100</f>
        <v>171.9999999999999</v>
      </c>
      <c r="M23" s="133">
        <v>0.02</v>
      </c>
      <c r="N23" s="137">
        <v>100</v>
      </c>
      <c r="O23" s="130" t="s">
        <v>124</v>
      </c>
      <c r="P23" s="130" t="s">
        <v>86</v>
      </c>
      <c r="Q23" s="145">
        <f>IF(P23="勝ち",IF(B23="買い",J23-G23,G23-J23),0)*100</f>
        <v>278.0000000000001</v>
      </c>
      <c r="R23" s="145">
        <f>IF(P23="負け",IF(B23="買い",G23-K23,K23-G23),0)*100</f>
        <v>0</v>
      </c>
      <c r="S23" s="146">
        <f t="shared" si="0"/>
        <v>13467.166829160757</v>
      </c>
      <c r="T23" s="137">
        <f t="shared" si="2"/>
        <v>430077.3637024787</v>
      </c>
    </row>
    <row r="24" spans="1:20" ht="12.75">
      <c r="A24" s="130" t="s">
        <v>96</v>
      </c>
      <c r="B24" s="130" t="s">
        <v>87</v>
      </c>
      <c r="C24" s="136">
        <f t="shared" si="1"/>
        <v>0.5545807397839828</v>
      </c>
      <c r="D24" s="130" t="s">
        <v>111</v>
      </c>
      <c r="E24" s="130" t="s">
        <v>76</v>
      </c>
      <c r="F24" s="130" t="s">
        <v>243</v>
      </c>
      <c r="G24" s="141">
        <v>1.2208</v>
      </c>
      <c r="H24" s="130" t="s">
        <v>76</v>
      </c>
      <c r="I24" s="130" t="s">
        <v>244</v>
      </c>
      <c r="J24" s="141">
        <v>1.2262</v>
      </c>
      <c r="K24" s="130">
        <v>1.2067</v>
      </c>
      <c r="L24" s="130">
        <f>IF(B24="買い",G24-K24,K24-G24)*10000</f>
        <v>141</v>
      </c>
      <c r="M24" s="130">
        <v>0.02</v>
      </c>
      <c r="N24" s="130">
        <v>110</v>
      </c>
      <c r="O24" s="130" t="s">
        <v>124</v>
      </c>
      <c r="P24" s="130" t="s">
        <v>86</v>
      </c>
      <c r="Q24" s="140">
        <f>IF(P24="勝ち",IF(B24="買い",J24-G24,G24-J24),0)*10000</f>
        <v>53.999999999998494</v>
      </c>
      <c r="R24" s="140">
        <f>IF(P24="負け",IF(B24="買い",G24-K24,K24-G24),0)*10000</f>
        <v>0</v>
      </c>
      <c r="S24" s="145">
        <f t="shared" si="0"/>
        <v>2994.7359948334233</v>
      </c>
      <c r="T24" s="137">
        <f t="shared" si="2"/>
        <v>433072.0996973121</v>
      </c>
    </row>
    <row r="25" spans="1:20" ht="12.75">
      <c r="A25" s="130" t="s">
        <v>157</v>
      </c>
      <c r="B25" s="130" t="s">
        <v>87</v>
      </c>
      <c r="C25" s="136">
        <f t="shared" si="1"/>
        <v>0.3280849240131134</v>
      </c>
      <c r="D25" s="130" t="s">
        <v>111</v>
      </c>
      <c r="E25" s="130" t="s">
        <v>76</v>
      </c>
      <c r="F25" s="130" t="s">
        <v>164</v>
      </c>
      <c r="G25" s="134">
        <v>133.86</v>
      </c>
      <c r="H25" s="130" t="s">
        <v>76</v>
      </c>
      <c r="I25" s="130" t="s">
        <v>165</v>
      </c>
      <c r="J25" s="130">
        <v>131.22</v>
      </c>
      <c r="K25" s="130">
        <v>131.22</v>
      </c>
      <c r="L25" s="130">
        <f>IF(B25="買い",G25-K25,K25-G25)*100</f>
        <v>264.0000000000015</v>
      </c>
      <c r="M25" s="130">
        <v>0.02</v>
      </c>
      <c r="N25" s="130">
        <v>100</v>
      </c>
      <c r="O25" s="130" t="s">
        <v>121</v>
      </c>
      <c r="P25" s="130" t="s">
        <v>141</v>
      </c>
      <c r="Q25" s="135">
        <f>IF(P25="勝ち",IF(B25="買い",J25-G25,G25-J25),0)*100</f>
        <v>0</v>
      </c>
      <c r="R25" s="135">
        <f>IF(P25="負け",IF(B25="買い",G25-K25,K25-G25),0)*100</f>
        <v>0</v>
      </c>
      <c r="S25" s="152">
        <f t="shared" si="0"/>
        <v>0</v>
      </c>
      <c r="T25" s="137">
        <f t="shared" si="2"/>
        <v>433072.0996973121</v>
      </c>
    </row>
    <row r="26" spans="1:20" ht="12.75">
      <c r="A26" s="130" t="s">
        <v>157</v>
      </c>
      <c r="B26" s="130" t="s">
        <v>87</v>
      </c>
      <c r="C26" s="136">
        <f t="shared" si="1"/>
        <v>0.601489027357379</v>
      </c>
      <c r="D26" s="130" t="s">
        <v>111</v>
      </c>
      <c r="E26" s="130" t="s">
        <v>76</v>
      </c>
      <c r="F26" s="130" t="s">
        <v>166</v>
      </c>
      <c r="G26" s="134">
        <v>134.5</v>
      </c>
      <c r="H26" s="130" t="s">
        <v>76</v>
      </c>
      <c r="I26" s="130" t="s">
        <v>167</v>
      </c>
      <c r="J26" s="130">
        <v>135.53</v>
      </c>
      <c r="K26" s="130">
        <v>133.06</v>
      </c>
      <c r="L26" s="130">
        <f>IF(B26="買い",G26-K26,K26-G26)*100</f>
        <v>143.99999999999977</v>
      </c>
      <c r="M26" s="130">
        <v>0.02</v>
      </c>
      <c r="N26" s="130">
        <v>100</v>
      </c>
      <c r="O26" s="130" t="s">
        <v>124</v>
      </c>
      <c r="P26" s="130" t="s">
        <v>86</v>
      </c>
      <c r="Q26" s="135">
        <f>IF(P26="勝ち",IF(B26="買い",J26-G26,G26-J26),0)*100</f>
        <v>103.00000000000011</v>
      </c>
      <c r="R26" s="135">
        <f>IF(P26="負け",IF(B26="買い",G26-K26,K26-G26),0)*100</f>
        <v>0</v>
      </c>
      <c r="S26" s="146">
        <f t="shared" si="0"/>
        <v>6195.33698178101</v>
      </c>
      <c r="T26" s="137">
        <f t="shared" si="2"/>
        <v>439267.4366790931</v>
      </c>
    </row>
    <row r="27" spans="1:20" ht="12.75">
      <c r="A27" s="130" t="s">
        <v>157</v>
      </c>
      <c r="B27" s="130" t="s">
        <v>77</v>
      </c>
      <c r="C27" s="136">
        <f t="shared" si="1"/>
        <v>0.552537656200116</v>
      </c>
      <c r="D27" s="130" t="s">
        <v>111</v>
      </c>
      <c r="E27" s="130" t="s">
        <v>76</v>
      </c>
      <c r="F27" s="130" t="s">
        <v>168</v>
      </c>
      <c r="G27" s="134">
        <v>135.28</v>
      </c>
      <c r="H27" s="130" t="s">
        <v>76</v>
      </c>
      <c r="I27" s="130" t="s">
        <v>169</v>
      </c>
      <c r="J27" s="130">
        <v>136.87</v>
      </c>
      <c r="K27" s="130">
        <v>136.87</v>
      </c>
      <c r="L27" s="130">
        <f>IF(B27="買い",G27-K27,K27-G27)*100</f>
        <v>159.00000000000034</v>
      </c>
      <c r="M27" s="130">
        <v>0.02</v>
      </c>
      <c r="N27" s="130">
        <v>100</v>
      </c>
      <c r="O27" s="130" t="s">
        <v>121</v>
      </c>
      <c r="P27" s="130" t="s">
        <v>141</v>
      </c>
      <c r="Q27" s="135">
        <f>IF(P27="勝ち",IF(B27="買い",J27-G27,G27-J27),0)*100</f>
        <v>0</v>
      </c>
      <c r="R27" s="135">
        <f>IF(P27="負け",IF(B27="買い",G27-K27,K27-G27),0)*100</f>
        <v>0</v>
      </c>
      <c r="S27" s="152">
        <f t="shared" si="0"/>
        <v>0</v>
      </c>
      <c r="T27" s="137">
        <f t="shared" si="2"/>
        <v>439267.4366790931</v>
      </c>
    </row>
    <row r="28" spans="1:20" ht="12.75">
      <c r="A28" s="130" t="s">
        <v>96</v>
      </c>
      <c r="B28" s="130" t="s">
        <v>87</v>
      </c>
      <c r="C28" s="136">
        <f t="shared" si="1"/>
        <v>0.41381765113433444</v>
      </c>
      <c r="D28" s="130" t="s">
        <v>111</v>
      </c>
      <c r="E28" s="130" t="s">
        <v>76</v>
      </c>
      <c r="F28" s="130" t="s">
        <v>245</v>
      </c>
      <c r="G28" s="141">
        <v>1.333</v>
      </c>
      <c r="H28" s="130" t="s">
        <v>76</v>
      </c>
      <c r="I28" s="130" t="s">
        <v>246</v>
      </c>
      <c r="J28" s="141">
        <v>1.333</v>
      </c>
      <c r="K28" s="130">
        <v>1.3137</v>
      </c>
      <c r="L28" s="130">
        <f>IF(B28="買い",G28-K28,K28-G28)*10000</f>
        <v>192.99999999999872</v>
      </c>
      <c r="M28" s="130">
        <v>0.02</v>
      </c>
      <c r="N28" s="130">
        <v>110</v>
      </c>
      <c r="O28" s="130" t="s">
        <v>121</v>
      </c>
      <c r="P28" s="130" t="s">
        <v>141</v>
      </c>
      <c r="Q28" s="140">
        <f>IF(P28="勝ち",IF(B28="買い",J28-G28,G28-J28),0)*10000</f>
        <v>0</v>
      </c>
      <c r="R28" s="140">
        <f>IF(P28="負け",IF(B28="買い",G28-K28,K28-G28),0)*10000</f>
        <v>0</v>
      </c>
      <c r="S28" s="142">
        <f t="shared" si="0"/>
        <v>0</v>
      </c>
      <c r="T28" s="137">
        <f t="shared" si="2"/>
        <v>439267.4366790931</v>
      </c>
    </row>
    <row r="29" spans="1:20" ht="12.75">
      <c r="A29" s="130" t="s">
        <v>96</v>
      </c>
      <c r="B29" s="130" t="s">
        <v>77</v>
      </c>
      <c r="C29" s="136">
        <f t="shared" si="1"/>
        <v>0.8407032280939525</v>
      </c>
      <c r="D29" s="130" t="s">
        <v>111</v>
      </c>
      <c r="E29" s="130" t="s">
        <v>76</v>
      </c>
      <c r="F29" s="130" t="s">
        <v>247</v>
      </c>
      <c r="G29" s="141">
        <v>1.3</v>
      </c>
      <c r="H29" s="130" t="s">
        <v>76</v>
      </c>
      <c r="I29" s="130" t="s">
        <v>248</v>
      </c>
      <c r="J29" s="141">
        <v>1.3</v>
      </c>
      <c r="K29" s="130">
        <v>1.3095</v>
      </c>
      <c r="L29" s="130">
        <f>IF(B29="買い",G29-K29,K29-G29)*10000</f>
        <v>95.00000000000064</v>
      </c>
      <c r="M29" s="130">
        <v>0.02</v>
      </c>
      <c r="N29" s="130">
        <v>110</v>
      </c>
      <c r="O29" s="130" t="s">
        <v>121</v>
      </c>
      <c r="P29" s="130" t="s">
        <v>141</v>
      </c>
      <c r="Q29" s="140">
        <f>IF(P29="勝ち",IF(B29="買い",J29-G29,G29-J29),0)*10000</f>
        <v>0</v>
      </c>
      <c r="R29" s="140">
        <f>IF(P29="負け",IF(B29="買い",G29-K29,K29-G29),0)*10000</f>
        <v>0</v>
      </c>
      <c r="S29" s="142">
        <f t="shared" si="0"/>
        <v>0</v>
      </c>
      <c r="T29" s="137">
        <f t="shared" si="2"/>
        <v>439267.4366790931</v>
      </c>
    </row>
    <row r="30" spans="1:20" ht="12.75">
      <c r="A30" s="130" t="s">
        <v>195</v>
      </c>
      <c r="B30" s="130" t="s">
        <v>77</v>
      </c>
      <c r="C30" s="136">
        <f t="shared" si="1"/>
        <v>0.3418423631743924</v>
      </c>
      <c r="D30" s="130" t="s">
        <v>111</v>
      </c>
      <c r="E30" s="130" t="s">
        <v>76</v>
      </c>
      <c r="F30" s="130" t="s">
        <v>94</v>
      </c>
      <c r="G30" s="134">
        <v>199.53</v>
      </c>
      <c r="H30" s="130" t="s">
        <v>76</v>
      </c>
      <c r="I30" s="130" t="s">
        <v>205</v>
      </c>
      <c r="J30" s="133">
        <v>202.1</v>
      </c>
      <c r="K30" s="133">
        <v>202.1</v>
      </c>
      <c r="L30" s="130">
        <f>IF(B30="買い",G30-K30,K30-G30)*100</f>
        <v>256.9999999999993</v>
      </c>
      <c r="M30" s="130">
        <v>0.02</v>
      </c>
      <c r="N30" s="130">
        <v>100</v>
      </c>
      <c r="O30" s="130" t="s">
        <v>79</v>
      </c>
      <c r="P30" s="130" t="s">
        <v>78</v>
      </c>
      <c r="Q30" s="135">
        <f>IF(P30="勝ち",IF(B30="買い",J30-G30,G30-J30),0)*100</f>
        <v>0</v>
      </c>
      <c r="R30" s="135">
        <f>IF(P30="負け",IF(B30="買い",G30-K30,K30-G30),0)*100</f>
        <v>256.9999999999993</v>
      </c>
      <c r="S30" s="152">
        <f t="shared" si="0"/>
        <v>-8785.34873358186</v>
      </c>
      <c r="T30" s="137">
        <f t="shared" si="2"/>
        <v>430482.0879455113</v>
      </c>
    </row>
    <row r="31" spans="1:20" ht="12.75">
      <c r="A31" s="130" t="s">
        <v>195</v>
      </c>
      <c r="B31" s="130" t="s">
        <v>87</v>
      </c>
      <c r="C31" s="136">
        <f t="shared" si="1"/>
        <v>0.32489214184566817</v>
      </c>
      <c r="D31" s="130" t="s">
        <v>111</v>
      </c>
      <c r="E31" s="130" t="s">
        <v>76</v>
      </c>
      <c r="F31" s="130" t="s">
        <v>208</v>
      </c>
      <c r="G31" s="134">
        <v>205.78</v>
      </c>
      <c r="H31" s="130" t="s">
        <v>76</v>
      </c>
      <c r="I31" s="130" t="s">
        <v>209</v>
      </c>
      <c r="J31" s="133">
        <v>209.59</v>
      </c>
      <c r="K31" s="134">
        <v>203.13</v>
      </c>
      <c r="L31" s="130">
        <f>IF(B31="買い",G31-K31,K31-G31)*100</f>
        <v>265.00000000000057</v>
      </c>
      <c r="M31" s="130">
        <v>0.02</v>
      </c>
      <c r="N31" s="130">
        <v>100</v>
      </c>
      <c r="O31" s="130" t="s">
        <v>124</v>
      </c>
      <c r="P31" s="130" t="s">
        <v>86</v>
      </c>
      <c r="Q31" s="135">
        <f>IF(P31="勝ち",IF(B31="買い",J31-G31,G31-J31),0)*100</f>
        <v>381.0000000000002</v>
      </c>
      <c r="R31" s="135">
        <f>IF(P31="負け",IF(B31="買い",G31-K31,K31-G31),0)*100</f>
        <v>0</v>
      </c>
      <c r="S31" s="149">
        <f t="shared" si="0"/>
        <v>12378.390604319964</v>
      </c>
      <c r="T31" s="137">
        <f t="shared" si="2"/>
        <v>442860.47854983126</v>
      </c>
    </row>
    <row r="32" spans="1:20" ht="12.75">
      <c r="A32" s="130" t="s">
        <v>96</v>
      </c>
      <c r="B32" s="130" t="s">
        <v>77</v>
      </c>
      <c r="C32" s="136">
        <f t="shared" si="1"/>
        <v>0.5792812015040295</v>
      </c>
      <c r="D32" s="130" t="s">
        <v>111</v>
      </c>
      <c r="E32" s="130" t="s">
        <v>76</v>
      </c>
      <c r="F32" s="130" t="s">
        <v>117</v>
      </c>
      <c r="G32" s="141">
        <v>1.2776</v>
      </c>
      <c r="H32" s="130" t="s">
        <v>76</v>
      </c>
      <c r="I32" s="130" t="s">
        <v>249</v>
      </c>
      <c r="J32" s="141">
        <v>1.2186</v>
      </c>
      <c r="K32" s="130">
        <v>1.2915</v>
      </c>
      <c r="L32" s="130">
        <f>IF(B32="買い",G32-K32,K32-G32)*10000</f>
        <v>139.00000000000023</v>
      </c>
      <c r="M32" s="130">
        <v>0.02</v>
      </c>
      <c r="N32" s="130">
        <v>110</v>
      </c>
      <c r="O32" s="130" t="s">
        <v>124</v>
      </c>
      <c r="P32" s="130" t="s">
        <v>86</v>
      </c>
      <c r="Q32" s="140">
        <f>IF(P32="勝ち",IF(B32="買い",J32-G32,G32-J32),0)*10000</f>
        <v>590.0000000000016</v>
      </c>
      <c r="R32" s="140">
        <f>IF(P32="負け",IF(B32="買い",G32-K32,K32-G32),0)*10000</f>
        <v>0</v>
      </c>
      <c r="S32" s="145">
        <f t="shared" si="0"/>
        <v>34177.59088873783</v>
      </c>
      <c r="T32" s="137">
        <f t="shared" si="2"/>
        <v>477038.0694385691</v>
      </c>
    </row>
    <row r="33" spans="1:20" ht="13.5" customHeight="1">
      <c r="A33" s="130" t="s">
        <v>36</v>
      </c>
      <c r="B33" s="130" t="s">
        <v>87</v>
      </c>
      <c r="C33" s="136">
        <f t="shared" si="1"/>
        <v>0.8518536954260127</v>
      </c>
      <c r="D33" s="130" t="s">
        <v>111</v>
      </c>
      <c r="E33" s="130" t="s">
        <v>76</v>
      </c>
      <c r="F33" s="130" t="s">
        <v>117</v>
      </c>
      <c r="G33" s="133">
        <v>105.97</v>
      </c>
      <c r="H33" s="130" t="s">
        <v>76</v>
      </c>
      <c r="I33" s="130" t="s">
        <v>118</v>
      </c>
      <c r="J33" s="133">
        <v>110.75</v>
      </c>
      <c r="K33" s="133">
        <v>104.85</v>
      </c>
      <c r="L33" s="137">
        <f>IF(B33="買い",G33-K33,K33-G33)*100</f>
        <v>112.00000000000045</v>
      </c>
      <c r="M33" s="133">
        <v>0.02</v>
      </c>
      <c r="N33" s="137">
        <v>100</v>
      </c>
      <c r="O33" s="130" t="s">
        <v>124</v>
      </c>
      <c r="P33" s="130" t="s">
        <v>86</v>
      </c>
      <c r="Q33" s="145">
        <f>IF(P33="勝ち",IF(B33="買い",J33-G33,G33-J33),0)*100</f>
        <v>478.0000000000001</v>
      </c>
      <c r="R33" s="145">
        <f>IF(P33="負け",IF(B33="買い",G33-K33,K33-G33),0)*100</f>
        <v>0</v>
      </c>
      <c r="S33" s="146">
        <f t="shared" si="0"/>
        <v>40718.606641363425</v>
      </c>
      <c r="T33" s="137">
        <f t="shared" si="2"/>
        <v>517756.6760799325</v>
      </c>
    </row>
    <row r="34" spans="1:20" ht="12.75">
      <c r="A34" s="130" t="s">
        <v>100</v>
      </c>
      <c r="B34" s="130" t="s">
        <v>77</v>
      </c>
      <c r="C34" s="136">
        <f t="shared" si="1"/>
        <v>0.544147846642077</v>
      </c>
      <c r="D34" s="130" t="s">
        <v>111</v>
      </c>
      <c r="E34" s="130" t="s">
        <v>76</v>
      </c>
      <c r="F34" s="130" t="s">
        <v>280</v>
      </c>
      <c r="G34" s="141">
        <v>1.8142</v>
      </c>
      <c r="H34" s="130" t="s">
        <v>76</v>
      </c>
      <c r="I34" s="130" t="s">
        <v>281</v>
      </c>
      <c r="J34" s="141">
        <v>1.779</v>
      </c>
      <c r="K34" s="143">
        <v>1.8315</v>
      </c>
      <c r="L34" s="130">
        <f>IF(B34="買い",G34-K34,K34-G34)*10000</f>
        <v>172.99999999999872</v>
      </c>
      <c r="M34" s="130">
        <v>0.02</v>
      </c>
      <c r="N34" s="130">
        <v>110</v>
      </c>
      <c r="O34" s="130" t="s">
        <v>124</v>
      </c>
      <c r="P34" s="130" t="s">
        <v>86</v>
      </c>
      <c r="Q34" s="140">
        <f>IF(P34="勝ち",IF(B34="買い",J34-G34,G34-J34),0)*10000</f>
        <v>352.0000000000012</v>
      </c>
      <c r="R34" s="140">
        <f>IF(P34="負け",IF(B34="買い",G34-K34,K34-G34),0)*10000</f>
        <v>0</v>
      </c>
      <c r="S34" s="144">
        <f t="shared" si="0"/>
        <v>19154.004201801177</v>
      </c>
      <c r="T34" s="137">
        <f t="shared" si="2"/>
        <v>536910.6802817336</v>
      </c>
    </row>
    <row r="35" spans="1:20" ht="12.75">
      <c r="A35" s="130" t="s">
        <v>195</v>
      </c>
      <c r="B35" s="130" t="s">
        <v>87</v>
      </c>
      <c r="C35" s="136">
        <f t="shared" si="1"/>
        <v>0.4511854456149031</v>
      </c>
      <c r="D35" s="130" t="s">
        <v>111</v>
      </c>
      <c r="E35" s="130" t="s">
        <v>76</v>
      </c>
      <c r="F35" s="130" t="s">
        <v>210</v>
      </c>
      <c r="G35" s="134">
        <v>219.81</v>
      </c>
      <c r="H35" s="130" t="s">
        <v>76</v>
      </c>
      <c r="I35" s="130" t="s">
        <v>211</v>
      </c>
      <c r="J35" s="134">
        <v>219.81</v>
      </c>
      <c r="K35" s="130">
        <v>217.43</v>
      </c>
      <c r="L35" s="130">
        <f>IF(B35="買い",G35-K35,K35-G35)*100</f>
        <v>237.99999999999955</v>
      </c>
      <c r="M35" s="130">
        <v>0.02</v>
      </c>
      <c r="N35" s="130">
        <v>100</v>
      </c>
      <c r="O35" s="130" t="s">
        <v>121</v>
      </c>
      <c r="P35" s="130" t="s">
        <v>141</v>
      </c>
      <c r="Q35" s="135">
        <f>IF(P35="勝ち",IF(B35="買い",J35-G35,G35-J35),0)*100</f>
        <v>0</v>
      </c>
      <c r="R35" s="135">
        <f>IF(P35="負け",IF(B35="買い",G35-K35,K35-G35),0)*100</f>
        <v>0</v>
      </c>
      <c r="S35" s="152">
        <f aca="true" t="shared" si="3" ref="S35:S66">IF(P35="勝ち",Q35*100*C35,R35*-100*C35)</f>
        <v>0</v>
      </c>
      <c r="T35" s="137">
        <f t="shared" si="2"/>
        <v>536910.6802817336</v>
      </c>
    </row>
    <row r="36" spans="1:20" ht="12.75">
      <c r="A36" s="130" t="s">
        <v>195</v>
      </c>
      <c r="B36" s="130" t="s">
        <v>77</v>
      </c>
      <c r="C36" s="136">
        <f t="shared" si="1"/>
        <v>0.5423340204866025</v>
      </c>
      <c r="D36" s="130" t="s">
        <v>111</v>
      </c>
      <c r="E36" s="130" t="s">
        <v>76</v>
      </c>
      <c r="F36" s="130" t="s">
        <v>206</v>
      </c>
      <c r="G36" s="134">
        <v>200.06</v>
      </c>
      <c r="H36" s="130" t="s">
        <v>76</v>
      </c>
      <c r="I36" s="130" t="s">
        <v>207</v>
      </c>
      <c r="J36" s="130">
        <v>202.04</v>
      </c>
      <c r="K36" s="130">
        <v>202.04</v>
      </c>
      <c r="L36" s="130">
        <f>IF(B36="買い",G36-K36,K36-G36)*100</f>
        <v>197.99999999999898</v>
      </c>
      <c r="M36" s="130">
        <v>0.02</v>
      </c>
      <c r="N36" s="130">
        <v>100</v>
      </c>
      <c r="O36" s="130" t="s">
        <v>79</v>
      </c>
      <c r="P36" s="130" t="s">
        <v>78</v>
      </c>
      <c r="Q36" s="135">
        <f>IF(P36="勝ち",IF(B36="買い",J36-G36,G36-J36),0)*100</f>
        <v>0</v>
      </c>
      <c r="R36" s="135">
        <f>IF(P36="負け",IF(B36="買い",G36-K36,K36-G36),0)*100</f>
        <v>197.99999999999898</v>
      </c>
      <c r="S36" s="152">
        <f t="shared" si="3"/>
        <v>-10738.213605634674</v>
      </c>
      <c r="T36" s="137">
        <f t="shared" si="2"/>
        <v>526172.466676099</v>
      </c>
    </row>
    <row r="37" spans="1:20" ht="12.75">
      <c r="A37" s="130" t="s">
        <v>157</v>
      </c>
      <c r="B37" s="130" t="s">
        <v>87</v>
      </c>
      <c r="C37" s="136">
        <f t="shared" si="1"/>
        <v>0.7912367919941432</v>
      </c>
      <c r="D37" s="130" t="s">
        <v>111</v>
      </c>
      <c r="E37" s="130" t="s">
        <v>76</v>
      </c>
      <c r="F37" s="130" t="s">
        <v>170</v>
      </c>
      <c r="G37" s="134">
        <v>139.82</v>
      </c>
      <c r="H37" s="130" t="s">
        <v>76</v>
      </c>
      <c r="I37" s="130" t="s">
        <v>171</v>
      </c>
      <c r="J37" s="133">
        <v>140.7</v>
      </c>
      <c r="K37" s="130">
        <v>138.49</v>
      </c>
      <c r="L37" s="130">
        <f>IF(B37="買い",G37-K37,K37-G37)*100</f>
        <v>132.9999999999984</v>
      </c>
      <c r="M37" s="130">
        <v>0.02</v>
      </c>
      <c r="N37" s="130">
        <v>100</v>
      </c>
      <c r="O37" s="130" t="s">
        <v>124</v>
      </c>
      <c r="P37" s="130" t="s">
        <v>86</v>
      </c>
      <c r="Q37" s="135">
        <f>IF(P37="勝ち",IF(B37="買い",J37-G37,G37-J37),0)*100</f>
        <v>87.99999999999955</v>
      </c>
      <c r="R37" s="135">
        <f>IF(P37="負け",IF(B37="買い",G37-K37,K37-G37),0)*100</f>
        <v>0</v>
      </c>
      <c r="S37" s="146">
        <f t="shared" si="3"/>
        <v>6962.883769548424</v>
      </c>
      <c r="T37" s="137">
        <f t="shared" si="2"/>
        <v>533135.3504456474</v>
      </c>
    </row>
    <row r="38" spans="1:20" ht="12.75">
      <c r="A38" s="130" t="s">
        <v>100</v>
      </c>
      <c r="B38" s="130" t="s">
        <v>87</v>
      </c>
      <c r="C38" s="136">
        <f t="shared" si="1"/>
        <v>0.3989041155597812</v>
      </c>
      <c r="D38" s="130" t="s">
        <v>111</v>
      </c>
      <c r="E38" s="130" t="s">
        <v>76</v>
      </c>
      <c r="F38" s="130" t="s">
        <v>282</v>
      </c>
      <c r="G38" s="141">
        <v>1.8043</v>
      </c>
      <c r="H38" s="130" t="s">
        <v>76</v>
      </c>
      <c r="I38" s="130" t="s">
        <v>283</v>
      </c>
      <c r="J38" s="141">
        <v>1.8529</v>
      </c>
      <c r="K38" s="143">
        <v>1.78</v>
      </c>
      <c r="L38" s="130">
        <f>IF(B38="買い",G38-K38,K38-G38)*10000</f>
        <v>242.9999999999999</v>
      </c>
      <c r="M38" s="130">
        <v>0.02</v>
      </c>
      <c r="N38" s="130">
        <v>110</v>
      </c>
      <c r="O38" s="130" t="s">
        <v>124</v>
      </c>
      <c r="P38" s="130" t="s">
        <v>86</v>
      </c>
      <c r="Q38" s="140">
        <f>IF(P38="勝ち",IF(B38="買い",J38-G38,G38-J38),0)*10000</f>
        <v>485.9999999999998</v>
      </c>
      <c r="R38" s="140">
        <f>IF(P38="負け",IF(B38="買い",G38-K38,K38-G38),0)*10000</f>
        <v>0</v>
      </c>
      <c r="S38" s="144">
        <f t="shared" si="3"/>
        <v>19386.74001620536</v>
      </c>
      <c r="T38" s="137">
        <f t="shared" si="2"/>
        <v>552522.0904618527</v>
      </c>
    </row>
    <row r="39" spans="1:20" ht="12.75">
      <c r="A39" s="130" t="s">
        <v>157</v>
      </c>
      <c r="B39" s="130" t="s">
        <v>87</v>
      </c>
      <c r="C39" s="136">
        <f t="shared" si="1"/>
        <v>0.8500339853259383</v>
      </c>
      <c r="D39" s="130" t="s">
        <v>111</v>
      </c>
      <c r="E39" s="130" t="s">
        <v>76</v>
      </c>
      <c r="F39" s="130" t="s">
        <v>172</v>
      </c>
      <c r="G39" s="134">
        <v>145.48</v>
      </c>
      <c r="H39" s="130" t="s">
        <v>76</v>
      </c>
      <c r="I39" s="130" t="s">
        <v>173</v>
      </c>
      <c r="J39" s="130">
        <v>146.21</v>
      </c>
      <c r="K39" s="130">
        <v>144.18</v>
      </c>
      <c r="L39" s="130">
        <f>IF(B39="買い",G39-K39,K39-G39)*100</f>
        <v>129.9999999999983</v>
      </c>
      <c r="M39" s="130">
        <v>0.02</v>
      </c>
      <c r="N39" s="130">
        <v>100</v>
      </c>
      <c r="O39" s="130" t="s">
        <v>124</v>
      </c>
      <c r="P39" s="130" t="s">
        <v>86</v>
      </c>
      <c r="Q39" s="135">
        <f>IF(P39="勝ち",IF(B39="買い",J39-G39,G39-J39),0)*100</f>
        <v>73.00000000000182</v>
      </c>
      <c r="R39" s="135">
        <f>IF(P39="負け",IF(B39="買い",G39-K39,K39-G39),0)*100</f>
        <v>0</v>
      </c>
      <c r="S39" s="146">
        <f t="shared" si="3"/>
        <v>6205.248092879505</v>
      </c>
      <c r="T39" s="137">
        <f t="shared" si="2"/>
        <v>558727.3385547323</v>
      </c>
    </row>
    <row r="40" spans="1:20" ht="13.5" customHeight="1">
      <c r="A40" s="130" t="s">
        <v>36</v>
      </c>
      <c r="B40" s="130" t="s">
        <v>77</v>
      </c>
      <c r="C40" s="136">
        <f t="shared" si="1"/>
        <v>0.9159464566471028</v>
      </c>
      <c r="D40" s="130" t="s">
        <v>111</v>
      </c>
      <c r="E40" s="130" t="s">
        <v>76</v>
      </c>
      <c r="F40" s="130" t="s">
        <v>120</v>
      </c>
      <c r="G40" s="133">
        <v>116.17</v>
      </c>
      <c r="H40" s="130" t="s">
        <v>76</v>
      </c>
      <c r="I40" s="130" t="s">
        <v>122</v>
      </c>
      <c r="J40" s="133">
        <v>116.17</v>
      </c>
      <c r="K40" s="133">
        <v>117.39</v>
      </c>
      <c r="L40" s="137">
        <f>IF(B40="買い",G40-K40,K40-G40)*100</f>
        <v>121.99999999999989</v>
      </c>
      <c r="M40" s="133">
        <v>0.02</v>
      </c>
      <c r="N40" s="137">
        <v>100</v>
      </c>
      <c r="O40" s="130" t="s">
        <v>121</v>
      </c>
      <c r="P40" s="130" t="s">
        <v>141</v>
      </c>
      <c r="Q40" s="145">
        <f>IF(P40="勝ち",IF(B40="買い",J40-G40,G40-J40),0)*100</f>
        <v>0</v>
      </c>
      <c r="R40" s="145">
        <f>IF(P40="負け",IF(B40="買い",G40-K40,K40-G40),0)*100</f>
        <v>0</v>
      </c>
      <c r="S40" s="152">
        <f t="shared" si="3"/>
        <v>0</v>
      </c>
      <c r="T40" s="137">
        <f t="shared" si="2"/>
        <v>558727.3385547323</v>
      </c>
    </row>
    <row r="41" spans="1:20" ht="12.75">
      <c r="A41" s="130" t="s">
        <v>157</v>
      </c>
      <c r="B41" s="130" t="s">
        <v>87</v>
      </c>
      <c r="C41" s="136">
        <f t="shared" si="1"/>
        <v>0.9235162620739533</v>
      </c>
      <c r="D41" s="130" t="s">
        <v>111</v>
      </c>
      <c r="E41" s="130" t="s">
        <v>76</v>
      </c>
      <c r="F41" s="130" t="s">
        <v>175</v>
      </c>
      <c r="G41" s="134">
        <v>147.39</v>
      </c>
      <c r="H41" s="130" t="s">
        <v>76</v>
      </c>
      <c r="I41" s="130" t="s">
        <v>174</v>
      </c>
      <c r="J41" s="130">
        <v>148.49</v>
      </c>
      <c r="K41" s="130">
        <v>146.18</v>
      </c>
      <c r="L41" s="130">
        <f>IF(B41="買い",G41-K41,K41-G41)*100</f>
        <v>120.99999999999795</v>
      </c>
      <c r="M41" s="130">
        <v>0.02</v>
      </c>
      <c r="N41" s="130">
        <v>100</v>
      </c>
      <c r="O41" s="130" t="s">
        <v>124</v>
      </c>
      <c r="P41" s="130" t="s">
        <v>86</v>
      </c>
      <c r="Q41" s="135">
        <f>IF(P41="勝ち",IF(B41="買い",J41-G41,G41-J41),0)*100</f>
        <v>110.00000000000227</v>
      </c>
      <c r="R41" s="135">
        <f>IF(P41="負け",IF(B41="買い",G41-K41,K41-G41),0)*100</f>
        <v>0</v>
      </c>
      <c r="S41" s="146">
        <f t="shared" si="3"/>
        <v>10158.678882813696</v>
      </c>
      <c r="T41" s="137">
        <f t="shared" si="2"/>
        <v>568886.0174375459</v>
      </c>
    </row>
    <row r="42" spans="1:20" ht="12.75">
      <c r="A42" s="130" t="s">
        <v>195</v>
      </c>
      <c r="B42" s="130" t="s">
        <v>87</v>
      </c>
      <c r="C42" s="136">
        <f t="shared" si="1"/>
        <v>0.720108882832344</v>
      </c>
      <c r="D42" s="130" t="s">
        <v>111</v>
      </c>
      <c r="E42" s="130" t="s">
        <v>76</v>
      </c>
      <c r="F42" s="130" t="s">
        <v>176</v>
      </c>
      <c r="G42" s="134">
        <v>223.92</v>
      </c>
      <c r="H42" s="130" t="s">
        <v>76</v>
      </c>
      <c r="I42" s="130" t="s">
        <v>212</v>
      </c>
      <c r="J42" s="133">
        <v>229.36</v>
      </c>
      <c r="K42" s="130">
        <v>222.34</v>
      </c>
      <c r="L42" s="130">
        <f>IF(B42="買い",G42-K42,K42-G42)*100</f>
        <v>157.9999999999984</v>
      </c>
      <c r="M42" s="130">
        <v>0.02</v>
      </c>
      <c r="N42" s="130">
        <v>100</v>
      </c>
      <c r="O42" s="130" t="s">
        <v>124</v>
      </c>
      <c r="P42" s="130" t="s">
        <v>86</v>
      </c>
      <c r="Q42" s="135">
        <f>IF(P42="勝ち",IF(B42="買い",J42-G42,G42-J42),0)*100</f>
        <v>544.0000000000026</v>
      </c>
      <c r="R42" s="135">
        <f>IF(P42="負け",IF(B42="買い",G42-K42,K42-G42),0)*100</f>
        <v>0</v>
      </c>
      <c r="S42" s="149">
        <f t="shared" si="3"/>
        <v>39173.9232260797</v>
      </c>
      <c r="T42" s="137">
        <f t="shared" si="2"/>
        <v>608059.9406636256</v>
      </c>
    </row>
    <row r="43" spans="1:20" ht="12.75">
      <c r="A43" s="130" t="s">
        <v>157</v>
      </c>
      <c r="B43" s="130" t="s">
        <v>87</v>
      </c>
      <c r="C43" s="136">
        <f t="shared" si="1"/>
        <v>0.8749063894440742</v>
      </c>
      <c r="D43" s="130" t="s">
        <v>111</v>
      </c>
      <c r="E43" s="130" t="s">
        <v>76</v>
      </c>
      <c r="F43" s="130" t="s">
        <v>176</v>
      </c>
      <c r="G43" s="134">
        <v>151.72</v>
      </c>
      <c r="H43" s="130" t="s">
        <v>76</v>
      </c>
      <c r="I43" s="130" t="s">
        <v>177</v>
      </c>
      <c r="J43" s="130">
        <v>153.78</v>
      </c>
      <c r="K43" s="130">
        <v>150.33</v>
      </c>
      <c r="L43" s="130">
        <f>IF(B43="買い",G43-K43,K43-G43)*100</f>
        <v>138.99999999999864</v>
      </c>
      <c r="M43" s="130">
        <v>0.02</v>
      </c>
      <c r="N43" s="130">
        <v>100</v>
      </c>
      <c r="O43" s="130" t="s">
        <v>124</v>
      </c>
      <c r="P43" s="130" t="s">
        <v>86</v>
      </c>
      <c r="Q43" s="135">
        <f>IF(P43="勝ち",IF(B43="買い",J43-G43,G43-J43),0)*100</f>
        <v>206.00000000000023</v>
      </c>
      <c r="R43" s="135">
        <f>IF(P43="負け",IF(B43="買い",G43-K43,K43-G43),0)*100</f>
        <v>0</v>
      </c>
      <c r="S43" s="146">
        <f t="shared" si="3"/>
        <v>18023.07162254795</v>
      </c>
      <c r="T43" s="137">
        <f t="shared" si="2"/>
        <v>626083.0122861735</v>
      </c>
    </row>
    <row r="44" spans="1:20" ht="12.75">
      <c r="A44" s="130" t="s">
        <v>96</v>
      </c>
      <c r="B44" s="130" t="s">
        <v>87</v>
      </c>
      <c r="C44" s="136">
        <f t="shared" si="1"/>
        <v>1.1160124996188492</v>
      </c>
      <c r="D44" s="130" t="s">
        <v>111</v>
      </c>
      <c r="E44" s="130" t="s">
        <v>76</v>
      </c>
      <c r="F44" s="130" t="s">
        <v>250</v>
      </c>
      <c r="G44" s="141">
        <v>1.3042</v>
      </c>
      <c r="H44" s="130" t="s">
        <v>76</v>
      </c>
      <c r="I44" s="130" t="s">
        <v>251</v>
      </c>
      <c r="J44" s="141">
        <v>1.3524</v>
      </c>
      <c r="K44" s="143">
        <v>1.294</v>
      </c>
      <c r="L44" s="130">
        <f>IF(B44="買い",G44-K44,K44-G44)*10000</f>
        <v>101.99999999999987</v>
      </c>
      <c r="M44" s="130">
        <v>0.02</v>
      </c>
      <c r="N44" s="130">
        <v>110</v>
      </c>
      <c r="O44" s="130" t="s">
        <v>124</v>
      </c>
      <c r="P44" s="130" t="s">
        <v>86</v>
      </c>
      <c r="Q44" s="140">
        <f>IF(P44="勝ち",IF(B44="買い",J44-G44,G44-J44),0)*10000</f>
        <v>482.0000000000002</v>
      </c>
      <c r="R44" s="140">
        <f>IF(P44="負け",IF(B44="買い",G44-K44,K44-G44),0)*10000</f>
        <v>0</v>
      </c>
      <c r="S44" s="145">
        <f t="shared" si="3"/>
        <v>53791.802481628554</v>
      </c>
      <c r="T44" s="137">
        <f t="shared" si="2"/>
        <v>679874.8147678021</v>
      </c>
    </row>
    <row r="45" spans="1:20" ht="12.75">
      <c r="A45" s="130" t="s">
        <v>195</v>
      </c>
      <c r="B45" s="130" t="s">
        <v>77</v>
      </c>
      <c r="C45" s="136">
        <f t="shared" si="1"/>
        <v>0.4083332220827625</v>
      </c>
      <c r="D45" s="130" t="s">
        <v>111</v>
      </c>
      <c r="E45" s="130" t="s">
        <v>76</v>
      </c>
      <c r="F45" s="130" t="s">
        <v>213</v>
      </c>
      <c r="G45" s="134">
        <v>235.45</v>
      </c>
      <c r="H45" s="130" t="s">
        <v>76</v>
      </c>
      <c r="I45" s="130" t="s">
        <v>214</v>
      </c>
      <c r="J45" s="133">
        <v>229.66</v>
      </c>
      <c r="K45" s="130">
        <v>238.78</v>
      </c>
      <c r="L45" s="130">
        <f>IF(B45="買い",G45-K45,K45-G45)*100</f>
        <v>333.00000000000125</v>
      </c>
      <c r="M45" s="130">
        <v>0.02</v>
      </c>
      <c r="N45" s="130">
        <v>100</v>
      </c>
      <c r="O45" s="130" t="s">
        <v>124</v>
      </c>
      <c r="P45" s="130" t="s">
        <v>86</v>
      </c>
      <c r="Q45" s="135">
        <f>IF(P45="勝ち",IF(B45="買い",J45-G45,G45-J45),0)*100</f>
        <v>578.9999999999992</v>
      </c>
      <c r="R45" s="135">
        <f>IF(P45="負け",IF(B45="買い",G45-K45,K45-G45),0)*100</f>
        <v>0</v>
      </c>
      <c r="S45" s="149">
        <f t="shared" si="3"/>
        <v>23642.493558591916</v>
      </c>
      <c r="T45" s="137">
        <f t="shared" si="2"/>
        <v>703517.3083263941</v>
      </c>
    </row>
    <row r="46" spans="1:20" ht="12.75">
      <c r="A46" s="130" t="s">
        <v>36</v>
      </c>
      <c r="B46" s="130" t="s">
        <v>87</v>
      </c>
      <c r="C46" s="136">
        <f t="shared" si="1"/>
        <v>0.8276674215604691</v>
      </c>
      <c r="D46" s="130" t="s">
        <v>111</v>
      </c>
      <c r="E46" s="130" t="s">
        <v>76</v>
      </c>
      <c r="F46" s="130" t="s">
        <v>123</v>
      </c>
      <c r="G46" s="130">
        <v>118.07</v>
      </c>
      <c r="H46" s="130" t="s">
        <v>76</v>
      </c>
      <c r="I46" s="130" t="s">
        <v>126</v>
      </c>
      <c r="J46" s="130">
        <v>120.85</v>
      </c>
      <c r="K46" s="130">
        <v>116.37</v>
      </c>
      <c r="L46" s="130">
        <f>IF(B46="買い",G46-K46,K46-G46)*100</f>
        <v>169.99999999999886</v>
      </c>
      <c r="M46" s="130">
        <v>0.02</v>
      </c>
      <c r="N46" s="130">
        <v>100</v>
      </c>
      <c r="O46" s="130" t="s">
        <v>125</v>
      </c>
      <c r="P46" s="130" t="s">
        <v>86</v>
      </c>
      <c r="Q46" s="135">
        <f>IF(P46="勝ち",IF(B46="買い",J46-G46,G46-J46),0)*100</f>
        <v>278.0000000000001</v>
      </c>
      <c r="R46" s="135">
        <f>IF(P46="負け",IF(B46="買い",G46-K46,K46-G46),0)*100</f>
        <v>0</v>
      </c>
      <c r="S46" s="147">
        <f t="shared" si="3"/>
        <v>23009.15431938105</v>
      </c>
      <c r="T46" s="137">
        <f t="shared" si="2"/>
        <v>726526.4626457752</v>
      </c>
    </row>
    <row r="47" spans="1:20" ht="12.75">
      <c r="A47" s="130" t="s">
        <v>195</v>
      </c>
      <c r="B47" s="130" t="s">
        <v>87</v>
      </c>
      <c r="C47" s="136">
        <f t="shared" si="1"/>
        <v>0.46721959012590264</v>
      </c>
      <c r="D47" s="130" t="s">
        <v>111</v>
      </c>
      <c r="E47" s="130" t="s">
        <v>76</v>
      </c>
      <c r="F47" s="130" t="s">
        <v>215</v>
      </c>
      <c r="G47" s="134">
        <v>231.89</v>
      </c>
      <c r="H47" s="130" t="s">
        <v>76</v>
      </c>
      <c r="I47" s="130" t="s">
        <v>179</v>
      </c>
      <c r="J47" s="133">
        <v>237.81</v>
      </c>
      <c r="K47" s="130">
        <v>228.78</v>
      </c>
      <c r="L47" s="130">
        <f>IF(B47="買い",G47-K47,K47-G47)*100</f>
        <v>310.9999999999985</v>
      </c>
      <c r="M47" s="130">
        <v>0.02</v>
      </c>
      <c r="N47" s="130">
        <v>100</v>
      </c>
      <c r="O47" s="130" t="s">
        <v>124</v>
      </c>
      <c r="P47" s="130" t="s">
        <v>86</v>
      </c>
      <c r="Q47" s="135">
        <f>IF(P47="勝ち",IF(B47="買い",J47-G47,G47-J47),0)*100</f>
        <v>592.0000000000016</v>
      </c>
      <c r="R47" s="135">
        <f>IF(P47="負け",IF(B47="買い",G47-K47,K47-G47),0)*100</f>
        <v>0</v>
      </c>
      <c r="S47" s="146">
        <f t="shared" si="3"/>
        <v>27659.39973545351</v>
      </c>
      <c r="T47" s="137">
        <f t="shared" si="2"/>
        <v>754185.8623812287</v>
      </c>
    </row>
    <row r="48" spans="1:20" ht="12.75">
      <c r="A48" s="130" t="s">
        <v>157</v>
      </c>
      <c r="B48" s="130" t="s">
        <v>87</v>
      </c>
      <c r="C48" s="136">
        <f t="shared" si="1"/>
        <v>0.9546656485838263</v>
      </c>
      <c r="D48" s="130" t="s">
        <v>111</v>
      </c>
      <c r="E48" s="130" t="s">
        <v>76</v>
      </c>
      <c r="F48" s="130" t="s">
        <v>178</v>
      </c>
      <c r="G48" s="134">
        <v>161.8</v>
      </c>
      <c r="H48" s="130" t="s">
        <v>76</v>
      </c>
      <c r="I48" s="130" t="s">
        <v>179</v>
      </c>
      <c r="J48" s="130">
        <v>162.19</v>
      </c>
      <c r="K48" s="130">
        <v>160.22</v>
      </c>
      <c r="L48" s="130">
        <f>IF(B48="買い",G48-K48,K48-G48)*100</f>
        <v>158.00000000000125</v>
      </c>
      <c r="M48" s="130">
        <v>0.02</v>
      </c>
      <c r="N48" s="130">
        <v>100</v>
      </c>
      <c r="O48" s="130" t="s">
        <v>124</v>
      </c>
      <c r="P48" s="130" t="s">
        <v>86</v>
      </c>
      <c r="Q48" s="135">
        <f>IF(P48="勝ち",IF(B48="買い",J48-G48,G48-J48),0)*100</f>
        <v>38.999999999998636</v>
      </c>
      <c r="R48" s="135">
        <f>IF(P48="負け",IF(B48="買い",G48-K48,K48-G48),0)*100</f>
        <v>0</v>
      </c>
      <c r="S48" s="146">
        <f t="shared" si="3"/>
        <v>3723.1960294767923</v>
      </c>
      <c r="T48" s="137">
        <f t="shared" si="2"/>
        <v>757909.0584107055</v>
      </c>
    </row>
    <row r="49" spans="1:20" ht="12.75">
      <c r="A49" s="130" t="s">
        <v>195</v>
      </c>
      <c r="B49" s="130" t="s">
        <v>87</v>
      </c>
      <c r="C49" s="136">
        <f t="shared" si="1"/>
        <v>0.3906747723766528</v>
      </c>
      <c r="D49" s="130" t="s">
        <v>111</v>
      </c>
      <c r="E49" s="130" t="s">
        <v>76</v>
      </c>
      <c r="F49" s="130" t="s">
        <v>216</v>
      </c>
      <c r="G49" s="134">
        <v>248.94</v>
      </c>
      <c r="H49" s="130" t="s">
        <v>76</v>
      </c>
      <c r="I49" s="130" t="s">
        <v>217</v>
      </c>
      <c r="J49" s="130">
        <v>245.06</v>
      </c>
      <c r="K49" s="130">
        <v>245.06</v>
      </c>
      <c r="L49" s="130">
        <f>IF(B49="買い",G49-K49,K49-G49)*100</f>
        <v>387.99999999999955</v>
      </c>
      <c r="M49" s="130">
        <v>0.02</v>
      </c>
      <c r="N49" s="130">
        <v>100</v>
      </c>
      <c r="O49" s="130" t="s">
        <v>79</v>
      </c>
      <c r="P49" s="130" t="s">
        <v>78</v>
      </c>
      <c r="Q49" s="135">
        <f>IF(P49="勝ち",IF(B49="買い",J49-G49,G49-J49),0)*100</f>
        <v>0</v>
      </c>
      <c r="R49" s="135">
        <f>IF(P49="負け",IF(B49="買い",G49-K49,K49-G49),0)*100</f>
        <v>387.99999999999955</v>
      </c>
      <c r="S49" s="152">
        <f t="shared" si="3"/>
        <v>-15158.181168214112</v>
      </c>
      <c r="T49" s="137">
        <f t="shared" si="2"/>
        <v>742750.8772424915</v>
      </c>
    </row>
    <row r="50" spans="1:20" ht="12.75">
      <c r="A50" s="130" t="s">
        <v>96</v>
      </c>
      <c r="B50" s="130" t="s">
        <v>77</v>
      </c>
      <c r="C50" s="136">
        <f t="shared" si="1"/>
        <v>1.2985155196547098</v>
      </c>
      <c r="D50" s="130" t="s">
        <v>111</v>
      </c>
      <c r="E50" s="130" t="s">
        <v>76</v>
      </c>
      <c r="F50" s="130" t="s">
        <v>252</v>
      </c>
      <c r="G50" s="141">
        <v>1.3504</v>
      </c>
      <c r="H50" s="130" t="s">
        <v>76</v>
      </c>
      <c r="I50" s="130" t="s">
        <v>97</v>
      </c>
      <c r="J50" s="141">
        <v>1.3504</v>
      </c>
      <c r="K50" s="130">
        <v>1.3608</v>
      </c>
      <c r="L50" s="130">
        <f>IF(B50="買い",G50-K50,K50-G50)*10000</f>
        <v>103.99999999999964</v>
      </c>
      <c r="M50" s="130">
        <v>0.02</v>
      </c>
      <c r="N50" s="130">
        <v>110</v>
      </c>
      <c r="O50" s="130" t="s">
        <v>121</v>
      </c>
      <c r="P50" s="130" t="s">
        <v>141</v>
      </c>
      <c r="Q50" s="140">
        <f>IF(P50="勝ち",IF(B50="買い",J50-G50,G50-J50),0)*10000</f>
        <v>0</v>
      </c>
      <c r="R50" s="140">
        <f>IF(P50="負け",IF(B50="買い",G50-K50,K50-G50),0)*10000</f>
        <v>0</v>
      </c>
      <c r="S50" s="142">
        <f t="shared" si="3"/>
        <v>0</v>
      </c>
      <c r="T50" s="137">
        <f t="shared" si="2"/>
        <v>742750.8772424915</v>
      </c>
    </row>
    <row r="51" spans="1:20" ht="12.75">
      <c r="A51" s="130" t="s">
        <v>96</v>
      </c>
      <c r="B51" s="130" t="s">
        <v>87</v>
      </c>
      <c r="C51" s="136">
        <f t="shared" si="1"/>
        <v>1.3780164698376423</v>
      </c>
      <c r="D51" s="130" t="s">
        <v>111</v>
      </c>
      <c r="E51" s="130" t="s">
        <v>76</v>
      </c>
      <c r="F51" s="130" t="s">
        <v>253</v>
      </c>
      <c r="G51" s="141">
        <v>1.347</v>
      </c>
      <c r="H51" s="130" t="s">
        <v>76</v>
      </c>
      <c r="I51" s="130" t="s">
        <v>254</v>
      </c>
      <c r="J51" s="141">
        <v>1.3779</v>
      </c>
      <c r="K51" s="130">
        <v>1.3372</v>
      </c>
      <c r="L51" s="130">
        <f>IF(B51="買い",G51-K51,K51-G51)*10000</f>
        <v>98.00000000000031</v>
      </c>
      <c r="M51" s="130">
        <v>0.02</v>
      </c>
      <c r="N51" s="130">
        <v>110</v>
      </c>
      <c r="O51" s="130" t="s">
        <v>124</v>
      </c>
      <c r="P51" s="130" t="s">
        <v>86</v>
      </c>
      <c r="Q51" s="140">
        <f>IF(P51="勝ち",IF(B51="買い",J51-G51,G51-J51),0)*10000</f>
        <v>308.99999999999926</v>
      </c>
      <c r="R51" s="140">
        <f>IF(P51="負け",IF(B51="買い",G51-K51,K51-G51),0)*10000</f>
        <v>0</v>
      </c>
      <c r="S51" s="145">
        <f t="shared" si="3"/>
        <v>42580.708917983044</v>
      </c>
      <c r="T51" s="137">
        <f t="shared" si="2"/>
        <v>785331.5861604745</v>
      </c>
    </row>
    <row r="52" spans="1:20" ht="12.75">
      <c r="A52" s="130" t="s">
        <v>157</v>
      </c>
      <c r="B52" s="130" t="s">
        <v>77</v>
      </c>
      <c r="C52" s="136">
        <f t="shared" si="1"/>
        <v>0.4079644603431042</v>
      </c>
      <c r="D52" s="130" t="s">
        <v>111</v>
      </c>
      <c r="E52" s="130" t="s">
        <v>76</v>
      </c>
      <c r="F52" s="130" t="s">
        <v>180</v>
      </c>
      <c r="G52" s="134">
        <v>161.53</v>
      </c>
      <c r="H52" s="130" t="s">
        <v>76</v>
      </c>
      <c r="I52" s="130" t="s">
        <v>181</v>
      </c>
      <c r="J52" s="130">
        <v>159.64</v>
      </c>
      <c r="K52" s="130">
        <v>165.38</v>
      </c>
      <c r="L52" s="130">
        <f>IF(B52="買い",G52-K52,K52-G52)*100</f>
        <v>384.99999999999943</v>
      </c>
      <c r="M52" s="130">
        <v>0.02</v>
      </c>
      <c r="N52" s="130">
        <v>100</v>
      </c>
      <c r="O52" s="130" t="s">
        <v>124</v>
      </c>
      <c r="P52" s="130" t="s">
        <v>86</v>
      </c>
      <c r="Q52" s="135">
        <f>IF(P52="勝ち",IF(B52="買い",J52-G52,G52-J52),0)*100</f>
        <v>189.00000000000148</v>
      </c>
      <c r="R52" s="135">
        <f>IF(P52="負け",IF(B52="買い",G52-K52,K52-G52),0)*100</f>
        <v>0</v>
      </c>
      <c r="S52" s="146">
        <f t="shared" si="3"/>
        <v>7710.52830048473</v>
      </c>
      <c r="T52" s="137">
        <f t="shared" si="2"/>
        <v>793042.1144609592</v>
      </c>
    </row>
    <row r="53" spans="1:20" ht="12.75">
      <c r="A53" s="130" t="s">
        <v>96</v>
      </c>
      <c r="B53" s="130" t="s">
        <v>87</v>
      </c>
      <c r="C53" s="136">
        <f t="shared" si="1"/>
        <v>1.1916485566656037</v>
      </c>
      <c r="D53" s="130" t="s">
        <v>111</v>
      </c>
      <c r="E53" s="130" t="s">
        <v>76</v>
      </c>
      <c r="F53" s="130" t="s">
        <v>255</v>
      </c>
      <c r="G53" s="141">
        <v>1.3671</v>
      </c>
      <c r="H53" s="130" t="s">
        <v>76</v>
      </c>
      <c r="I53" s="130" t="s">
        <v>256</v>
      </c>
      <c r="J53" s="141">
        <v>1.4581</v>
      </c>
      <c r="K53" s="130">
        <v>1.355</v>
      </c>
      <c r="L53" s="130">
        <f>IF(B53="買い",G53-K53,K53-G53)*10000</f>
        <v>121</v>
      </c>
      <c r="M53" s="130">
        <v>0.02</v>
      </c>
      <c r="N53" s="130">
        <v>110</v>
      </c>
      <c r="O53" s="130" t="s">
        <v>124</v>
      </c>
      <c r="P53" s="130" t="s">
        <v>86</v>
      </c>
      <c r="Q53" s="140">
        <f>IF(P53="勝ち",IF(B53="買い",J53-G53,G53-J53),0)*10000</f>
        <v>909.9999999999997</v>
      </c>
      <c r="R53" s="140">
        <f>IF(P53="負け",IF(B53="買い",G53-K53,K53-G53),0)*10000</f>
        <v>0</v>
      </c>
      <c r="S53" s="145">
        <f t="shared" si="3"/>
        <v>108440.0186565699</v>
      </c>
      <c r="T53" s="137">
        <f t="shared" si="2"/>
        <v>901482.1331175291</v>
      </c>
    </row>
    <row r="54" spans="1:20" ht="12.75">
      <c r="A54" s="130" t="s">
        <v>195</v>
      </c>
      <c r="B54" s="130" t="s">
        <v>87</v>
      </c>
      <c r="C54" s="136">
        <f t="shared" si="1"/>
        <v>0.42825754542400646</v>
      </c>
      <c r="D54" s="130" t="s">
        <v>111</v>
      </c>
      <c r="E54" s="130" t="s">
        <v>76</v>
      </c>
      <c r="F54" s="130" t="s">
        <v>218</v>
      </c>
      <c r="G54" s="134">
        <v>233.67</v>
      </c>
      <c r="H54" s="130" t="s">
        <v>76</v>
      </c>
      <c r="I54" s="130" t="s">
        <v>219</v>
      </c>
      <c r="J54" s="134">
        <v>233.67</v>
      </c>
      <c r="K54" s="130">
        <v>229.46</v>
      </c>
      <c r="L54" s="130">
        <f>IF(B54="買い",G54-K54,K54-G54)*100</f>
        <v>420.99999999999795</v>
      </c>
      <c r="M54" s="130">
        <v>0.02</v>
      </c>
      <c r="N54" s="130">
        <v>100</v>
      </c>
      <c r="O54" s="130" t="s">
        <v>121</v>
      </c>
      <c r="P54" s="130" t="s">
        <v>141</v>
      </c>
      <c r="Q54" s="135">
        <f>IF(P54="勝ち",IF(B54="買い",J54-G54,G54-J54),0)*100</f>
        <v>0</v>
      </c>
      <c r="R54" s="135">
        <f>IF(P54="負け",IF(B54="買い",G54-K54,K54-G54),0)*100</f>
        <v>0</v>
      </c>
      <c r="S54" s="152">
        <f t="shared" si="3"/>
        <v>0</v>
      </c>
      <c r="T54" s="137">
        <f t="shared" si="2"/>
        <v>901482.1331175291</v>
      </c>
    </row>
    <row r="55" spans="1:20" ht="12.75">
      <c r="A55" s="130" t="s">
        <v>36</v>
      </c>
      <c r="B55" s="130" t="s">
        <v>77</v>
      </c>
      <c r="C55" s="136">
        <f t="shared" si="1"/>
        <v>0.8308591088640815</v>
      </c>
      <c r="D55" s="130" t="s">
        <v>111</v>
      </c>
      <c r="E55" s="130" t="s">
        <v>76</v>
      </c>
      <c r="F55" s="130" t="s">
        <v>127</v>
      </c>
      <c r="G55" s="130">
        <v>112.61</v>
      </c>
      <c r="H55" s="130" t="s">
        <v>76</v>
      </c>
      <c r="I55" s="130" t="s">
        <v>128</v>
      </c>
      <c r="J55" s="130">
        <v>111.76</v>
      </c>
      <c r="K55" s="130">
        <v>114.78</v>
      </c>
      <c r="L55" s="130">
        <f>IF(B55="買い",G55-K55,K55-G55)*100</f>
        <v>217.00000000000017</v>
      </c>
      <c r="M55" s="130">
        <v>0.02</v>
      </c>
      <c r="N55" s="130">
        <v>100</v>
      </c>
      <c r="O55" s="130" t="s">
        <v>124</v>
      </c>
      <c r="P55" s="130" t="s">
        <v>86</v>
      </c>
      <c r="Q55" s="135">
        <f>IF(P55="勝ち",IF(B55="買い",J55-G55,G55-J55),0)*100</f>
        <v>84.99999999999943</v>
      </c>
      <c r="R55" s="135">
        <f>IF(P55="負け",IF(B55="買い",G55-K55,K55-G55),0)*100</f>
        <v>0</v>
      </c>
      <c r="S55" s="147">
        <f t="shared" si="3"/>
        <v>7062.3024253446465</v>
      </c>
      <c r="T55" s="137">
        <f t="shared" si="2"/>
        <v>908544.4355428737</v>
      </c>
    </row>
    <row r="56" spans="1:20" ht="12.75">
      <c r="A56" s="130" t="s">
        <v>96</v>
      </c>
      <c r="B56" s="130" t="s">
        <v>77</v>
      </c>
      <c r="C56" s="136">
        <f t="shared" si="1"/>
        <v>0.9660227916457923</v>
      </c>
      <c r="D56" s="130" t="s">
        <v>111</v>
      </c>
      <c r="E56" s="130" t="s">
        <v>76</v>
      </c>
      <c r="F56" s="130" t="s">
        <v>257</v>
      </c>
      <c r="G56" s="141">
        <v>1.4577</v>
      </c>
      <c r="H56" s="130" t="s">
        <v>76</v>
      </c>
      <c r="I56" s="130" t="s">
        <v>258</v>
      </c>
      <c r="J56" s="130">
        <v>1.4748</v>
      </c>
      <c r="K56" s="130">
        <v>1.4748</v>
      </c>
      <c r="L56" s="130">
        <f>IF(B56="買い",G56-K56,K56-G56)*10000</f>
        <v>171.00000000000114</v>
      </c>
      <c r="M56" s="130">
        <v>0.02</v>
      </c>
      <c r="N56" s="130">
        <v>110</v>
      </c>
      <c r="O56" s="130" t="s">
        <v>79</v>
      </c>
      <c r="P56" s="130" t="s">
        <v>78</v>
      </c>
      <c r="Q56" s="140">
        <f>IF(P56="勝ち",IF(B56="買い",J56-G56,G56-J56),0)*10000</f>
        <v>0</v>
      </c>
      <c r="R56" s="140">
        <f>IF(P56="負け",IF(B56="買い",G56-K56,K56-G56),0)*10000</f>
        <v>171.00000000000114</v>
      </c>
      <c r="S56" s="144">
        <f t="shared" si="3"/>
        <v>-16518.989737143158</v>
      </c>
      <c r="T56" s="137">
        <f t="shared" si="2"/>
        <v>892025.4458057305</v>
      </c>
    </row>
    <row r="57" spans="1:20" ht="12.75">
      <c r="A57" s="130" t="s">
        <v>100</v>
      </c>
      <c r="B57" s="130" t="s">
        <v>77</v>
      </c>
      <c r="C57" s="136">
        <f t="shared" si="1"/>
        <v>0.765030399490339</v>
      </c>
      <c r="D57" s="130" t="s">
        <v>111</v>
      </c>
      <c r="E57" s="130" t="s">
        <v>76</v>
      </c>
      <c r="F57" s="130" t="s">
        <v>284</v>
      </c>
      <c r="G57" s="141">
        <v>1.9815</v>
      </c>
      <c r="H57" s="130" t="s">
        <v>76</v>
      </c>
      <c r="I57" s="130" t="s">
        <v>285</v>
      </c>
      <c r="J57" s="141">
        <v>1.4978</v>
      </c>
      <c r="K57" s="143">
        <v>2.0027</v>
      </c>
      <c r="L57" s="130">
        <f>IF(B57="買い",G57-K57,K57-G57)*10000</f>
        <v>211.99999999999886</v>
      </c>
      <c r="M57" s="130">
        <v>0.02</v>
      </c>
      <c r="N57" s="130">
        <v>110</v>
      </c>
      <c r="O57" s="130" t="s">
        <v>124</v>
      </c>
      <c r="P57" s="130" t="s">
        <v>86</v>
      </c>
      <c r="Q57" s="140">
        <f>IF(P57="勝ち",IF(B57="買い",J57-G57,G57-J57),0)*10000</f>
        <v>4837</v>
      </c>
      <c r="R57" s="140">
        <f>IF(P57="負け",IF(B57="買い",G57-K57,K57-G57),0)*10000</f>
        <v>0</v>
      </c>
      <c r="S57" s="144">
        <f t="shared" si="3"/>
        <v>370045.204233477</v>
      </c>
      <c r="T57" s="137">
        <f t="shared" si="2"/>
        <v>1262070.6500392077</v>
      </c>
    </row>
    <row r="58" spans="1:20" ht="12.75">
      <c r="A58" s="130" t="s">
        <v>157</v>
      </c>
      <c r="B58" s="130" t="s">
        <v>77</v>
      </c>
      <c r="C58" s="136">
        <f t="shared" si="1"/>
        <v>1.001643373046986</v>
      </c>
      <c r="D58" s="130" t="s">
        <v>111</v>
      </c>
      <c r="E58" s="130" t="s">
        <v>76</v>
      </c>
      <c r="F58" s="130" t="s">
        <v>182</v>
      </c>
      <c r="G58" s="134">
        <v>156.17</v>
      </c>
      <c r="H58" s="130" t="s">
        <v>76</v>
      </c>
      <c r="I58" s="130" t="s">
        <v>183</v>
      </c>
      <c r="J58" s="130">
        <v>158.69</v>
      </c>
      <c r="K58" s="130">
        <v>158.69</v>
      </c>
      <c r="L58" s="130">
        <f>IF(B58="買い",G58-K58,K58-G58)*100</f>
        <v>252.00000000000102</v>
      </c>
      <c r="M58" s="130">
        <v>0.02</v>
      </c>
      <c r="N58" s="130">
        <v>100</v>
      </c>
      <c r="O58" s="130" t="s">
        <v>79</v>
      </c>
      <c r="P58" s="130" t="s">
        <v>78</v>
      </c>
      <c r="Q58" s="135">
        <f>IF(P58="勝ち",IF(B58="買い",J58-G58,G58-J58),0)*100</f>
        <v>0</v>
      </c>
      <c r="R58" s="135">
        <f>IF(P58="負け",IF(B58="買い",G58-K58,K58-G58),0)*100</f>
        <v>252.00000000000102</v>
      </c>
      <c r="S58" s="152">
        <f t="shared" si="3"/>
        <v>-25241.41300078415</v>
      </c>
      <c r="T58" s="137">
        <f t="shared" si="2"/>
        <v>1236829.2370384235</v>
      </c>
    </row>
    <row r="59" spans="1:20" ht="12.75">
      <c r="A59" s="130" t="s">
        <v>36</v>
      </c>
      <c r="B59" s="130" t="s">
        <v>77</v>
      </c>
      <c r="C59" s="136">
        <f t="shared" si="1"/>
        <v>1.994885866190991</v>
      </c>
      <c r="D59" s="130" t="s">
        <v>111</v>
      </c>
      <c r="E59" s="130" t="s">
        <v>76</v>
      </c>
      <c r="F59" s="130" t="s">
        <v>129</v>
      </c>
      <c r="G59" s="133">
        <v>103.44</v>
      </c>
      <c r="H59" s="130" t="s">
        <v>76</v>
      </c>
      <c r="I59" s="130" t="s">
        <v>130</v>
      </c>
      <c r="J59" s="130">
        <v>104.68</v>
      </c>
      <c r="K59" s="130">
        <v>104.68</v>
      </c>
      <c r="L59" s="130">
        <f>IF(B59="買い",G59-K59,K59-G59)*100</f>
        <v>124.00000000000091</v>
      </c>
      <c r="M59" s="130">
        <v>0.02</v>
      </c>
      <c r="N59" s="130">
        <v>100</v>
      </c>
      <c r="O59" s="130" t="s">
        <v>79</v>
      </c>
      <c r="P59" s="130" t="s">
        <v>78</v>
      </c>
      <c r="Q59" s="135">
        <f>IF(P59="勝ち",IF(B59="買い",J59-G59,G59-J59),0)*100</f>
        <v>0</v>
      </c>
      <c r="R59" s="135">
        <f>IF(P59="負け",IF(B59="買い",G59-K59,K59-G59),0)*100</f>
        <v>124.00000000000091</v>
      </c>
      <c r="S59" s="152">
        <f t="shared" si="3"/>
        <v>-24736.58474076847</v>
      </c>
      <c r="T59" s="137">
        <f t="shared" si="2"/>
        <v>1212092.6522976551</v>
      </c>
    </row>
    <row r="60" spans="1:20" ht="12.75">
      <c r="A60" s="130" t="s">
        <v>96</v>
      </c>
      <c r="B60" s="130" t="s">
        <v>87</v>
      </c>
      <c r="C60" s="136">
        <f t="shared" si="1"/>
        <v>1.191245849923988</v>
      </c>
      <c r="D60" s="130" t="s">
        <v>111</v>
      </c>
      <c r="E60" s="130" t="s">
        <v>76</v>
      </c>
      <c r="F60" s="130" t="s">
        <v>259</v>
      </c>
      <c r="G60" s="141">
        <v>1.5651</v>
      </c>
      <c r="H60" s="130" t="s">
        <v>76</v>
      </c>
      <c r="I60" s="130" t="s">
        <v>260</v>
      </c>
      <c r="J60" s="141">
        <v>1.5651</v>
      </c>
      <c r="K60" s="130">
        <v>1.5466</v>
      </c>
      <c r="L60" s="130">
        <f>IF(B60="買い",G60-K60,K60-G60)*10000</f>
        <v>184.9999999999996</v>
      </c>
      <c r="M60" s="130">
        <v>0.02</v>
      </c>
      <c r="N60" s="130">
        <v>110</v>
      </c>
      <c r="O60" s="130" t="s">
        <v>121</v>
      </c>
      <c r="P60" s="130" t="s">
        <v>141</v>
      </c>
      <c r="Q60" s="140">
        <f>IF(P60="勝ち",IF(B60="買い",J60-G60,G60-J60),0)*10000</f>
        <v>0</v>
      </c>
      <c r="R60" s="140">
        <f>IF(P60="負け",IF(B60="買い",G60-K60,K60-G60),0)*10000</f>
        <v>0</v>
      </c>
      <c r="S60" s="151">
        <f t="shared" si="3"/>
        <v>0</v>
      </c>
      <c r="T60" s="137">
        <f t="shared" si="2"/>
        <v>1212092.6522976551</v>
      </c>
    </row>
    <row r="61" spans="1:20" ht="12.75">
      <c r="A61" s="130" t="s">
        <v>157</v>
      </c>
      <c r="B61" s="130" t="s">
        <v>77</v>
      </c>
      <c r="C61" s="136">
        <f t="shared" si="1"/>
        <v>1.1825294168757545</v>
      </c>
      <c r="D61" s="130" t="s">
        <v>111</v>
      </c>
      <c r="E61" s="130" t="s">
        <v>76</v>
      </c>
      <c r="F61" s="130" t="s">
        <v>184</v>
      </c>
      <c r="G61" s="134">
        <v>167.41</v>
      </c>
      <c r="H61" s="130" t="s">
        <v>76</v>
      </c>
      <c r="I61" s="130" t="s">
        <v>185</v>
      </c>
      <c r="J61" s="134">
        <v>153.53</v>
      </c>
      <c r="K61" s="130">
        <v>169.46</v>
      </c>
      <c r="L61" s="130">
        <f>IF(B61="買い",G61-K61,K61-G61)*100</f>
        <v>205.00000000000114</v>
      </c>
      <c r="M61" s="130">
        <v>0.02</v>
      </c>
      <c r="N61" s="130">
        <v>100</v>
      </c>
      <c r="O61" s="130" t="s">
        <v>124</v>
      </c>
      <c r="P61" s="130" t="s">
        <v>86</v>
      </c>
      <c r="Q61" s="135">
        <f>IF(P61="勝ち",IF(B61="買い",J61-G61,G61-J61),0)*100</f>
        <v>1387.9999999999995</v>
      </c>
      <c r="R61" s="135">
        <f>IF(P61="負け",IF(B61="買い",G61-K61,K61-G61),0)*100</f>
        <v>0</v>
      </c>
      <c r="S61" s="146">
        <f t="shared" si="3"/>
        <v>164135.08306235465</v>
      </c>
      <c r="T61" s="137">
        <f t="shared" si="2"/>
        <v>1376227.7353600098</v>
      </c>
    </row>
    <row r="62" spans="1:20" ht="12.75">
      <c r="A62" s="130" t="s">
        <v>36</v>
      </c>
      <c r="B62" s="130" t="s">
        <v>77</v>
      </c>
      <c r="C62" s="136">
        <f t="shared" si="1"/>
        <v>1.7202846692000184</v>
      </c>
      <c r="D62" s="130" t="s">
        <v>111</v>
      </c>
      <c r="E62" s="130" t="s">
        <v>76</v>
      </c>
      <c r="F62" s="130" t="s">
        <v>131</v>
      </c>
      <c r="G62" s="133">
        <v>104.92</v>
      </c>
      <c r="H62" s="130" t="s">
        <v>76</v>
      </c>
      <c r="I62" s="130" t="s">
        <v>132</v>
      </c>
      <c r="J62" s="133">
        <v>93.9</v>
      </c>
      <c r="K62" s="130">
        <v>106.52</v>
      </c>
      <c r="L62" s="130">
        <f>IF(B62="買い",G62-K62,K62-G62)*100</f>
        <v>159.99999999999943</v>
      </c>
      <c r="M62" s="130">
        <v>0.02</v>
      </c>
      <c r="N62" s="130">
        <v>100</v>
      </c>
      <c r="O62" s="130" t="s">
        <v>124</v>
      </c>
      <c r="P62" s="130" t="s">
        <v>86</v>
      </c>
      <c r="Q62" s="135">
        <f>IF(P62="勝ち",IF(B62="買い",J62-G62,G62-J62),0)*100</f>
        <v>1101.9999999999995</v>
      </c>
      <c r="R62" s="135">
        <f>IF(P62="負け",IF(B62="買い",G62-K62,K62-G62),0)*100</f>
        <v>0</v>
      </c>
      <c r="S62" s="146">
        <f t="shared" si="3"/>
        <v>189575.37054584196</v>
      </c>
      <c r="T62" s="137">
        <f t="shared" si="2"/>
        <v>1565803.1059058518</v>
      </c>
    </row>
    <row r="63" spans="1:20" ht="12.75">
      <c r="A63" s="130" t="s">
        <v>36</v>
      </c>
      <c r="B63" s="130" t="s">
        <v>77</v>
      </c>
      <c r="C63" s="136">
        <f t="shared" si="1"/>
        <v>2.4465673529778913</v>
      </c>
      <c r="D63" s="130" t="s">
        <v>111</v>
      </c>
      <c r="E63" s="130" t="s">
        <v>76</v>
      </c>
      <c r="F63" s="130" t="s">
        <v>133</v>
      </c>
      <c r="G63" s="133">
        <v>95.7</v>
      </c>
      <c r="H63" s="130" t="s">
        <v>76</v>
      </c>
      <c r="I63" s="130" t="s">
        <v>134</v>
      </c>
      <c r="J63" s="130">
        <v>94.19</v>
      </c>
      <c r="K63" s="130">
        <v>96.98</v>
      </c>
      <c r="L63" s="130">
        <f>IF(B63="買い",G63-K63,K63-G63)*100</f>
        <v>128.0000000000001</v>
      </c>
      <c r="M63" s="130">
        <v>0.02</v>
      </c>
      <c r="N63" s="130">
        <v>100</v>
      </c>
      <c r="O63" s="130" t="s">
        <v>85</v>
      </c>
      <c r="P63" s="130" t="s">
        <v>86</v>
      </c>
      <c r="Q63" s="135">
        <f>IF(P63="勝ち",IF(B63="買い",J63-G63,G63-J63),0)*100</f>
        <v>151.0000000000005</v>
      </c>
      <c r="R63" s="135">
        <f>IF(P63="負け",IF(B63="買い",G63-K63,K63-G63),0)*100</f>
        <v>0</v>
      </c>
      <c r="S63" s="147">
        <f t="shared" si="3"/>
        <v>36943.16702996628</v>
      </c>
      <c r="T63" s="137">
        <f t="shared" si="2"/>
        <v>1602746.2729358182</v>
      </c>
    </row>
    <row r="64" spans="1:20" ht="12.75">
      <c r="A64" s="130" t="s">
        <v>96</v>
      </c>
      <c r="B64" s="130" t="s">
        <v>77</v>
      </c>
      <c r="C64" s="136">
        <f t="shared" si="1"/>
        <v>1.0260859621868241</v>
      </c>
      <c r="D64" s="130" t="s">
        <v>111</v>
      </c>
      <c r="E64" s="130" t="s">
        <v>76</v>
      </c>
      <c r="F64" s="130" t="s">
        <v>261</v>
      </c>
      <c r="G64" s="141">
        <v>1.2809</v>
      </c>
      <c r="H64" s="130" t="s">
        <v>76</v>
      </c>
      <c r="I64" s="130" t="s">
        <v>262</v>
      </c>
      <c r="J64" s="130">
        <v>1.3093</v>
      </c>
      <c r="K64" s="130">
        <v>1.3093</v>
      </c>
      <c r="L64" s="130">
        <f>IF(B64="買い",G64-K64,K64-G64)*10000</f>
        <v>283.99999999999983</v>
      </c>
      <c r="M64" s="130">
        <v>0.02</v>
      </c>
      <c r="N64" s="130">
        <v>110</v>
      </c>
      <c r="O64" s="130" t="s">
        <v>79</v>
      </c>
      <c r="P64" s="130" t="s">
        <v>78</v>
      </c>
      <c r="Q64" s="140">
        <f>IF(P64="勝ち",IF(B64="買い",J64-G64,G64-J64),0)*10000</f>
        <v>0</v>
      </c>
      <c r="R64" s="140">
        <f>IF(P64="負け",IF(B64="買い",G64-K64,K64-G64),0)*10000</f>
        <v>283.99999999999983</v>
      </c>
      <c r="S64" s="144">
        <f t="shared" si="3"/>
        <v>-29140.841326105787</v>
      </c>
      <c r="T64" s="137">
        <f t="shared" si="2"/>
        <v>1573605.4316097123</v>
      </c>
    </row>
    <row r="65" spans="1:20" ht="12.75">
      <c r="A65" s="130" t="s">
        <v>195</v>
      </c>
      <c r="B65" s="130" t="s">
        <v>87</v>
      </c>
      <c r="C65" s="136">
        <f t="shared" si="1"/>
        <v>0.8529026729591942</v>
      </c>
      <c r="D65" s="130" t="s">
        <v>111</v>
      </c>
      <c r="E65" s="130" t="s">
        <v>76</v>
      </c>
      <c r="F65" s="130" t="s">
        <v>220</v>
      </c>
      <c r="G65" s="134">
        <v>138.93</v>
      </c>
      <c r="H65" s="130" t="s">
        <v>76</v>
      </c>
      <c r="I65" s="130" t="s">
        <v>88</v>
      </c>
      <c r="J65" s="133">
        <v>146.75</v>
      </c>
      <c r="K65" s="130">
        <v>135.24</v>
      </c>
      <c r="L65" s="130">
        <f>IF(B65="買い",G65-K65,K65-G65)*100</f>
        <v>368.9999999999998</v>
      </c>
      <c r="M65" s="130">
        <v>0.02</v>
      </c>
      <c r="N65" s="130">
        <v>100</v>
      </c>
      <c r="O65" s="130" t="s">
        <v>124</v>
      </c>
      <c r="P65" s="130" t="s">
        <v>86</v>
      </c>
      <c r="Q65" s="135">
        <f>IF(P65="勝ち",IF(B65="買い",J65-G65,G65-J65),0)*100</f>
        <v>781.9999999999993</v>
      </c>
      <c r="R65" s="135">
        <f>IF(P65="負け",IF(B65="買い",G65-K65,K65-G65),0)*100</f>
        <v>0</v>
      </c>
      <c r="S65" s="149">
        <f t="shared" si="3"/>
        <v>66696.98902540893</v>
      </c>
      <c r="T65" s="137">
        <f t="shared" si="2"/>
        <v>1640302.4206351212</v>
      </c>
    </row>
    <row r="66" spans="1:20" ht="12.75">
      <c r="A66" s="130" t="s">
        <v>100</v>
      </c>
      <c r="B66" s="130" t="s">
        <v>87</v>
      </c>
      <c r="C66" s="136">
        <f t="shared" si="1"/>
        <v>1.1296848626963654</v>
      </c>
      <c r="D66" s="130" t="s">
        <v>111</v>
      </c>
      <c r="E66" s="130" t="s">
        <v>76</v>
      </c>
      <c r="F66" s="130" t="s">
        <v>286</v>
      </c>
      <c r="G66" s="141">
        <v>1.4867</v>
      </c>
      <c r="H66" s="130" t="s">
        <v>76</v>
      </c>
      <c r="I66" s="130" t="s">
        <v>287</v>
      </c>
      <c r="J66" s="143">
        <v>1.4603</v>
      </c>
      <c r="K66" s="143">
        <v>1.4603</v>
      </c>
      <c r="L66" s="130">
        <f>IF(B66="買い",G66-K66,K66-G66)*10000</f>
        <v>263.9999999999998</v>
      </c>
      <c r="M66" s="130">
        <v>0.02</v>
      </c>
      <c r="N66" s="130">
        <v>110</v>
      </c>
      <c r="O66" s="130" t="s">
        <v>79</v>
      </c>
      <c r="P66" s="130" t="s">
        <v>78</v>
      </c>
      <c r="Q66" s="140">
        <f>IF(P66="勝ち",IF(B66="買い",J66-G66,G66-J66),0)*10000</f>
        <v>0</v>
      </c>
      <c r="R66" s="140">
        <f>IF(P66="負け",IF(B66="買い",G66-K66,K66-G66),0)*10000</f>
        <v>263.9999999999998</v>
      </c>
      <c r="S66" s="144">
        <f t="shared" si="3"/>
        <v>-29823.68037518402</v>
      </c>
      <c r="T66" s="137">
        <f t="shared" si="2"/>
        <v>1610478.7402599372</v>
      </c>
    </row>
    <row r="67" spans="1:20" ht="12.75">
      <c r="A67" s="130" t="s">
        <v>100</v>
      </c>
      <c r="B67" s="130" t="s">
        <v>87</v>
      </c>
      <c r="C67" s="136">
        <f t="shared" si="1"/>
        <v>0.9925909030877861</v>
      </c>
      <c r="D67" s="130" t="s">
        <v>111</v>
      </c>
      <c r="E67" s="130" t="s">
        <v>76</v>
      </c>
      <c r="F67" s="130" t="s">
        <v>288</v>
      </c>
      <c r="G67" s="141">
        <v>1.481</v>
      </c>
      <c r="H67" s="130" t="s">
        <v>76</v>
      </c>
      <c r="I67" s="130" t="s">
        <v>289</v>
      </c>
      <c r="J67" s="141">
        <v>1.5854</v>
      </c>
      <c r="K67" s="143">
        <v>1.4515</v>
      </c>
      <c r="L67" s="130">
        <f>IF(B67="買い",G67-K67,K67-G67)*10000</f>
        <v>295.0000000000008</v>
      </c>
      <c r="M67" s="130">
        <v>0.02</v>
      </c>
      <c r="N67" s="130">
        <v>110</v>
      </c>
      <c r="O67" s="130" t="s">
        <v>124</v>
      </c>
      <c r="P67" s="130" t="s">
        <v>86</v>
      </c>
      <c r="Q67" s="140">
        <f>IF(P67="勝ち",IF(B67="買い",J67-G67,G67-J67),0)*10000</f>
        <v>1043.9999999999982</v>
      </c>
      <c r="R67" s="140">
        <f>IF(P67="負け",IF(B67="買い",G67-K67,K67-G67),0)*10000</f>
        <v>0</v>
      </c>
      <c r="S67" s="144">
        <f aca="true" t="shared" si="4" ref="S67:S98">IF(P67="勝ち",Q67*100*C67,R67*-100*C67)</f>
        <v>103626.4902823647</v>
      </c>
      <c r="T67" s="137">
        <f t="shared" si="2"/>
        <v>1714105.230542302</v>
      </c>
    </row>
    <row r="68" spans="1:20" ht="12.75">
      <c r="A68" s="130" t="s">
        <v>96</v>
      </c>
      <c r="B68" s="130" t="s">
        <v>87</v>
      </c>
      <c r="C68" s="136">
        <f t="shared" si="1"/>
        <v>1.303997893147432</v>
      </c>
      <c r="D68" s="130" t="s">
        <v>111</v>
      </c>
      <c r="E68" s="130" t="s">
        <v>76</v>
      </c>
      <c r="F68" s="130" t="s">
        <v>263</v>
      </c>
      <c r="G68" s="141">
        <v>1.4071</v>
      </c>
      <c r="H68" s="130" t="s">
        <v>76</v>
      </c>
      <c r="I68" s="130" t="s">
        <v>264</v>
      </c>
      <c r="J68" s="141">
        <v>1.4801</v>
      </c>
      <c r="K68" s="130">
        <v>1.3832</v>
      </c>
      <c r="L68" s="130">
        <f>IF(B68="買い",G68-K68,K68-G68)*10000</f>
        <v>239.0000000000003</v>
      </c>
      <c r="M68" s="130">
        <v>0.02</v>
      </c>
      <c r="N68" s="130">
        <v>110</v>
      </c>
      <c r="O68" s="130" t="s">
        <v>124</v>
      </c>
      <c r="P68" s="130" t="s">
        <v>86</v>
      </c>
      <c r="Q68" s="140">
        <f>IF(P68="勝ち",IF(B68="買い",J68-G68,G68-J68),0)*10000</f>
        <v>729.9999999999995</v>
      </c>
      <c r="R68" s="140">
        <f>IF(P68="負け",IF(B68="買い",G68-K68,K68-G68),0)*10000</f>
        <v>0</v>
      </c>
      <c r="S68" s="144">
        <f t="shared" si="4"/>
        <v>95191.84619976248</v>
      </c>
      <c r="T68" s="137">
        <f t="shared" si="2"/>
        <v>1809297.0767420644</v>
      </c>
    </row>
    <row r="69" spans="1:20" ht="12.75">
      <c r="A69" s="130" t="s">
        <v>36</v>
      </c>
      <c r="B69" s="130" t="s">
        <v>77</v>
      </c>
      <c r="C69" s="136">
        <f aca="true" t="shared" si="5" ref="C69:C103">T68*M69/L69/N69</f>
        <v>2.2616213459275682</v>
      </c>
      <c r="D69" s="130" t="s">
        <v>111</v>
      </c>
      <c r="E69" s="130" t="s">
        <v>76</v>
      </c>
      <c r="F69" s="130" t="s">
        <v>88</v>
      </c>
      <c r="G69" s="130">
        <v>90.91</v>
      </c>
      <c r="H69" s="130" t="s">
        <v>76</v>
      </c>
      <c r="I69" s="130" t="s">
        <v>135</v>
      </c>
      <c r="J69" s="133">
        <v>89.95</v>
      </c>
      <c r="K69" s="130">
        <v>92.51</v>
      </c>
      <c r="L69" s="130">
        <f>IF(B69="買い",G69-K69,K69-G69)*100</f>
        <v>160.00000000000085</v>
      </c>
      <c r="M69" s="130">
        <v>0.02</v>
      </c>
      <c r="N69" s="130">
        <v>100</v>
      </c>
      <c r="O69" s="130" t="s">
        <v>124</v>
      </c>
      <c r="P69" s="130" t="s">
        <v>86</v>
      </c>
      <c r="Q69" s="145">
        <f>IF(P69="勝ち",IF(B69="買い",J69-G69,G69-J69),0)*100</f>
        <v>95.99999999999937</v>
      </c>
      <c r="R69" s="135">
        <f>IF(P69="負け",IF(B69="買い",G69-K69,K69-G69),0)*100</f>
        <v>0</v>
      </c>
      <c r="S69" s="147">
        <f t="shared" si="4"/>
        <v>21711.564920904515</v>
      </c>
      <c r="T69" s="137">
        <f aca="true" t="shared" si="6" ref="T69:T103">T68+S69</f>
        <v>1831008.641662969</v>
      </c>
    </row>
    <row r="70" spans="1:20" ht="12.75">
      <c r="A70" s="130" t="s">
        <v>100</v>
      </c>
      <c r="B70" s="130" t="s">
        <v>77</v>
      </c>
      <c r="C70" s="136">
        <f t="shared" si="5"/>
        <v>1.7521613795817974</v>
      </c>
      <c r="D70" s="130" t="s">
        <v>111</v>
      </c>
      <c r="E70" s="130" t="s">
        <v>76</v>
      </c>
      <c r="F70" s="130" t="s">
        <v>290</v>
      </c>
      <c r="G70" s="141">
        <v>1.653</v>
      </c>
      <c r="H70" s="130" t="s">
        <v>76</v>
      </c>
      <c r="I70" s="130" t="s">
        <v>291</v>
      </c>
      <c r="J70" s="141">
        <v>1.6239</v>
      </c>
      <c r="K70" s="143">
        <v>1.672</v>
      </c>
      <c r="L70" s="130">
        <f>IF(B70="買い",G70-K70,K70-G70)*10000</f>
        <v>189.99999999999906</v>
      </c>
      <c r="M70" s="130">
        <v>0.02</v>
      </c>
      <c r="N70" s="130">
        <v>110</v>
      </c>
      <c r="O70" s="130" t="s">
        <v>124</v>
      </c>
      <c r="P70" s="130" t="s">
        <v>86</v>
      </c>
      <c r="Q70" s="140">
        <f>IF(P70="勝ち",IF(B70="買い",J70-G70,G70-J70),0)*10000</f>
        <v>291.00000000000125</v>
      </c>
      <c r="R70" s="140">
        <f>IF(P70="負け",IF(B70="買い",G70-K70,K70-G70),0)*10000</f>
        <v>0</v>
      </c>
      <c r="S70" s="144">
        <f t="shared" si="4"/>
        <v>50987.89614583052</v>
      </c>
      <c r="T70" s="137">
        <f t="shared" si="6"/>
        <v>1881996.5378087997</v>
      </c>
    </row>
    <row r="71" spans="1:20" ht="12.75">
      <c r="A71" s="130" t="s">
        <v>36</v>
      </c>
      <c r="B71" s="130" t="s">
        <v>77</v>
      </c>
      <c r="C71" s="136">
        <f t="shared" si="5"/>
        <v>4.4282271477854405</v>
      </c>
      <c r="D71" s="130" t="s">
        <v>111</v>
      </c>
      <c r="E71" s="130" t="s">
        <v>76</v>
      </c>
      <c r="F71" s="130" t="s">
        <v>136</v>
      </c>
      <c r="G71" s="130">
        <v>91.79</v>
      </c>
      <c r="H71" s="130" t="s">
        <v>76</v>
      </c>
      <c r="I71" s="130" t="s">
        <v>137</v>
      </c>
      <c r="J71" s="133">
        <v>91.26</v>
      </c>
      <c r="K71" s="130">
        <v>92.64</v>
      </c>
      <c r="L71" s="130">
        <f>IF(B71="買い",G71-K71,K71-G71)*100</f>
        <v>84.99999999999943</v>
      </c>
      <c r="M71" s="130">
        <v>0.02</v>
      </c>
      <c r="N71" s="130">
        <v>100</v>
      </c>
      <c r="O71" s="130" t="s">
        <v>138</v>
      </c>
      <c r="P71" s="130" t="s">
        <v>86</v>
      </c>
      <c r="Q71" s="145">
        <f>IF(P71="勝ち",IF(B71="買い",J71-G71,G71-J71),0)*100</f>
        <v>53.000000000000114</v>
      </c>
      <c r="R71" s="135">
        <f>IF(P71="負け",IF(B71="買い",G71-K71,K71-G71),0)*100</f>
        <v>0</v>
      </c>
      <c r="S71" s="146">
        <f t="shared" si="4"/>
        <v>23469.603883262884</v>
      </c>
      <c r="T71" s="137">
        <f t="shared" si="6"/>
        <v>1905466.1416920626</v>
      </c>
    </row>
    <row r="72" spans="1:20" ht="12.75">
      <c r="A72" s="130" t="s">
        <v>100</v>
      </c>
      <c r="B72" s="130" t="s">
        <v>87</v>
      </c>
      <c r="C72" s="136">
        <f t="shared" si="5"/>
        <v>1.1396328598636745</v>
      </c>
      <c r="D72" s="130" t="s">
        <v>111</v>
      </c>
      <c r="E72" s="130" t="s">
        <v>76</v>
      </c>
      <c r="F72" s="130" t="s">
        <v>292</v>
      </c>
      <c r="G72" s="141">
        <v>1.5279</v>
      </c>
      <c r="H72" s="130" t="s">
        <v>76</v>
      </c>
      <c r="I72" s="130" t="s">
        <v>293</v>
      </c>
      <c r="J72" s="143">
        <v>1.4975</v>
      </c>
      <c r="K72" s="143">
        <v>1.4975</v>
      </c>
      <c r="L72" s="130">
        <f>IF(B72="買い",G72-K72,K72-G72)*10000</f>
        <v>303.99999999999983</v>
      </c>
      <c r="M72" s="130">
        <v>0.02</v>
      </c>
      <c r="N72" s="130">
        <v>110</v>
      </c>
      <c r="O72" s="130" t="s">
        <v>79</v>
      </c>
      <c r="P72" s="130" t="s">
        <v>78</v>
      </c>
      <c r="Q72" s="140">
        <f>IF(P72="勝ち",IF(B72="買い",J72-G72,G72-J72),0)*10000</f>
        <v>0</v>
      </c>
      <c r="R72" s="140">
        <f>IF(P72="負け",IF(B72="買い",G72-K72,K72-G72),0)*10000</f>
        <v>303.99999999999983</v>
      </c>
      <c r="S72" s="144">
        <f t="shared" si="4"/>
        <v>-34644.83893985568</v>
      </c>
      <c r="T72" s="137">
        <f t="shared" si="6"/>
        <v>1870821.302752207</v>
      </c>
    </row>
    <row r="73" spans="1:20" ht="12.75">
      <c r="A73" s="130" t="s">
        <v>100</v>
      </c>
      <c r="B73" s="130" t="s">
        <v>87</v>
      </c>
      <c r="C73" s="136">
        <f t="shared" si="5"/>
        <v>1.399791472317402</v>
      </c>
      <c r="D73" s="130" t="s">
        <v>111</v>
      </c>
      <c r="E73" s="130" t="s">
        <v>76</v>
      </c>
      <c r="F73" s="130" t="s">
        <v>294</v>
      </c>
      <c r="G73" s="141">
        <v>1.519</v>
      </c>
      <c r="H73" s="130" t="s">
        <v>76</v>
      </c>
      <c r="I73" s="130" t="s">
        <v>295</v>
      </c>
      <c r="J73" s="141">
        <v>1.555</v>
      </c>
      <c r="K73" s="143">
        <v>1.4947</v>
      </c>
      <c r="L73" s="130">
        <f>IF(B73="買い",G73-K73,K73-G73)*10000</f>
        <v>242.9999999999999</v>
      </c>
      <c r="M73" s="130">
        <v>0.02</v>
      </c>
      <c r="N73" s="130">
        <v>110</v>
      </c>
      <c r="O73" s="130" t="s">
        <v>124</v>
      </c>
      <c r="P73" s="130" t="s">
        <v>86</v>
      </c>
      <c r="Q73" s="140">
        <f>IF(P73="勝ち",IF(B73="買い",J73-G73,G73-J73),0)*10000</f>
        <v>360.00000000000034</v>
      </c>
      <c r="R73" s="140">
        <f>IF(P73="負け",IF(B73="買い",G73-K73,K73-G73),0)*10000</f>
        <v>0</v>
      </c>
      <c r="S73" s="144">
        <f t="shared" si="4"/>
        <v>50392.49300342653</v>
      </c>
      <c r="T73" s="137">
        <f t="shared" si="6"/>
        <v>1921213.7957556336</v>
      </c>
    </row>
    <row r="74" spans="1:20" ht="12.75">
      <c r="A74" s="130" t="s">
        <v>100</v>
      </c>
      <c r="B74" s="130" t="s">
        <v>87</v>
      </c>
      <c r="C74" s="136">
        <f t="shared" si="5"/>
        <v>2.01914219207107</v>
      </c>
      <c r="D74" s="130" t="s">
        <v>111</v>
      </c>
      <c r="E74" s="130" t="s">
        <v>76</v>
      </c>
      <c r="F74" s="130" t="s">
        <v>296</v>
      </c>
      <c r="G74" s="141">
        <v>1.5577</v>
      </c>
      <c r="H74" s="130" t="s">
        <v>76</v>
      </c>
      <c r="I74" s="130" t="s">
        <v>265</v>
      </c>
      <c r="J74" s="141">
        <v>1.6029</v>
      </c>
      <c r="K74" s="143">
        <v>1.5404</v>
      </c>
      <c r="L74" s="130">
        <f>IF(B74="買い",G74-K74,K74-G74)*10000</f>
        <v>173.00000000000094</v>
      </c>
      <c r="M74" s="130">
        <v>0.02</v>
      </c>
      <c r="N74" s="130">
        <v>110</v>
      </c>
      <c r="O74" s="130" t="s">
        <v>124</v>
      </c>
      <c r="P74" s="130" t="s">
        <v>86</v>
      </c>
      <c r="Q74" s="140">
        <f>IF(P74="勝ち",IF(B74="買い",J74-G74,G74-J74),0)*10000</f>
        <v>451.9999999999991</v>
      </c>
      <c r="R74" s="140">
        <f>IF(P74="負け",IF(B74="買い",G74-K74,K74-G74),0)*10000</f>
        <v>0</v>
      </c>
      <c r="S74" s="144">
        <f t="shared" si="4"/>
        <v>91265.22708161219</v>
      </c>
      <c r="T74" s="137">
        <f t="shared" si="6"/>
        <v>2012479.0228372458</v>
      </c>
    </row>
    <row r="75" spans="1:20" ht="12.75">
      <c r="A75" s="130" t="s">
        <v>96</v>
      </c>
      <c r="B75" s="130" t="s">
        <v>87</v>
      </c>
      <c r="C75" s="136">
        <f t="shared" si="5"/>
        <v>1.9994823873196699</v>
      </c>
      <c r="D75" s="130" t="s">
        <v>111</v>
      </c>
      <c r="E75" s="130" t="s">
        <v>76</v>
      </c>
      <c r="F75" s="130" t="s">
        <v>265</v>
      </c>
      <c r="G75" s="141">
        <v>1.4052</v>
      </c>
      <c r="H75" s="130" t="s">
        <v>76</v>
      </c>
      <c r="I75" s="130" t="s">
        <v>266</v>
      </c>
      <c r="J75" s="130">
        <v>1.4493</v>
      </c>
      <c r="K75" s="130">
        <v>1.3869</v>
      </c>
      <c r="L75" s="130">
        <f>IF(B75="買い",G75-K75,K75-G75)*10000</f>
        <v>182.99999999999983</v>
      </c>
      <c r="M75" s="130">
        <v>0.02</v>
      </c>
      <c r="N75" s="130">
        <v>110</v>
      </c>
      <c r="O75" s="130" t="s">
        <v>124</v>
      </c>
      <c r="P75" s="130" t="s">
        <v>86</v>
      </c>
      <c r="Q75" s="140">
        <f>IF(P75="勝ち",IF(B75="買い",J75-G75,G75-J75),0)*10000</f>
        <v>441.0000000000003</v>
      </c>
      <c r="R75" s="140">
        <f>IF(P75="負け",IF(B75="買い",G75-K75,K75-G75),0)*10000</f>
        <v>0</v>
      </c>
      <c r="S75" s="144">
        <f t="shared" si="4"/>
        <v>88177.1732807975</v>
      </c>
      <c r="T75" s="137">
        <f t="shared" si="6"/>
        <v>2100656.1961180433</v>
      </c>
    </row>
    <row r="76" spans="1:20" ht="12.75">
      <c r="A76" s="130" t="s">
        <v>36</v>
      </c>
      <c r="B76" s="130" t="s">
        <v>77</v>
      </c>
      <c r="C76" s="136">
        <f t="shared" si="5"/>
        <v>2.9175780501639537</v>
      </c>
      <c r="D76" s="130" t="s">
        <v>111</v>
      </c>
      <c r="E76" s="130" t="s">
        <v>76</v>
      </c>
      <c r="F76" s="130" t="s">
        <v>139</v>
      </c>
      <c r="G76" s="130">
        <v>81.84</v>
      </c>
      <c r="H76" s="130" t="s">
        <v>76</v>
      </c>
      <c r="I76" s="130" t="s">
        <v>140</v>
      </c>
      <c r="J76" s="133">
        <v>81.84</v>
      </c>
      <c r="K76" s="130">
        <v>83.28</v>
      </c>
      <c r="L76" s="130">
        <f>IF(B76="買い",G76-K76,K76-G76)*100</f>
        <v>143.99999999999977</v>
      </c>
      <c r="M76" s="130">
        <v>0.02</v>
      </c>
      <c r="N76" s="130">
        <v>100</v>
      </c>
      <c r="O76" s="130" t="s">
        <v>121</v>
      </c>
      <c r="P76" s="130" t="s">
        <v>141</v>
      </c>
      <c r="Q76" s="145">
        <f>IF(P76="勝ち",IF(B76="買い",J76-G76,G76-J76),0)*100</f>
        <v>0</v>
      </c>
      <c r="R76" s="135">
        <f>IF(P76="負け",IF(B76="買い",G76-K76,K76-G76),0)*100</f>
        <v>0</v>
      </c>
      <c r="S76" s="152">
        <f t="shared" si="4"/>
        <v>0</v>
      </c>
      <c r="T76" s="137">
        <f t="shared" si="6"/>
        <v>2100656.1961180433</v>
      </c>
    </row>
    <row r="77" spans="1:20" ht="12.75">
      <c r="A77" s="130" t="s">
        <v>36</v>
      </c>
      <c r="B77" s="130" t="s">
        <v>77</v>
      </c>
      <c r="C77" s="136">
        <f t="shared" si="5"/>
        <v>4.2870534614654385</v>
      </c>
      <c r="D77" s="130" t="s">
        <v>111</v>
      </c>
      <c r="E77" s="130" t="s">
        <v>76</v>
      </c>
      <c r="F77" s="130" t="s">
        <v>142</v>
      </c>
      <c r="G77" s="130">
        <v>80.48</v>
      </c>
      <c r="H77" s="130" t="s">
        <v>76</v>
      </c>
      <c r="I77" s="130" t="s">
        <v>143</v>
      </c>
      <c r="J77" s="130">
        <v>78.68</v>
      </c>
      <c r="K77" s="130">
        <v>81.46</v>
      </c>
      <c r="L77" s="130">
        <f>IF(B77="買い",G77-K77,K77-G77)*100</f>
        <v>97.99999999999898</v>
      </c>
      <c r="M77" s="130">
        <v>0.02</v>
      </c>
      <c r="N77" s="130">
        <v>100</v>
      </c>
      <c r="O77" s="130" t="s">
        <v>124</v>
      </c>
      <c r="P77" s="130" t="s">
        <v>86</v>
      </c>
      <c r="Q77" s="145">
        <f>IF(P77="勝ち",IF(B77="買い",J77-G77,G77-J77),0)*100</f>
        <v>179.99999999999972</v>
      </c>
      <c r="R77" s="135">
        <f>IF(P77="負け",IF(B77="買い",G77-K77,K77-G77),0)*100</f>
        <v>0</v>
      </c>
      <c r="S77" s="147">
        <f t="shared" si="4"/>
        <v>77166.96230637777</v>
      </c>
      <c r="T77" s="137">
        <f t="shared" si="6"/>
        <v>2177823.158424421</v>
      </c>
    </row>
    <row r="78" spans="1:20" ht="12.75">
      <c r="A78" s="130" t="s">
        <v>195</v>
      </c>
      <c r="B78" s="130" t="s">
        <v>77</v>
      </c>
      <c r="C78" s="136">
        <f t="shared" si="5"/>
        <v>2.316833147260028</v>
      </c>
      <c r="D78" s="130" t="s">
        <v>111</v>
      </c>
      <c r="E78" s="130" t="s">
        <v>76</v>
      </c>
      <c r="F78" s="130" t="s">
        <v>142</v>
      </c>
      <c r="G78" s="134">
        <v>128.93</v>
      </c>
      <c r="H78" s="130" t="s">
        <v>76</v>
      </c>
      <c r="I78" s="130" t="s">
        <v>143</v>
      </c>
      <c r="J78" s="130">
        <v>130.81</v>
      </c>
      <c r="K78" s="130">
        <v>130.81</v>
      </c>
      <c r="L78" s="130">
        <f>IF(B78="買い",G78-K78,K78-G78)*100</f>
        <v>187.99999999999955</v>
      </c>
      <c r="M78" s="130">
        <v>0.02</v>
      </c>
      <c r="N78" s="130">
        <v>100</v>
      </c>
      <c r="O78" s="130" t="s">
        <v>79</v>
      </c>
      <c r="P78" s="130" t="s">
        <v>78</v>
      </c>
      <c r="Q78" s="135">
        <f>IF(P78="勝ち",IF(B78="買い",J78-G78,G78-J78),0)*100</f>
        <v>0</v>
      </c>
      <c r="R78" s="135">
        <f>IF(P78="負け",IF(B78="買い",G78-K78,K78-G78),0)*100</f>
        <v>187.99999999999955</v>
      </c>
      <c r="S78" s="152">
        <f t="shared" si="4"/>
        <v>-43556.46316848843</v>
      </c>
      <c r="T78" s="137">
        <f t="shared" si="6"/>
        <v>2134266.695255933</v>
      </c>
    </row>
    <row r="79" spans="1:20" ht="12.75">
      <c r="A79" s="130" t="s">
        <v>157</v>
      </c>
      <c r="B79" s="130" t="s">
        <v>77</v>
      </c>
      <c r="C79" s="136">
        <f t="shared" si="5"/>
        <v>1.9853643676799322</v>
      </c>
      <c r="D79" s="130" t="s">
        <v>111</v>
      </c>
      <c r="E79" s="130" t="s">
        <v>76</v>
      </c>
      <c r="F79" s="130" t="s">
        <v>142</v>
      </c>
      <c r="G79" s="134">
        <v>114.64</v>
      </c>
      <c r="H79" s="130" t="s">
        <v>76</v>
      </c>
      <c r="I79" s="130" t="s">
        <v>186</v>
      </c>
      <c r="J79" s="133">
        <v>104.91</v>
      </c>
      <c r="K79" s="130">
        <v>116.79</v>
      </c>
      <c r="L79" s="130">
        <f>IF(B79="買い",G79-K79,K79-G79)*100</f>
        <v>215.00000000000057</v>
      </c>
      <c r="M79" s="130">
        <v>0.02</v>
      </c>
      <c r="N79" s="130">
        <v>100</v>
      </c>
      <c r="O79" s="130" t="s">
        <v>79</v>
      </c>
      <c r="P79" s="130" t="s">
        <v>86</v>
      </c>
      <c r="Q79" s="135">
        <f>IF(P79="勝ち",IF(B79="買い",J79-G79,G79-J79),0)*100</f>
        <v>973.0000000000005</v>
      </c>
      <c r="R79" s="135">
        <f>IF(P79="負け",IF(B79="買い",G79-K79,K79-G79),0)*100</f>
        <v>0</v>
      </c>
      <c r="S79" s="146">
        <f t="shared" si="4"/>
        <v>193175.95297525747</v>
      </c>
      <c r="T79" s="137">
        <f t="shared" si="6"/>
        <v>2327442.64823119</v>
      </c>
    </row>
    <row r="80" spans="1:20" ht="12.75">
      <c r="A80" s="130" t="s">
        <v>157</v>
      </c>
      <c r="B80" s="130" t="s">
        <v>77</v>
      </c>
      <c r="C80" s="136">
        <f t="shared" si="5"/>
        <v>3.499913756738636</v>
      </c>
      <c r="D80" s="130" t="s">
        <v>111</v>
      </c>
      <c r="E80" s="130" t="s">
        <v>76</v>
      </c>
      <c r="F80" s="130" t="s">
        <v>187</v>
      </c>
      <c r="G80" s="134">
        <v>106.83</v>
      </c>
      <c r="H80" s="130" t="s">
        <v>76</v>
      </c>
      <c r="I80" s="130" t="s">
        <v>188</v>
      </c>
      <c r="J80" s="130">
        <v>100.28</v>
      </c>
      <c r="K80" s="130">
        <v>108.16</v>
      </c>
      <c r="L80" s="130">
        <f>IF(B80="買い",G80-K80,K80-G80)*100</f>
        <v>132.99999999999983</v>
      </c>
      <c r="M80" s="130">
        <v>0.02</v>
      </c>
      <c r="N80" s="130">
        <v>100</v>
      </c>
      <c r="O80" s="130" t="s">
        <v>124</v>
      </c>
      <c r="P80" s="130" t="s">
        <v>86</v>
      </c>
      <c r="Q80" s="135">
        <f>IF(P80="勝ち",IF(B80="買い",J80-G80,G80-J80),0)*100</f>
        <v>654.9999999999998</v>
      </c>
      <c r="R80" s="135">
        <f>IF(P80="負け",IF(B80="買い",G80-K80,K80-G80),0)*100</f>
        <v>0</v>
      </c>
      <c r="S80" s="146">
        <f t="shared" si="4"/>
        <v>229244.3510663806</v>
      </c>
      <c r="T80" s="137">
        <f t="shared" si="6"/>
        <v>2556686.999297571</v>
      </c>
    </row>
    <row r="81" spans="1:20" ht="12.75">
      <c r="A81" s="130" t="s">
        <v>96</v>
      </c>
      <c r="B81" s="130" t="s">
        <v>77</v>
      </c>
      <c r="C81" s="136">
        <f t="shared" si="5"/>
        <v>2.7344245981792357</v>
      </c>
      <c r="D81" s="130" t="s">
        <v>111</v>
      </c>
      <c r="E81" s="130" t="s">
        <v>76</v>
      </c>
      <c r="F81" s="130" t="s">
        <v>267</v>
      </c>
      <c r="G81" s="141">
        <v>1.3287</v>
      </c>
      <c r="H81" s="130" t="s">
        <v>76</v>
      </c>
      <c r="I81" s="130" t="s">
        <v>268</v>
      </c>
      <c r="J81" s="141">
        <v>1.3071</v>
      </c>
      <c r="K81" s="130">
        <v>1.3457</v>
      </c>
      <c r="L81" s="130">
        <f>IF(B81="買い",G81-K81,K81-G81)*10000</f>
        <v>169.99999999999903</v>
      </c>
      <c r="M81" s="130">
        <v>0.02</v>
      </c>
      <c r="N81" s="130">
        <v>110</v>
      </c>
      <c r="O81" s="130" t="s">
        <v>124</v>
      </c>
      <c r="P81" s="130" t="s">
        <v>86</v>
      </c>
      <c r="Q81" s="140">
        <f>IF(P81="勝ち",IF(B81="買い",J81-G81,G81-J81),0)*10000</f>
        <v>216.00000000000063</v>
      </c>
      <c r="R81" s="140">
        <f>IF(P81="負け",IF(B81="買い",G81-K81,K81-G81),0)*10000</f>
        <v>0</v>
      </c>
      <c r="S81" s="144">
        <f t="shared" si="4"/>
        <v>59063.57132067166</v>
      </c>
      <c r="T81" s="137">
        <f t="shared" si="6"/>
        <v>2615750.5706182425</v>
      </c>
    </row>
    <row r="82" spans="1:20" ht="12.75">
      <c r="A82" s="130" t="s">
        <v>36</v>
      </c>
      <c r="B82" s="130" t="s">
        <v>77</v>
      </c>
      <c r="C82" s="136">
        <f t="shared" si="5"/>
        <v>11.130853491992548</v>
      </c>
      <c r="D82" s="130" t="s">
        <v>111</v>
      </c>
      <c r="E82" s="130" t="s">
        <v>76</v>
      </c>
      <c r="F82" s="130" t="s">
        <v>144</v>
      </c>
      <c r="G82" s="130">
        <v>77.55</v>
      </c>
      <c r="H82" s="130" t="s">
        <v>76</v>
      </c>
      <c r="I82" s="130" t="s">
        <v>145</v>
      </c>
      <c r="J82" s="130">
        <v>77.55</v>
      </c>
      <c r="K82" s="130">
        <v>78.02</v>
      </c>
      <c r="L82" s="130">
        <f aca="true" t="shared" si="7" ref="L82:L89">IF(B82="買い",G82-K82,K82-G82)*100</f>
        <v>46.999999999999886</v>
      </c>
      <c r="M82" s="130">
        <v>0.02</v>
      </c>
      <c r="N82" s="130">
        <v>100</v>
      </c>
      <c r="O82" s="130" t="s">
        <v>121</v>
      </c>
      <c r="P82" s="130" t="s">
        <v>141</v>
      </c>
      <c r="Q82" s="135">
        <f aca="true" t="shared" si="8" ref="Q82:Q89">IF(P82="勝ち",IF(B82="買い",J82-G82,G82-J82),0)*100</f>
        <v>0</v>
      </c>
      <c r="R82" s="135">
        <f aca="true" t="shared" si="9" ref="R82:R89">IF(P82="負け",IF(B82="買い",G82-K82,K82-G82),0)*100</f>
        <v>0</v>
      </c>
      <c r="S82" s="152">
        <f t="shared" si="4"/>
        <v>0</v>
      </c>
      <c r="T82" s="137">
        <f t="shared" si="6"/>
        <v>2615750.5706182425</v>
      </c>
    </row>
    <row r="83" spans="1:20" ht="12.75">
      <c r="A83" s="130" t="s">
        <v>195</v>
      </c>
      <c r="B83" s="130" t="s">
        <v>87</v>
      </c>
      <c r="C83" s="136">
        <f t="shared" si="5"/>
        <v>3.1326354139140595</v>
      </c>
      <c r="D83" s="130" t="s">
        <v>111</v>
      </c>
      <c r="E83" s="130" t="s">
        <v>76</v>
      </c>
      <c r="F83" s="130" t="s">
        <v>221</v>
      </c>
      <c r="G83" s="134">
        <v>121.86</v>
      </c>
      <c r="H83" s="130" t="s">
        <v>76</v>
      </c>
      <c r="I83" s="130" t="s">
        <v>222</v>
      </c>
      <c r="J83" s="130">
        <v>128.22</v>
      </c>
      <c r="K83" s="130">
        <v>120.19</v>
      </c>
      <c r="L83" s="130">
        <f t="shared" si="7"/>
        <v>167.00000000000017</v>
      </c>
      <c r="M83" s="130">
        <v>0.02</v>
      </c>
      <c r="N83" s="130">
        <v>100</v>
      </c>
      <c r="O83" s="130" t="s">
        <v>124</v>
      </c>
      <c r="P83" s="130" t="s">
        <v>86</v>
      </c>
      <c r="Q83" s="135">
        <f t="shared" si="8"/>
        <v>636</v>
      </c>
      <c r="R83" s="135">
        <f t="shared" si="9"/>
        <v>0</v>
      </c>
      <c r="S83" s="146">
        <f t="shared" si="4"/>
        <v>199235.6123249342</v>
      </c>
      <c r="T83" s="137">
        <f t="shared" si="6"/>
        <v>2814986.1829431765</v>
      </c>
    </row>
    <row r="84" spans="1:20" ht="12.75">
      <c r="A84" s="130" t="s">
        <v>195</v>
      </c>
      <c r="B84" s="130" t="s">
        <v>77</v>
      </c>
      <c r="C84" s="136">
        <f t="shared" si="5"/>
        <v>2.157077534822346</v>
      </c>
      <c r="D84" s="130" t="s">
        <v>111</v>
      </c>
      <c r="E84" s="130" t="s">
        <v>76</v>
      </c>
      <c r="F84" s="130" t="s">
        <v>189</v>
      </c>
      <c r="G84" s="134">
        <v>130.6</v>
      </c>
      <c r="H84" s="130" t="s">
        <v>76</v>
      </c>
      <c r="I84" s="130" t="s">
        <v>223</v>
      </c>
      <c r="J84" s="130">
        <v>130.19</v>
      </c>
      <c r="K84" s="130">
        <v>133.21</v>
      </c>
      <c r="L84" s="130">
        <f t="shared" si="7"/>
        <v>261.00000000000136</v>
      </c>
      <c r="M84" s="130">
        <v>0.02</v>
      </c>
      <c r="N84" s="130">
        <v>100</v>
      </c>
      <c r="O84" s="130" t="s">
        <v>124</v>
      </c>
      <c r="P84" s="130" t="s">
        <v>86</v>
      </c>
      <c r="Q84" s="140">
        <f t="shared" si="8"/>
        <v>40.99999999999966</v>
      </c>
      <c r="R84" s="140">
        <f t="shared" si="9"/>
        <v>0</v>
      </c>
      <c r="S84" s="145">
        <f t="shared" si="4"/>
        <v>8844.017892771544</v>
      </c>
      <c r="T84" s="137">
        <f t="shared" si="6"/>
        <v>2823830.200835948</v>
      </c>
    </row>
    <row r="85" spans="1:20" ht="12.75">
      <c r="A85" s="130" t="s">
        <v>157</v>
      </c>
      <c r="B85" s="130" t="s">
        <v>77</v>
      </c>
      <c r="C85" s="136">
        <f t="shared" si="5"/>
        <v>2.578840366060229</v>
      </c>
      <c r="D85" s="130" t="s">
        <v>111</v>
      </c>
      <c r="E85" s="130" t="s">
        <v>76</v>
      </c>
      <c r="F85" s="130" t="s">
        <v>189</v>
      </c>
      <c r="G85" s="134">
        <v>108.93</v>
      </c>
      <c r="H85" s="130" t="s">
        <v>76</v>
      </c>
      <c r="I85" s="130" t="s">
        <v>149</v>
      </c>
      <c r="J85" s="130">
        <v>97.79</v>
      </c>
      <c r="K85" s="130">
        <v>111.12</v>
      </c>
      <c r="L85" s="130">
        <f t="shared" si="7"/>
        <v>218.99999999999977</v>
      </c>
      <c r="M85" s="130">
        <v>0.02</v>
      </c>
      <c r="N85" s="130">
        <v>100</v>
      </c>
      <c r="O85" s="130" t="s">
        <v>124</v>
      </c>
      <c r="P85" s="130" t="s">
        <v>86</v>
      </c>
      <c r="Q85" s="135">
        <f t="shared" si="8"/>
        <v>1114</v>
      </c>
      <c r="R85" s="135">
        <f t="shared" si="9"/>
        <v>0</v>
      </c>
      <c r="S85" s="149">
        <f t="shared" si="4"/>
        <v>287282.8167791095</v>
      </c>
      <c r="T85" s="137">
        <f t="shared" si="6"/>
        <v>3111113.0176150575</v>
      </c>
    </row>
    <row r="86" spans="1:20" ht="12.75">
      <c r="A86" s="130" t="s">
        <v>36</v>
      </c>
      <c r="B86" s="130" t="s">
        <v>77</v>
      </c>
      <c r="C86" s="136">
        <f t="shared" si="5"/>
        <v>4.232806826687156</v>
      </c>
      <c r="D86" s="130" t="s">
        <v>111</v>
      </c>
      <c r="E86" s="130" t="s">
        <v>76</v>
      </c>
      <c r="F86" s="130" t="s">
        <v>146</v>
      </c>
      <c r="G86" s="134">
        <v>81.81</v>
      </c>
      <c r="H86" s="130" t="s">
        <v>76</v>
      </c>
      <c r="I86" s="130" t="s">
        <v>147</v>
      </c>
      <c r="J86" s="133">
        <v>80.13</v>
      </c>
      <c r="K86" s="130">
        <v>83.28</v>
      </c>
      <c r="L86" s="130">
        <f t="shared" si="7"/>
        <v>146.9999999999999</v>
      </c>
      <c r="M86" s="130">
        <v>0.02</v>
      </c>
      <c r="N86" s="130">
        <v>100</v>
      </c>
      <c r="O86" s="130" t="s">
        <v>138</v>
      </c>
      <c r="P86" s="130" t="s">
        <v>86</v>
      </c>
      <c r="Q86" s="135">
        <f t="shared" si="8"/>
        <v>168.00000000000068</v>
      </c>
      <c r="R86" s="135">
        <f t="shared" si="9"/>
        <v>0</v>
      </c>
      <c r="S86" s="146">
        <f t="shared" si="4"/>
        <v>71111.15468834451</v>
      </c>
      <c r="T86" s="137">
        <f t="shared" si="6"/>
        <v>3182224.172303402</v>
      </c>
    </row>
    <row r="87" spans="1:20" ht="12.75">
      <c r="A87" s="130" t="s">
        <v>36</v>
      </c>
      <c r="B87" s="130" t="s">
        <v>77</v>
      </c>
      <c r="C87" s="136">
        <f t="shared" si="5"/>
        <v>7.857343635317019</v>
      </c>
      <c r="D87" s="130" t="s">
        <v>111</v>
      </c>
      <c r="E87" s="130" t="s">
        <v>76</v>
      </c>
      <c r="F87" s="130" t="s">
        <v>148</v>
      </c>
      <c r="G87" s="134">
        <v>79.12</v>
      </c>
      <c r="H87" s="130" t="s">
        <v>76</v>
      </c>
      <c r="I87" s="130" t="s">
        <v>149</v>
      </c>
      <c r="J87" s="134">
        <v>79.12</v>
      </c>
      <c r="K87" s="130">
        <v>79.93</v>
      </c>
      <c r="L87" s="130">
        <f t="shared" si="7"/>
        <v>81.00000000000023</v>
      </c>
      <c r="M87" s="130">
        <v>0.02</v>
      </c>
      <c r="N87" s="130">
        <v>100</v>
      </c>
      <c r="O87" s="130" t="s">
        <v>121</v>
      </c>
      <c r="P87" s="130" t="s">
        <v>141</v>
      </c>
      <c r="Q87" s="135">
        <f t="shared" si="8"/>
        <v>0</v>
      </c>
      <c r="R87" s="135">
        <f t="shared" si="9"/>
        <v>0</v>
      </c>
      <c r="S87" s="152">
        <f t="shared" si="4"/>
        <v>0</v>
      </c>
      <c r="T87" s="137">
        <f t="shared" si="6"/>
        <v>3182224.172303402</v>
      </c>
    </row>
    <row r="88" spans="1:20" ht="12.75">
      <c r="A88" s="130" t="s">
        <v>195</v>
      </c>
      <c r="B88" s="130" t="s">
        <v>87</v>
      </c>
      <c r="C88" s="136">
        <f t="shared" si="5"/>
        <v>6.770689728305126</v>
      </c>
      <c r="D88" s="130" t="s">
        <v>111</v>
      </c>
      <c r="E88" s="130" t="s">
        <v>76</v>
      </c>
      <c r="F88" s="130" t="s">
        <v>224</v>
      </c>
      <c r="G88" s="134">
        <v>125.59</v>
      </c>
      <c r="H88" s="130" t="s">
        <v>76</v>
      </c>
      <c r="I88" s="130" t="s">
        <v>225</v>
      </c>
      <c r="J88" s="134">
        <v>125.59</v>
      </c>
      <c r="K88" s="130">
        <v>124.65</v>
      </c>
      <c r="L88" s="130">
        <f t="shared" si="7"/>
        <v>93.99999999999977</v>
      </c>
      <c r="M88" s="130">
        <v>0.02</v>
      </c>
      <c r="N88" s="130">
        <v>100</v>
      </c>
      <c r="O88" s="130" t="s">
        <v>121</v>
      </c>
      <c r="P88" s="130" t="s">
        <v>141</v>
      </c>
      <c r="Q88" s="140">
        <f t="shared" si="8"/>
        <v>0</v>
      </c>
      <c r="R88" s="140">
        <f t="shared" si="9"/>
        <v>0</v>
      </c>
      <c r="S88" s="142">
        <f t="shared" si="4"/>
        <v>0</v>
      </c>
      <c r="T88" s="137">
        <f t="shared" si="6"/>
        <v>3182224.172303402</v>
      </c>
    </row>
    <row r="89" spans="1:20" ht="12.75">
      <c r="A89" s="130" t="s">
        <v>157</v>
      </c>
      <c r="B89" s="130" t="s">
        <v>77</v>
      </c>
      <c r="C89" s="136">
        <f t="shared" si="5"/>
        <v>3.9530735059669606</v>
      </c>
      <c r="D89" s="130" t="s">
        <v>111</v>
      </c>
      <c r="E89" s="130" t="s">
        <v>76</v>
      </c>
      <c r="F89" s="130" t="s">
        <v>190</v>
      </c>
      <c r="G89" s="134">
        <v>101.78</v>
      </c>
      <c r="H89" s="130" t="s">
        <v>76</v>
      </c>
      <c r="I89" s="130" t="s">
        <v>98</v>
      </c>
      <c r="J89" s="130">
        <v>103.39</v>
      </c>
      <c r="K89" s="130">
        <v>103.39</v>
      </c>
      <c r="L89" s="130">
        <f t="shared" si="7"/>
        <v>160.99999999999994</v>
      </c>
      <c r="M89" s="130">
        <v>0.02</v>
      </c>
      <c r="N89" s="130">
        <v>100</v>
      </c>
      <c r="O89" s="130" t="s">
        <v>79</v>
      </c>
      <c r="P89" s="130" t="s">
        <v>78</v>
      </c>
      <c r="Q89" s="135">
        <f t="shared" si="8"/>
        <v>0</v>
      </c>
      <c r="R89" s="135">
        <f t="shared" si="9"/>
        <v>160.99999999999994</v>
      </c>
      <c r="S89" s="152">
        <f t="shared" si="4"/>
        <v>-63644.48344606804</v>
      </c>
      <c r="T89" s="137">
        <f t="shared" si="6"/>
        <v>3118579.6888573337</v>
      </c>
    </row>
    <row r="90" spans="1:20" ht="12.75">
      <c r="A90" s="130" t="s">
        <v>96</v>
      </c>
      <c r="B90" s="130" t="s">
        <v>77</v>
      </c>
      <c r="C90" s="136">
        <f t="shared" si="5"/>
        <v>3.4786164962156585</v>
      </c>
      <c r="D90" s="130" t="s">
        <v>111</v>
      </c>
      <c r="E90" s="130" t="s">
        <v>76</v>
      </c>
      <c r="F90" s="130" t="s">
        <v>269</v>
      </c>
      <c r="G90" s="141">
        <v>1.3269</v>
      </c>
      <c r="H90" s="130" t="s">
        <v>76</v>
      </c>
      <c r="I90" s="130" t="s">
        <v>270</v>
      </c>
      <c r="J90" s="130">
        <v>1.3046</v>
      </c>
      <c r="K90" s="130">
        <v>1.3432</v>
      </c>
      <c r="L90" s="130">
        <f>IF(B90="買い",G90-K90,K90-G90)*10000</f>
        <v>162.9999999999998</v>
      </c>
      <c r="M90" s="130">
        <v>0.02</v>
      </c>
      <c r="N90" s="130">
        <v>110</v>
      </c>
      <c r="O90" s="130" t="s">
        <v>124</v>
      </c>
      <c r="P90" s="130" t="s">
        <v>86</v>
      </c>
      <c r="Q90" s="140">
        <f>IF(P90="勝ち",IF(B90="買い",J90-G90,G90-J90),0)*10000</f>
        <v>222.99999999999986</v>
      </c>
      <c r="R90" s="140">
        <f>IF(P90="負け",IF(B90="買い",G90-K90,K90-G90),0)*10000</f>
        <v>0</v>
      </c>
      <c r="S90" s="144">
        <f t="shared" si="4"/>
        <v>77573.14786560913</v>
      </c>
      <c r="T90" s="137">
        <f t="shared" si="6"/>
        <v>3196152.836722943</v>
      </c>
    </row>
    <row r="91" spans="1:20" ht="12.75">
      <c r="A91" s="130" t="s">
        <v>36</v>
      </c>
      <c r="B91" s="130" t="s">
        <v>77</v>
      </c>
      <c r="C91" s="136">
        <f t="shared" si="5"/>
        <v>4.0715322760802</v>
      </c>
      <c r="D91" s="130" t="s">
        <v>111</v>
      </c>
      <c r="E91" s="130" t="s">
        <v>76</v>
      </c>
      <c r="F91" s="130" t="s">
        <v>150</v>
      </c>
      <c r="G91" s="134">
        <v>98.87</v>
      </c>
      <c r="H91" s="130" t="s">
        <v>76</v>
      </c>
      <c r="I91" s="130" t="s">
        <v>151</v>
      </c>
      <c r="J91" s="134">
        <v>98.87</v>
      </c>
      <c r="K91" s="130">
        <v>100.44</v>
      </c>
      <c r="L91" s="130">
        <f>IF(B91="買い",G91-K91,K91-G91)*100</f>
        <v>156.99999999999932</v>
      </c>
      <c r="M91" s="130">
        <v>0.02</v>
      </c>
      <c r="N91" s="130">
        <v>100</v>
      </c>
      <c r="O91" s="130" t="s">
        <v>121</v>
      </c>
      <c r="P91" s="130" t="s">
        <v>141</v>
      </c>
      <c r="Q91" s="135">
        <f>IF(P91="勝ち",IF(B91="買い",J91-G91,G91-J91),0)*100</f>
        <v>0</v>
      </c>
      <c r="R91" s="135">
        <f>IF(P91="負け",IF(B91="買い",G91-K91,K91-G91),0)*100</f>
        <v>0</v>
      </c>
      <c r="S91" s="152">
        <f t="shared" si="4"/>
        <v>0</v>
      </c>
      <c r="T91" s="137">
        <f t="shared" si="6"/>
        <v>3196152.836722943</v>
      </c>
    </row>
    <row r="92" spans="1:20" ht="12.75">
      <c r="A92" s="130" t="s">
        <v>36</v>
      </c>
      <c r="B92" s="130" t="s">
        <v>87</v>
      </c>
      <c r="C92" s="136">
        <f t="shared" si="5"/>
        <v>3.5512809296921364</v>
      </c>
      <c r="D92" s="130" t="s">
        <v>111</v>
      </c>
      <c r="E92" s="130" t="s">
        <v>76</v>
      </c>
      <c r="F92" s="130" t="s">
        <v>152</v>
      </c>
      <c r="G92" s="134">
        <v>99.4</v>
      </c>
      <c r="H92" s="130" t="s">
        <v>76</v>
      </c>
      <c r="I92" s="130" t="s">
        <v>153</v>
      </c>
      <c r="J92" s="130">
        <v>103.76</v>
      </c>
      <c r="K92" s="133">
        <v>97.6</v>
      </c>
      <c r="L92" s="130">
        <f>IF(B92="買い",G92-K92,K92-G92)*100</f>
        <v>180.00000000000114</v>
      </c>
      <c r="M92" s="130">
        <v>0.02</v>
      </c>
      <c r="N92" s="130">
        <v>100</v>
      </c>
      <c r="O92" s="130" t="s">
        <v>124</v>
      </c>
      <c r="P92" s="130" t="s">
        <v>86</v>
      </c>
      <c r="Q92" s="135">
        <f>IF(P92="勝ち",IF(B92="買い",J92-G92,G92-J92),0)*100</f>
        <v>435.99999999999994</v>
      </c>
      <c r="R92" s="135">
        <f>IF(P92="負け",IF(B92="買い",G92-K92,K92-G92),0)*100</f>
        <v>0</v>
      </c>
      <c r="S92" s="146">
        <f t="shared" si="4"/>
        <v>154835.84853457712</v>
      </c>
      <c r="T92" s="137">
        <f t="shared" si="6"/>
        <v>3350988.68525752</v>
      </c>
    </row>
    <row r="93" spans="1:20" ht="12.75">
      <c r="A93" s="130" t="s">
        <v>195</v>
      </c>
      <c r="B93" s="130" t="s">
        <v>77</v>
      </c>
      <c r="C93" s="136">
        <f t="shared" si="5"/>
        <v>2.428252670476447</v>
      </c>
      <c r="D93" s="130" t="s">
        <v>111</v>
      </c>
      <c r="E93" s="130" t="s">
        <v>76</v>
      </c>
      <c r="F93" s="130" t="s">
        <v>226</v>
      </c>
      <c r="G93" s="134">
        <v>168.67</v>
      </c>
      <c r="H93" s="130" t="s">
        <v>76</v>
      </c>
      <c r="I93" s="130" t="s">
        <v>227</v>
      </c>
      <c r="J93" s="130">
        <v>171.43</v>
      </c>
      <c r="K93" s="130">
        <v>171.43</v>
      </c>
      <c r="L93" s="130">
        <f>IF(B93="買い",G93-K93,K93-G93)*100</f>
        <v>276.00000000000193</v>
      </c>
      <c r="M93" s="130">
        <v>0.02</v>
      </c>
      <c r="N93" s="130">
        <v>100</v>
      </c>
      <c r="O93" s="130" t="s">
        <v>79</v>
      </c>
      <c r="P93" s="130" t="s">
        <v>78</v>
      </c>
      <c r="Q93" s="140">
        <f>IF(P93="勝ち",IF(B93="買い",J93-G93,G93-J93),0)*100</f>
        <v>0</v>
      </c>
      <c r="R93" s="140">
        <f>IF(P93="負け",IF(B93="買い",G93-K93,K93-G93),0)*100</f>
        <v>276.00000000000193</v>
      </c>
      <c r="S93" s="151">
        <f t="shared" si="4"/>
        <v>-67019.77370515041</v>
      </c>
      <c r="T93" s="137">
        <f t="shared" si="6"/>
        <v>3283968.9115523696</v>
      </c>
    </row>
    <row r="94" spans="1:20" ht="12.75">
      <c r="A94" s="130" t="s">
        <v>157</v>
      </c>
      <c r="B94" s="130" t="s">
        <v>77</v>
      </c>
      <c r="C94" s="136">
        <f t="shared" si="5"/>
        <v>3.569531425600395</v>
      </c>
      <c r="D94" s="130" t="s">
        <v>111</v>
      </c>
      <c r="E94" s="130" t="s">
        <v>76</v>
      </c>
      <c r="F94" s="130" t="s">
        <v>99</v>
      </c>
      <c r="G94" s="134">
        <v>140.51</v>
      </c>
      <c r="H94" s="130" t="s">
        <v>76</v>
      </c>
      <c r="I94" s="130" t="s">
        <v>191</v>
      </c>
      <c r="J94" s="130">
        <v>138.01</v>
      </c>
      <c r="K94" s="130">
        <v>142.35</v>
      </c>
      <c r="L94" s="130">
        <f>IF(B94="買い",G94-K94,K94-G94)*100</f>
        <v>184.00000000000034</v>
      </c>
      <c r="M94" s="130">
        <v>0.02</v>
      </c>
      <c r="N94" s="130">
        <v>100</v>
      </c>
      <c r="O94" s="130" t="s">
        <v>124</v>
      </c>
      <c r="P94" s="130" t="s">
        <v>86</v>
      </c>
      <c r="Q94" s="135">
        <f>IF(P94="勝ち",IF(B94="買い",J94-G94,G94-J94),0)*100</f>
        <v>250</v>
      </c>
      <c r="R94" s="135">
        <f>IF(P94="負け",IF(B94="買い",G94-K94,K94-G94),0)*100</f>
        <v>0</v>
      </c>
      <c r="S94" s="146">
        <f t="shared" si="4"/>
        <v>89238.28564000987</v>
      </c>
      <c r="T94" s="137">
        <f t="shared" si="6"/>
        <v>3373207.1971923793</v>
      </c>
    </row>
    <row r="95" spans="1:20" ht="12.75">
      <c r="A95" s="130" t="s">
        <v>195</v>
      </c>
      <c r="B95" s="130" t="s">
        <v>87</v>
      </c>
      <c r="C95" s="136">
        <f t="shared" si="5"/>
        <v>6.486936917677703</v>
      </c>
      <c r="D95" s="130" t="s">
        <v>111</v>
      </c>
      <c r="E95" s="130" t="s">
        <v>76</v>
      </c>
      <c r="F95" s="130" t="s">
        <v>228</v>
      </c>
      <c r="G95" s="134">
        <v>173.39</v>
      </c>
      <c r="H95" s="130" t="s">
        <v>76</v>
      </c>
      <c r="I95" s="130" t="s">
        <v>229</v>
      </c>
      <c r="J95" s="134">
        <v>173.39</v>
      </c>
      <c r="K95" s="130">
        <v>172.35</v>
      </c>
      <c r="L95" s="130">
        <f>IF(B95="買い",G95-K95,K95-G95)*100</f>
        <v>103.9999999999992</v>
      </c>
      <c r="M95" s="130">
        <v>0.02</v>
      </c>
      <c r="N95" s="130">
        <v>100</v>
      </c>
      <c r="O95" s="130" t="s">
        <v>121</v>
      </c>
      <c r="P95" s="130" t="s">
        <v>141</v>
      </c>
      <c r="Q95" s="140">
        <f>IF(P95="勝ち",IF(B95="買い",J95-G95,G95-J95),0)*100</f>
        <v>0</v>
      </c>
      <c r="R95" s="140">
        <f>IF(P95="負け",IF(B95="買い",G95-K95,K95-G95),0)*100</f>
        <v>0</v>
      </c>
      <c r="S95" s="142">
        <f t="shared" si="4"/>
        <v>0</v>
      </c>
      <c r="T95" s="137">
        <f t="shared" si="6"/>
        <v>3373207.1971923793</v>
      </c>
    </row>
    <row r="96" spans="1:20" ht="12.75">
      <c r="A96" s="130" t="s">
        <v>96</v>
      </c>
      <c r="B96" s="130" t="s">
        <v>77</v>
      </c>
      <c r="C96" s="136">
        <f t="shared" si="5"/>
        <v>9.89210321757299</v>
      </c>
      <c r="D96" s="130" t="s">
        <v>111</v>
      </c>
      <c r="E96" s="130" t="s">
        <v>76</v>
      </c>
      <c r="F96" s="130" t="s">
        <v>271</v>
      </c>
      <c r="G96" s="141">
        <v>1.3588</v>
      </c>
      <c r="H96" s="130" t="s">
        <v>76</v>
      </c>
      <c r="I96" s="130" t="s">
        <v>272</v>
      </c>
      <c r="J96" s="141">
        <v>1.29</v>
      </c>
      <c r="K96" s="143">
        <v>1.365</v>
      </c>
      <c r="L96" s="130">
        <f>IF(B96="買い",G96-K96,K96-G96)*10000</f>
        <v>61.99999999999983</v>
      </c>
      <c r="M96" s="130">
        <v>0.02</v>
      </c>
      <c r="N96" s="130">
        <v>110</v>
      </c>
      <c r="O96" s="130" t="s">
        <v>124</v>
      </c>
      <c r="P96" s="130" t="s">
        <v>86</v>
      </c>
      <c r="Q96" s="140">
        <f>IF(P96="勝ち",IF(B96="買い",J96-G96,G96-J96),0)*10000</f>
        <v>687.9999999999998</v>
      </c>
      <c r="R96" s="140">
        <f>IF(P96="負け",IF(B96="買い",G96-K96,K96-G96),0)*10000</f>
        <v>0</v>
      </c>
      <c r="S96" s="144">
        <f t="shared" si="4"/>
        <v>680576.7013690214</v>
      </c>
      <c r="T96" s="137">
        <f t="shared" si="6"/>
        <v>4053783.898561401</v>
      </c>
    </row>
    <row r="97" spans="1:20" ht="12.75">
      <c r="A97" s="130" t="s">
        <v>36</v>
      </c>
      <c r="B97" s="130" t="s">
        <v>87</v>
      </c>
      <c r="C97" s="136">
        <f t="shared" si="5"/>
        <v>14.223803152846836</v>
      </c>
      <c r="D97" s="130" t="s">
        <v>111</v>
      </c>
      <c r="E97" s="130" t="s">
        <v>76</v>
      </c>
      <c r="F97" s="130" t="s">
        <v>89</v>
      </c>
      <c r="G97" s="134">
        <v>102.7</v>
      </c>
      <c r="H97" s="130" t="s">
        <v>76</v>
      </c>
      <c r="I97" s="130" t="s">
        <v>154</v>
      </c>
      <c r="J97" s="130">
        <v>108.24</v>
      </c>
      <c r="K97" s="130">
        <v>102.13</v>
      </c>
      <c r="L97" s="130">
        <f>IF(B97="買い",G97-K97,K97-G97)*100</f>
        <v>57.00000000000074</v>
      </c>
      <c r="M97" s="130">
        <v>0.02</v>
      </c>
      <c r="N97" s="130">
        <v>100</v>
      </c>
      <c r="O97" s="130" t="s">
        <v>125</v>
      </c>
      <c r="P97" s="130" t="s">
        <v>86</v>
      </c>
      <c r="Q97" s="135">
        <f>IF(P97="勝ち",IF(B97="買い",J97-G97,G97-J97),0)*100</f>
        <v>553.9999999999992</v>
      </c>
      <c r="R97" s="135">
        <f>IF(P97="負け",IF(B97="買い",G97-K97,K97-G97),0)*100</f>
        <v>0</v>
      </c>
      <c r="S97" s="147">
        <f t="shared" si="4"/>
        <v>787998.6946677136</v>
      </c>
      <c r="T97" s="137">
        <f t="shared" si="6"/>
        <v>4841782.593229114</v>
      </c>
    </row>
    <row r="98" spans="1:20" ht="12.75">
      <c r="A98" s="130" t="s">
        <v>157</v>
      </c>
      <c r="B98" s="130" t="s">
        <v>87</v>
      </c>
      <c r="C98" s="136">
        <f t="shared" si="5"/>
        <v>5.379758436921204</v>
      </c>
      <c r="D98" s="130" t="s">
        <v>111</v>
      </c>
      <c r="E98" s="130" t="s">
        <v>76</v>
      </c>
      <c r="F98" s="130" t="s">
        <v>192</v>
      </c>
      <c r="G98" s="134">
        <v>136.99</v>
      </c>
      <c r="H98" s="130" t="s">
        <v>76</v>
      </c>
      <c r="I98" s="130" t="s">
        <v>101</v>
      </c>
      <c r="J98" s="133">
        <v>145.57</v>
      </c>
      <c r="K98" s="130">
        <v>135.19</v>
      </c>
      <c r="L98" s="130">
        <f>IF(B98="買い",G98-K98,K98-G98)*100</f>
        <v>180.00000000000114</v>
      </c>
      <c r="M98" s="130">
        <v>0.02</v>
      </c>
      <c r="N98" s="130">
        <v>100</v>
      </c>
      <c r="O98" s="130" t="s">
        <v>124</v>
      </c>
      <c r="P98" s="130" t="s">
        <v>86</v>
      </c>
      <c r="Q98" s="135">
        <f>IF(P98="勝ち",IF(B98="買い",J98-G98,G98-J98),0)*100</f>
        <v>857.9999999999984</v>
      </c>
      <c r="R98" s="135">
        <f>IF(P98="負け",IF(B98="買い",G98-K98,K98-G98),0)*100</f>
        <v>0</v>
      </c>
      <c r="S98" s="146">
        <f t="shared" si="4"/>
        <v>461583.2738878384</v>
      </c>
      <c r="T98" s="137">
        <f t="shared" si="6"/>
        <v>5303365.867116952</v>
      </c>
    </row>
    <row r="99" spans="1:20" ht="12.75">
      <c r="A99" s="130" t="s">
        <v>96</v>
      </c>
      <c r="B99" s="130" t="s">
        <v>77</v>
      </c>
      <c r="C99" s="136">
        <f t="shared" si="5"/>
        <v>6.7429953809497265</v>
      </c>
      <c r="D99" s="130" t="s">
        <v>111</v>
      </c>
      <c r="E99" s="130" t="s">
        <v>76</v>
      </c>
      <c r="F99" s="130" t="s">
        <v>273</v>
      </c>
      <c r="G99" s="141">
        <v>1.2626</v>
      </c>
      <c r="H99" s="130" t="s">
        <v>76</v>
      </c>
      <c r="I99" s="130" t="s">
        <v>274</v>
      </c>
      <c r="J99" s="130">
        <v>1.15766</v>
      </c>
      <c r="K99" s="143">
        <v>1.2769</v>
      </c>
      <c r="L99" s="130">
        <f>IF(B99="買い",G99-K99,K99-G99)*10000</f>
        <v>142.9999999999998</v>
      </c>
      <c r="M99" s="130">
        <v>0.02</v>
      </c>
      <c r="N99" s="130">
        <v>110</v>
      </c>
      <c r="O99" s="130" t="s">
        <v>124</v>
      </c>
      <c r="P99" s="130" t="s">
        <v>86</v>
      </c>
      <c r="Q99" s="140">
        <f>IF(P99="勝ち",IF(B99="買い",J99-G99,G99-J99),0)*10000</f>
        <v>1049.4000000000003</v>
      </c>
      <c r="R99" s="140">
        <f>IF(P99="負け",IF(B99="買い",G99-K99,K99-G99),0)*10000</f>
        <v>0</v>
      </c>
      <c r="S99" s="144">
        <f>IF(P99="勝ち",Q99*100*C99,R99*-100*C99)</f>
        <v>707609.9352768644</v>
      </c>
      <c r="T99" s="137">
        <f t="shared" si="6"/>
        <v>6010975.802393816</v>
      </c>
    </row>
    <row r="100" spans="1:20" ht="12.75">
      <c r="A100" s="130" t="s">
        <v>96</v>
      </c>
      <c r="B100" s="130" t="s">
        <v>77</v>
      </c>
      <c r="C100" s="136">
        <f t="shared" si="5"/>
        <v>4.38917546724632</v>
      </c>
      <c r="D100" s="130" t="s">
        <v>111</v>
      </c>
      <c r="E100" s="130" t="s">
        <v>76</v>
      </c>
      <c r="F100" s="130" t="s">
        <v>275</v>
      </c>
      <c r="G100" s="141">
        <v>1.232</v>
      </c>
      <c r="H100" s="130" t="s">
        <v>76</v>
      </c>
      <c r="I100" s="130" t="s">
        <v>194</v>
      </c>
      <c r="J100" s="141">
        <v>1.1034</v>
      </c>
      <c r="K100" s="143">
        <v>1.2569</v>
      </c>
      <c r="L100" s="130">
        <f>IF(B100="買い",G100-K100,K100-G100)*10000</f>
        <v>248.99999999999923</v>
      </c>
      <c r="M100" s="130">
        <v>0.02</v>
      </c>
      <c r="N100" s="130">
        <v>110</v>
      </c>
      <c r="O100" s="130" t="s">
        <v>124</v>
      </c>
      <c r="P100" s="130" t="s">
        <v>86</v>
      </c>
      <c r="Q100" s="140">
        <f>IF(P100="勝ち",IF(B100="買い",J100-G100,G100-J100),0)*10000</f>
        <v>1286.0000000000005</v>
      </c>
      <c r="R100" s="140">
        <f>IF(P100="負け",IF(B100="買い",G100-K100,K100-G100),0)*10000</f>
        <v>0</v>
      </c>
      <c r="S100" s="144">
        <f>IF(P100="勝ち",Q100*100*C100,R100*-100*C100)</f>
        <v>564447.9650878769</v>
      </c>
      <c r="T100" s="137">
        <f t="shared" si="6"/>
        <v>6575423.767481693</v>
      </c>
    </row>
    <row r="101" spans="1:20" ht="12.75">
      <c r="A101" s="130" t="s">
        <v>195</v>
      </c>
      <c r="B101" s="130" t="s">
        <v>77</v>
      </c>
      <c r="C101" s="136">
        <f t="shared" si="5"/>
        <v>4.383615844987796</v>
      </c>
      <c r="D101" s="130" t="s">
        <v>111</v>
      </c>
      <c r="E101" s="130" t="s">
        <v>76</v>
      </c>
      <c r="F101" s="130" t="s">
        <v>230</v>
      </c>
      <c r="G101" s="134">
        <v>184.29</v>
      </c>
      <c r="H101" s="130" t="s">
        <v>76</v>
      </c>
      <c r="I101" s="130" t="s">
        <v>231</v>
      </c>
      <c r="J101" s="130">
        <v>180.25</v>
      </c>
      <c r="K101" s="130">
        <v>187.29</v>
      </c>
      <c r="L101" s="130">
        <f>IF(B101="買い",G101-K101,K101-G101)*100</f>
        <v>300</v>
      </c>
      <c r="M101" s="130">
        <v>0.02</v>
      </c>
      <c r="N101" s="130">
        <v>100</v>
      </c>
      <c r="O101" s="130" t="s">
        <v>124</v>
      </c>
      <c r="P101" s="130" t="s">
        <v>86</v>
      </c>
      <c r="Q101" s="140">
        <f>IF(P101="勝ち",IF(B101="買い",J101-G101,G101-J101),0)*100</f>
        <v>403.9999999999992</v>
      </c>
      <c r="R101" s="140">
        <f>IF(P101="負け",IF(B101="買い",G101-K101,K101-G101),0)*100</f>
        <v>0</v>
      </c>
      <c r="S101" s="145">
        <f>IF(P101="勝ち",Q101*100*C101,R101*-100*C101)</f>
        <v>177098.0801375066</v>
      </c>
      <c r="T101" s="137">
        <f t="shared" si="6"/>
        <v>6752521.8476192</v>
      </c>
    </row>
    <row r="102" spans="1:20" ht="12.75">
      <c r="A102" s="130" t="s">
        <v>157</v>
      </c>
      <c r="B102" s="130" t="s">
        <v>77</v>
      </c>
      <c r="C102" s="136">
        <f t="shared" si="5"/>
        <v>5.74682710435678</v>
      </c>
      <c r="D102" s="130" t="s">
        <v>111</v>
      </c>
      <c r="E102" s="130" t="s">
        <v>76</v>
      </c>
      <c r="F102" s="130" t="s">
        <v>193</v>
      </c>
      <c r="G102" s="134">
        <v>133.54</v>
      </c>
      <c r="H102" s="130" t="s">
        <v>76</v>
      </c>
      <c r="I102" s="130" t="s">
        <v>194</v>
      </c>
      <c r="J102" s="130">
        <v>131.28</v>
      </c>
      <c r="K102" s="130">
        <v>135.89</v>
      </c>
      <c r="L102" s="130">
        <f>IF(B102="買い",G102-K102,K102-G102)*100</f>
        <v>234.99999999999943</v>
      </c>
      <c r="M102" s="130">
        <v>0.02</v>
      </c>
      <c r="N102" s="130">
        <v>100</v>
      </c>
      <c r="O102" s="130" t="s">
        <v>124</v>
      </c>
      <c r="P102" s="130" t="s">
        <v>86</v>
      </c>
      <c r="Q102" s="135">
        <f>IF(P102="勝ち",IF(B102="買い",J102-G102,G102-J102),0)*100</f>
        <v>225.9999999999991</v>
      </c>
      <c r="R102" s="135">
        <f>IF(P102="負け",IF(B102="買い",G102-K102,K102-G102),0)*100</f>
        <v>0</v>
      </c>
      <c r="S102" s="146">
        <f>IF(P102="勝ち",Q102*100*C102,R102*-100*C102)</f>
        <v>129878.2925584627</v>
      </c>
      <c r="T102" s="137">
        <f t="shared" si="6"/>
        <v>6882400.1401776625</v>
      </c>
    </row>
    <row r="103" spans="1:20" ht="12.75">
      <c r="A103" t="s">
        <v>36</v>
      </c>
      <c r="B103" s="130" t="s">
        <v>77</v>
      </c>
      <c r="C103" s="136">
        <f t="shared" si="5"/>
        <v>9.055789658128527</v>
      </c>
      <c r="D103" s="130" t="s">
        <v>111</v>
      </c>
      <c r="E103" s="130" t="s">
        <v>76</v>
      </c>
      <c r="F103" s="130" t="s">
        <v>155</v>
      </c>
      <c r="G103" s="134">
        <v>119.67</v>
      </c>
      <c r="H103" s="130" t="s">
        <v>76</v>
      </c>
      <c r="I103" s="130" t="s">
        <v>156</v>
      </c>
      <c r="J103" s="130">
        <v>121.19</v>
      </c>
      <c r="K103" s="130">
        <v>121.19</v>
      </c>
      <c r="L103" s="130">
        <f>IF(B103="買い",G103-K103,K103-G103)*100</f>
        <v>151.9999999999996</v>
      </c>
      <c r="M103" s="130">
        <v>0.02</v>
      </c>
      <c r="N103" s="130">
        <v>100</v>
      </c>
      <c r="O103" s="130" t="s">
        <v>79</v>
      </c>
      <c r="P103" s="130" t="s">
        <v>78</v>
      </c>
      <c r="Q103" s="135">
        <f>IF(P103="勝ち",IF(B103="買い",J103-G103,G103-J103),0)*100</f>
        <v>0</v>
      </c>
      <c r="R103" s="135">
        <f>IF(P103="負け",IF(B103="買い",G103-K103,K103-G103),0)*100</f>
        <v>151.9999999999996</v>
      </c>
      <c r="S103" s="131">
        <f>IF(P103="勝ち",Q103*100*C103,R103*-100*C103)</f>
        <v>-137648.00280355325</v>
      </c>
      <c r="T103" s="139">
        <f t="shared" si="6"/>
        <v>6744752.13737411</v>
      </c>
    </row>
    <row r="104" spans="17:18" ht="12.75">
      <c r="Q104" s="10"/>
      <c r="R104" s="10"/>
    </row>
    <row r="105" spans="1:19" ht="13.5" thickBo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39"/>
      <c r="S105" s="38"/>
    </row>
    <row r="106" spans="16:19" ht="13.5" thickTop="1">
      <c r="P106" s="40" t="s">
        <v>37</v>
      </c>
      <c r="Q106" s="140">
        <f>SUM(Q3:Q105)</f>
        <v>35603.400000000016</v>
      </c>
      <c r="R106" s="140">
        <f>SUM(R6:R105)</f>
        <v>3019.0000000000014</v>
      </c>
      <c r="S106" s="139">
        <f>SUM(S3:S105)</f>
        <v>6544752.13737411</v>
      </c>
    </row>
    <row r="107" spans="17:18" ht="12.75">
      <c r="Q107" s="10"/>
      <c r="R107" s="10"/>
    </row>
    <row r="108" spans="17:18" ht="12.75">
      <c r="Q108" s="10"/>
      <c r="R108" s="10"/>
    </row>
    <row r="110" spans="16:18" ht="12.75">
      <c r="P110" s="11"/>
      <c r="Q110" s="12"/>
      <c r="R110" s="12"/>
    </row>
    <row r="113" spans="3:9" ht="13.5" thickBot="1">
      <c r="C113" s="170" t="s">
        <v>38</v>
      </c>
      <c r="D113" s="171"/>
      <c r="F113" s="172" t="s">
        <v>39</v>
      </c>
      <c r="G113" s="173"/>
      <c r="H113" s="27" t="s">
        <v>40</v>
      </c>
      <c r="I113" s="30" t="s">
        <v>41</v>
      </c>
    </row>
    <row r="114" spans="3:9" ht="12.75">
      <c r="C114" s="5" t="s">
        <v>42</v>
      </c>
      <c r="D114" s="6" t="s">
        <v>299</v>
      </c>
      <c r="F114" s="5" t="s">
        <v>297</v>
      </c>
      <c r="G114" s="14">
        <v>4</v>
      </c>
      <c r="H114" s="20">
        <v>18</v>
      </c>
      <c r="I114" s="23">
        <v>22</v>
      </c>
    </row>
    <row r="115" spans="3:9" ht="12.75">
      <c r="C115" s="2" t="s">
        <v>43</v>
      </c>
      <c r="D115" s="1">
        <v>46</v>
      </c>
      <c r="F115" s="2" t="s">
        <v>298</v>
      </c>
      <c r="G115" s="16">
        <v>10</v>
      </c>
      <c r="H115" s="21">
        <v>11</v>
      </c>
      <c r="I115" s="17">
        <v>21</v>
      </c>
    </row>
    <row r="116" spans="3:9" ht="12.75">
      <c r="C116" s="2" t="s">
        <v>44</v>
      </c>
      <c r="D116" s="1">
        <v>55</v>
      </c>
      <c r="F116" s="2" t="s">
        <v>95</v>
      </c>
      <c r="G116" s="16">
        <v>13</v>
      </c>
      <c r="H116" s="21">
        <v>9</v>
      </c>
      <c r="I116" s="17">
        <v>22</v>
      </c>
    </row>
    <row r="117" spans="3:9" ht="12.75">
      <c r="C117" s="2" t="s">
        <v>45</v>
      </c>
      <c r="D117" s="1">
        <v>101</v>
      </c>
      <c r="F117" s="2" t="s">
        <v>96</v>
      </c>
      <c r="G117" s="16">
        <v>11</v>
      </c>
      <c r="H117" s="21">
        <v>13</v>
      </c>
      <c r="I117" s="17">
        <v>24</v>
      </c>
    </row>
    <row r="118" spans="3:9" ht="12.75">
      <c r="C118" s="2" t="s">
        <v>46</v>
      </c>
      <c r="D118" s="1">
        <v>69</v>
      </c>
      <c r="F118" s="2" t="s">
        <v>100</v>
      </c>
      <c r="G118" s="16">
        <v>8</v>
      </c>
      <c r="H118" s="21">
        <v>4</v>
      </c>
      <c r="I118" s="17">
        <v>12</v>
      </c>
    </row>
    <row r="119" spans="3:9" ht="12.75">
      <c r="C119" s="2" t="s">
        <v>47</v>
      </c>
      <c r="D119" s="4">
        <v>13</v>
      </c>
      <c r="F119" s="2"/>
      <c r="G119" s="16"/>
      <c r="H119" s="21"/>
      <c r="I119" s="17"/>
    </row>
    <row r="120" spans="3:9" ht="12.75">
      <c r="C120" s="2" t="s">
        <v>48</v>
      </c>
      <c r="D120" s="1">
        <v>19</v>
      </c>
      <c r="F120" s="2"/>
      <c r="G120" s="16"/>
      <c r="H120" s="21"/>
      <c r="I120" s="17"/>
    </row>
    <row r="121" spans="3:9" ht="12.75">
      <c r="C121" s="8" t="s">
        <v>49</v>
      </c>
      <c r="D121" s="9"/>
      <c r="F121" s="2"/>
      <c r="G121" s="16"/>
      <c r="H121" s="21"/>
      <c r="I121" s="17"/>
    </row>
    <row r="122" spans="3:9" ht="12.75">
      <c r="C122" s="2" t="s">
        <v>50</v>
      </c>
      <c r="D122" s="158">
        <v>7051409</v>
      </c>
      <c r="F122" s="2"/>
      <c r="G122" s="16"/>
      <c r="H122" s="21"/>
      <c r="I122" s="17"/>
    </row>
    <row r="123" spans="3:9" ht="12.75">
      <c r="C123" s="2" t="s">
        <v>51</v>
      </c>
      <c r="D123" s="4">
        <v>506657</v>
      </c>
      <c r="F123" s="2"/>
      <c r="G123" s="16"/>
      <c r="H123" s="21"/>
      <c r="I123" s="17"/>
    </row>
    <row r="124" spans="3:9" ht="12.75">
      <c r="C124" s="2" t="s">
        <v>52</v>
      </c>
      <c r="D124" s="158">
        <v>6544752.13737411</v>
      </c>
      <c r="F124" s="5"/>
      <c r="G124" s="14"/>
      <c r="H124" s="20"/>
      <c r="I124" s="15"/>
    </row>
    <row r="125" spans="3:9" ht="12.75">
      <c r="C125" s="2" t="s">
        <v>15</v>
      </c>
      <c r="D125" s="13"/>
      <c r="F125" s="2"/>
      <c r="G125" s="16"/>
      <c r="H125" s="21"/>
      <c r="I125" s="17"/>
    </row>
    <row r="126" spans="3:9" ht="12.75">
      <c r="C126" s="2" t="s">
        <v>16</v>
      </c>
      <c r="D126" s="13"/>
      <c r="F126" s="2"/>
      <c r="G126" s="16"/>
      <c r="H126" s="21"/>
      <c r="I126" s="17"/>
    </row>
    <row r="127" spans="3:9" ht="12.75">
      <c r="C127" s="2" t="s">
        <v>53</v>
      </c>
      <c r="D127" s="1"/>
      <c r="F127" s="2"/>
      <c r="G127" s="16"/>
      <c r="H127" s="21"/>
      <c r="I127" s="17"/>
    </row>
    <row r="128" spans="3:9" ht="12.75">
      <c r="C128" s="2" t="s">
        <v>54</v>
      </c>
      <c r="D128" s="1"/>
      <c r="F128" s="2"/>
      <c r="G128" s="16"/>
      <c r="H128" s="21"/>
      <c r="I128" s="17"/>
    </row>
    <row r="129" spans="3:9" ht="12.75">
      <c r="C129" s="2" t="s">
        <v>55</v>
      </c>
      <c r="D129" s="159">
        <f>152*9.1</f>
        <v>1383.2</v>
      </c>
      <c r="F129" s="2"/>
      <c r="G129" s="16"/>
      <c r="H129" s="21"/>
      <c r="I129" s="17"/>
    </row>
    <row r="130" spans="3:9" ht="13.5" thickBot="1">
      <c r="C130" s="3" t="s">
        <v>14</v>
      </c>
      <c r="D130" s="7">
        <v>0.68</v>
      </c>
      <c r="F130" s="2"/>
      <c r="G130" s="16"/>
      <c r="H130" s="21"/>
      <c r="I130" s="17"/>
    </row>
    <row r="131" spans="6:9" ht="12.75">
      <c r="F131" s="2"/>
      <c r="G131" s="16"/>
      <c r="H131" s="21"/>
      <c r="I131" s="17"/>
    </row>
    <row r="132" spans="6:9" ht="13.5" thickBot="1">
      <c r="F132" s="3"/>
      <c r="G132" s="18"/>
      <c r="H132" s="22"/>
      <c r="I132" s="19"/>
    </row>
    <row r="133" spans="6:9" ht="13.5" thickBot="1">
      <c r="F133" s="37" t="s">
        <v>37</v>
      </c>
      <c r="G133" s="41">
        <f>SUM(G114:G132)</f>
        <v>46</v>
      </c>
      <c r="H133" s="41">
        <f>SUM(H114:H132)</f>
        <v>55</v>
      </c>
      <c r="I133" s="41">
        <f>SUM(I114:I132)</f>
        <v>101</v>
      </c>
    </row>
    <row r="136" spans="6:14" ht="13.5" thickBot="1">
      <c r="F136" s="172" t="s">
        <v>56</v>
      </c>
      <c r="G136" s="173"/>
      <c r="H136" s="27" t="s">
        <v>40</v>
      </c>
      <c r="I136" s="28" t="s">
        <v>41</v>
      </c>
      <c r="J136" s="29" t="s">
        <v>57</v>
      </c>
      <c r="K136" s="128"/>
      <c r="L136" s="128"/>
      <c r="M136" s="128"/>
      <c r="N136" s="128"/>
    </row>
    <row r="137" spans="6:14" ht="12.75">
      <c r="F137" s="5" t="s">
        <v>58</v>
      </c>
      <c r="G137" s="14">
        <v>0</v>
      </c>
      <c r="H137" s="20">
        <v>0</v>
      </c>
      <c r="I137" s="24">
        <v>0</v>
      </c>
      <c r="J137" s="25">
        <v>0</v>
      </c>
      <c r="K137" s="50"/>
      <c r="L137" s="50"/>
      <c r="M137" s="50"/>
      <c r="N137" s="50"/>
    </row>
    <row r="138" spans="6:14" ht="12.75">
      <c r="F138" s="2" t="s">
        <v>59</v>
      </c>
      <c r="G138" s="16">
        <v>0</v>
      </c>
      <c r="H138" s="16">
        <v>0</v>
      </c>
      <c r="I138" s="21">
        <v>0</v>
      </c>
      <c r="J138" s="26">
        <v>0</v>
      </c>
      <c r="K138" s="50"/>
      <c r="L138" s="50"/>
      <c r="M138" s="50"/>
      <c r="N138" s="50"/>
    </row>
    <row r="139" spans="6:14" ht="12.75">
      <c r="F139" s="2" t="s">
        <v>60</v>
      </c>
      <c r="G139" s="16">
        <v>0</v>
      </c>
      <c r="H139" s="16">
        <v>0</v>
      </c>
      <c r="I139" s="21">
        <v>0</v>
      </c>
      <c r="J139" s="26">
        <v>0</v>
      </c>
      <c r="K139" s="50"/>
      <c r="L139" s="50"/>
      <c r="M139" s="50"/>
      <c r="N139" s="50"/>
    </row>
    <row r="140" spans="6:14" ht="12.75">
      <c r="F140" s="2" t="s">
        <v>61</v>
      </c>
      <c r="G140" s="16">
        <v>0</v>
      </c>
      <c r="H140" s="16">
        <v>0</v>
      </c>
      <c r="I140" s="21">
        <v>0</v>
      </c>
      <c r="J140" s="26">
        <v>0</v>
      </c>
      <c r="K140" s="50"/>
      <c r="L140" s="50"/>
      <c r="M140" s="50"/>
      <c r="N140" s="50"/>
    </row>
    <row r="141" spans="6:14" ht="13.5" thickBot="1">
      <c r="F141" s="32" t="s">
        <v>62</v>
      </c>
      <c r="G141" s="33">
        <v>0</v>
      </c>
      <c r="H141" s="33">
        <v>0</v>
      </c>
      <c r="I141" s="34">
        <v>0</v>
      </c>
      <c r="J141" s="35">
        <v>0</v>
      </c>
      <c r="K141" s="50"/>
      <c r="L141" s="50"/>
      <c r="M141" s="50"/>
      <c r="N141" s="50"/>
    </row>
    <row r="142" spans="6:14" ht="13.5" thickBot="1">
      <c r="F142" s="31" t="s">
        <v>37</v>
      </c>
      <c r="G142" s="31"/>
      <c r="H142" s="31"/>
      <c r="I142" s="36"/>
      <c r="J142" s="121">
        <f>SUM(J137:J141)</f>
        <v>0</v>
      </c>
      <c r="K142" s="129"/>
      <c r="L142" s="129"/>
      <c r="M142" s="129"/>
      <c r="N142" s="129"/>
    </row>
  </sheetData>
  <sheetProtection/>
  <mergeCells count="3">
    <mergeCell ref="C113:D113"/>
    <mergeCell ref="F113:G113"/>
    <mergeCell ref="F136:G136"/>
  </mergeCells>
  <printOptions/>
  <pageMargins left="0.6986111111111111" right="0.6986111111111111" top="0.75" bottom="0.75" header="0.3" footer="0.3"/>
  <pageSetup horizontalDpi="1200" verticalDpi="12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6"/>
  <sheetViews>
    <sheetView zoomScaleSheetLayoutView="100" zoomScalePageLayoutView="0" workbookViewId="0" topLeftCell="A1">
      <selection activeCell="V10" sqref="V10"/>
    </sheetView>
  </sheetViews>
  <sheetFormatPr defaultColWidth="8.875" defaultRowHeight="13.5"/>
  <sheetData>
    <row r="1" spans="1:3" ht="12.75">
      <c r="A1" t="s">
        <v>82</v>
      </c>
      <c r="B1" t="s">
        <v>109</v>
      </c>
      <c r="C1" t="s">
        <v>83</v>
      </c>
    </row>
    <row r="38" spans="1:3" ht="13.5">
      <c r="A38" t="s">
        <v>82</v>
      </c>
      <c r="B38" t="s">
        <v>84</v>
      </c>
      <c r="C38" t="s">
        <v>83</v>
      </c>
    </row>
    <row r="75" spans="1:3" ht="12.75">
      <c r="A75" t="s">
        <v>82</v>
      </c>
      <c r="B75" t="s">
        <v>112</v>
      </c>
      <c r="C75" t="s">
        <v>83</v>
      </c>
    </row>
    <row r="112" spans="1:3" ht="12.75">
      <c r="A112" t="s">
        <v>82</v>
      </c>
      <c r="B112" t="s">
        <v>116</v>
      </c>
      <c r="C112" t="s">
        <v>83</v>
      </c>
    </row>
    <row r="149" spans="1:3" ht="13.5">
      <c r="A149" t="s">
        <v>82</v>
      </c>
      <c r="B149" t="s">
        <v>119</v>
      </c>
      <c r="C149" t="s">
        <v>83</v>
      </c>
    </row>
    <row r="186" spans="1:3" ht="13.5">
      <c r="A186" t="s">
        <v>82</v>
      </c>
      <c r="B186" s="130" t="s">
        <v>123</v>
      </c>
      <c r="C186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2.75">
      <c r="A1" s="123" t="s">
        <v>63</v>
      </c>
      <c r="B1" s="124"/>
      <c r="C1" s="124"/>
      <c r="D1" s="124"/>
      <c r="E1" s="124"/>
      <c r="F1" s="124"/>
      <c r="G1" s="124"/>
      <c r="H1" s="124"/>
      <c r="I1" s="127"/>
    </row>
    <row r="2" spans="1:9" ht="12.75">
      <c r="A2" s="125" t="s">
        <v>64</v>
      </c>
      <c r="B2" s="126"/>
      <c r="C2" s="126"/>
      <c r="D2" s="126"/>
      <c r="E2" s="126"/>
      <c r="F2" s="126"/>
      <c r="G2" s="126"/>
      <c r="H2" s="126"/>
      <c r="I2" s="127"/>
    </row>
    <row r="3" spans="1:4" ht="12.75">
      <c r="A3" s="122"/>
      <c r="D3" s="122"/>
    </row>
    <row r="7" ht="12.75">
      <c r="A7" t="s">
        <v>65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2.75">
      <c r="B4" t="s">
        <v>66</v>
      </c>
      <c r="C4" t="s">
        <v>67</v>
      </c>
      <c r="D4" t="s">
        <v>68</v>
      </c>
      <c r="E4" t="s">
        <v>69</v>
      </c>
    </row>
    <row r="5" spans="3:5" ht="12.75">
      <c r="C5" t="s">
        <v>70</v>
      </c>
      <c r="D5" t="s">
        <v>68</v>
      </c>
      <c r="E5" t="s">
        <v>69</v>
      </c>
    </row>
    <row r="9" spans="2:5" ht="12.75">
      <c r="B9" t="s">
        <v>71</v>
      </c>
      <c r="D9" t="s">
        <v>67</v>
      </c>
      <c r="E9" t="s">
        <v>72</v>
      </c>
    </row>
    <row r="10" spans="4:5" ht="12.75">
      <c r="D10" t="s">
        <v>73</v>
      </c>
      <c r="E10" t="s">
        <v>72</v>
      </c>
    </row>
    <row r="13" spans="2:5" ht="12.75">
      <c r="B13" t="s">
        <v>74</v>
      </c>
      <c r="E13" t="s">
        <v>67</v>
      </c>
    </row>
    <row r="14" ht="12.7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00390625" defaultRowHeight="13.5"/>
  <sheetData>
    <row r="1" spans="1:2" ht="12.75">
      <c r="A1" t="s">
        <v>92</v>
      </c>
      <c r="B1" t="s">
        <v>93</v>
      </c>
    </row>
    <row r="3" spans="1:2" ht="12.75">
      <c r="A3" t="s">
        <v>87</v>
      </c>
      <c r="B3" t="s">
        <v>86</v>
      </c>
    </row>
    <row r="4" spans="1:2" ht="12.75">
      <c r="A4" t="s">
        <v>77</v>
      </c>
      <c r="B4" t="s">
        <v>78</v>
      </c>
    </row>
    <row r="5" ht="12.75">
      <c r="B5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徳永智春</cp:lastModifiedBy>
  <cp:lastPrinted>1899-12-30T00:00:00Z</cp:lastPrinted>
  <dcterms:created xsi:type="dcterms:W3CDTF">2013-10-09T23:04:08Z</dcterms:created>
  <dcterms:modified xsi:type="dcterms:W3CDTF">2015-08-21T11:59:30Z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