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655" tabRatio="740" activeTab="1"/>
  </bookViews>
  <sheets>
    <sheet name="ルール＆合計" sheetId="1" r:id="rId1"/>
    <sheet name="デモ８月" sheetId="2" r:id="rId2"/>
    <sheet name="画像" sheetId="3" r:id="rId3"/>
    <sheet name="2015年8月" sheetId="4" r:id="rId4"/>
    <sheet name="気づき" sheetId="5" r:id="rId5"/>
    <sheet name="検証終了通貨" sheetId="6" r:id="rId6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<sst xmlns="http://schemas.openxmlformats.org/spreadsheetml/2006/main" count="239" uniqueCount="163">
  <si>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</si>
  <si>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</si>
  <si>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</si>
  <si>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</si>
  <si>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</si>
  <si>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</si>
  <si>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</si>
  <si>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</si>
  <si>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</si>
  <si>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</si>
  <si>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</si>
  <si>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</si>
  <si>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</si>
  <si>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</si>
  <si>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</si>
  <si>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</si>
  <si>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</si>
  <si>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</si>
  <si>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</si>
  <si>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</si>
  <si>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</si>
  <si>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</si>
  <si>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</si>
  <si>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</si>
  <si>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</si>
  <si>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</si>
  <si>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</si>
  <si>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</si>
  <si>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</si>
  <si>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</si>
  <si>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</si>
  <si>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</si>
  <si>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</si>
  <si>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金額　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</si>
  <si>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</si>
  <si>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</si>
  <si>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</si>
  <si>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</si>
  <si>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</si>
  <si>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</si>
  <si>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</si>
  <si>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合計利益</t>
  </si>
  <si>
    <t>合計損失</t>
  </si>
  <si>
    <t>合計損益</t>
  </si>
  <si>
    <t>最大連勝数</t>
  </si>
  <si>
    <t>最大連敗数</t>
  </si>
  <si>
    <t>最大DD(pips)</t>
  </si>
  <si>
    <t>リベンジャーズ</t>
  </si>
  <si>
    <t>PAリベンジャーズ</t>
  </si>
  <si>
    <t>TJK</t>
  </si>
  <si>
    <t>HIS +1010</t>
  </si>
  <si>
    <t>RF +1010</t>
  </si>
  <si>
    <t>PB:</t>
  </si>
  <si>
    <t>USDJPY</t>
  </si>
  <si>
    <t>日足◎</t>
  </si>
  <si>
    <t>240分足◎</t>
  </si>
  <si>
    <t>USDCHF</t>
  </si>
  <si>
    <t>フィボナッチトレード</t>
  </si>
  <si>
    <t>60分◎</t>
  </si>
  <si>
    <t>EURUSD</t>
  </si>
  <si>
    <t>ヘッドアンドショルダー</t>
  </si>
  <si>
    <t>GBPUSD</t>
  </si>
  <si>
    <t>GBP/JPY</t>
  </si>
  <si>
    <t>２４０分足</t>
  </si>
  <si>
    <t>ANALYSIS</t>
  </si>
  <si>
    <t>項目</t>
  </si>
  <si>
    <t>Performance</t>
  </si>
  <si>
    <t>総トレード数</t>
  </si>
  <si>
    <t>勝ちトレード</t>
  </si>
  <si>
    <t>負けトレード</t>
  </si>
  <si>
    <t>勝率</t>
  </si>
  <si>
    <t>勝ちトレード獲得PIPS</t>
  </si>
  <si>
    <t>負けトレード損失PIPS</t>
  </si>
  <si>
    <t>PF：プロフィットファクター（PIPS）</t>
  </si>
  <si>
    <t>勝ちトレード平均PIPS</t>
  </si>
  <si>
    <t>負けトレード平均PIPS</t>
  </si>
  <si>
    <t>POR：損益比率（PIPS）</t>
  </si>
  <si>
    <t>勝ちトレード獲得金額</t>
  </si>
  <si>
    <t>負けトレード損失金額</t>
  </si>
  <si>
    <t>トータル損益</t>
  </si>
  <si>
    <t>PF：プロフィットファクター（金額）</t>
  </si>
  <si>
    <t>勝ちトレード平均金額</t>
  </si>
  <si>
    <t>負けトレード平均金額</t>
  </si>
  <si>
    <t>POR：損益比率（金額）</t>
  </si>
  <si>
    <t>ストップUP</t>
  </si>
  <si>
    <t>原資</t>
  </si>
  <si>
    <t>ロスカット幅</t>
  </si>
  <si>
    <t>１Ｐ利益</t>
  </si>
  <si>
    <t>ポジションサイズ</t>
  </si>
  <si>
    <t>買い</t>
  </si>
  <si>
    <t>損益ピップ</t>
  </si>
  <si>
    <t>決済損益pips</t>
  </si>
  <si>
    <t>売り</t>
  </si>
  <si>
    <t>決済日数</t>
  </si>
  <si>
    <t>勝ち</t>
  </si>
  <si>
    <t>ストップきり上げ</t>
  </si>
  <si>
    <t>ストップ切り下げ</t>
  </si>
  <si>
    <t>Ｐ【万】</t>
  </si>
  <si>
    <t>レート</t>
  </si>
  <si>
    <t>60分足</t>
  </si>
  <si>
    <t>60分</t>
  </si>
  <si>
    <t>2005.1.26.17：00</t>
  </si>
  <si>
    <t>2005.2.8.16：00</t>
  </si>
  <si>
    <t>ロス％</t>
  </si>
  <si>
    <t>ロス単価</t>
  </si>
  <si>
    <t>数量</t>
  </si>
  <si>
    <t>利益pips</t>
  </si>
  <si>
    <t>損失pips</t>
  </si>
  <si>
    <t>USD/JPY</t>
  </si>
  <si>
    <t>買い</t>
  </si>
  <si>
    <t>1万通貨</t>
  </si>
  <si>
    <t>PB</t>
  </si>
  <si>
    <t>2015.07.02.10:00</t>
  </si>
  <si>
    <t>2015.07.02.15:00</t>
  </si>
  <si>
    <t>ストップ切り上げ</t>
  </si>
  <si>
    <t>合計</t>
  </si>
  <si>
    <t>トレード詳細データ</t>
  </si>
  <si>
    <t>通貨ペア別エントリー回数</t>
  </si>
  <si>
    <t>Buy</t>
  </si>
  <si>
    <t>Sell</t>
  </si>
  <si>
    <t>保留</t>
  </si>
  <si>
    <t>エントリー手法別エントリー回数</t>
  </si>
  <si>
    <t>損益pips</t>
  </si>
  <si>
    <t>EB</t>
  </si>
  <si>
    <t>2015.8.18.19:20</t>
  </si>
  <si>
    <t>引き分け</t>
  </si>
  <si>
    <t>19：20にトレンドラインを割り込んだ仕掛け２で入る　　２４０分足</t>
  </si>
  <si>
    <t>ボリジャーバンドが狭くなりボラティリティーが低くなった後の爆発的動きに期待している</t>
  </si>
  <si>
    <t>2015.8.21.8:50</t>
  </si>
  <si>
    <t>ＵＳＤＪＰＹ</t>
  </si>
  <si>
    <t>http://jp.investing.com/currencies/usd-chf%E3%82%B3%E3%83%B3%E3%83%90%E3%83%BC%E3%82%BF#</t>
  </si>
  <si>
    <t>計算式：USD/CHFのレート　×　CHF/JPNのレート　＝　USD/CHFの円換算額</t>
  </si>
  <si>
    <t>USD/CHFはUSD÷CHFを表した分数と同じで、CHF/JPNはCHF÷JPNを表した分数と同じなので、上の計算式ではCHFを約分することが出来ます。</t>
  </si>
  <si>
    <t>ということは、USD/CHFのレート　×　CHF/JPNのレート　＝　USD/JPNのレート　となるので、</t>
  </si>
  <si>
    <t>USD/CHFの円換算額　＝　USD/JPNのレート　になるんですね！</t>
  </si>
  <si>
    <t>EUR/USDのレート　×　USD/JPNのレート　＝　EUR/JPNのレート　になります</t>
  </si>
  <si>
    <t>USDCAD</t>
  </si>
  <si>
    <t>USD/CAD</t>
  </si>
  <si>
    <t>×</t>
  </si>
  <si>
    <t>ＣＡＤ/ＪＰＮ=</t>
  </si>
  <si>
    <t>USD/JAPのレート</t>
  </si>
  <si>
    <t>ＵＳＤＣＡＤ日足　ヘッド＆ショルダーとダイバージェンスを確認と認識</t>
  </si>
  <si>
    <t>６０足でサポートを割ったらエントリーを考えている</t>
  </si>
  <si>
    <t>期待通り下がり始めている　ストップダウンで利益を伸ばす予定</t>
  </si>
  <si>
    <t>数量計算ではリスクピップから逆算し８０と出たので実際入ると　その間ピップが少しずれ、　７７．３となった。今後もピップ計算から導かれる購入数量はずれることを認識した。</t>
  </si>
  <si>
    <t>エントリー　ＵＳＤＪＰＹ</t>
  </si>
  <si>
    <t>エントリー予定　ＵＳＤＣＡＤ</t>
  </si>
  <si>
    <t>ヘッド＆ショルダー確認後</t>
  </si>
  <si>
    <t>2015.8.21.12：45</t>
  </si>
  <si>
    <t>EB</t>
  </si>
  <si>
    <t>2015.98.21.13：30</t>
  </si>
  <si>
    <t>ＰＢのあとＥＢが出たので売りエントリーする　13：30</t>
  </si>
  <si>
    <t>2015.1.21.15：00</t>
  </si>
  <si>
    <t>ロスカット</t>
  </si>
  <si>
    <t>負け</t>
  </si>
  <si>
    <t>ＧＢＰＮＺＤ</t>
  </si>
  <si>
    <t>2015.8.19.17：00</t>
  </si>
  <si>
    <t>６０分足でエントリー</t>
  </si>
  <si>
    <t>日足はダイバージェンス</t>
  </si>
  <si>
    <t>2015.8.21.17：20</t>
  </si>
  <si>
    <t>再度１７:３０売りで入る　ダイバージェンス</t>
  </si>
  <si>
    <t>購入量を間違えたのでストップ幅が大きくなったーー+日足で入った形となった</t>
  </si>
  <si>
    <t>日足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</si>
</sst>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_ "/>
    <numFmt numFmtId="194" formatCode="0_ ;[Red]\-0\ "/>
    <numFmt numFmtId="195" formatCode="0.0_ "/>
    <numFmt numFmtId="196" formatCode="#,##0_ "/>
    <numFmt numFmtId="197" formatCode="0.000"/>
    <numFmt numFmtId="198" formatCode="0.0000_ "/>
    <numFmt numFmtId="199" formatCode="0.0000_);[Red]\(0.0000\)"/>
    <numFmt numFmtId="200" formatCode="#,##0_);[Red]\(#,##0\)"/>
    <numFmt numFmtId="201" formatCode="#,##0.0_);\(#,##0.0\)"/>
  </numFmts>
  <fonts count="52"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MS PGothic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9"/>
      <color indexed="53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9"/>
      <color rgb="FF746659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2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double">
        <color indexed="60"/>
      </bottom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double">
        <color indexed="60"/>
      </bottom>
    </border>
    <border>
      <left style="dashed"/>
      <right style="dash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 style="double">
        <color indexed="60"/>
      </top>
      <bottom style="thin"/>
    </border>
    <border>
      <left style="dash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7" fillId="0" borderId="3" applyNumberFormat="0" applyFill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4" applyNumberFormat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</cellStyleXfs>
  <cellXfs count="272">
    <xf numFmtId="0" fontId="0" fillId="0" borderId="0" xfId="0" applyAlignment="1">
      <alignment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2" fillId="0" borderId="10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4" xfId="0" applyNumberFormat="1" applyFont="1" applyFill="1" applyBorder="1" applyAlignment="1" applyProtection="1">
      <alignment vertical="center"/>
      <protection/>
    </xf>
    <xf numFmtId="9" fontId="0" fillId="0" borderId="15" xfId="0" applyNumberFormat="1" applyFont="1" applyFill="1" applyBorder="1" applyAlignment="1" applyProtection="1">
      <alignment vertical="center"/>
      <protection/>
    </xf>
    <xf numFmtId="180" fontId="0" fillId="0" borderId="10" xfId="0" applyNumberFormat="1" applyFont="1" applyFill="1" applyBorder="1" applyAlignment="1" applyProtection="1">
      <alignment vertical="center"/>
      <protection/>
    </xf>
    <xf numFmtId="181" fontId="0" fillId="0" borderId="10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NumberFormat="1" applyFont="1" applyFill="1" applyBorder="1" applyAlignment="1" applyProtection="1">
      <alignment vertical="center"/>
      <protection/>
    </xf>
    <xf numFmtId="0" fontId="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27" xfId="0" applyNumberFormat="1" applyFont="1" applyFill="1" applyBorder="1" applyAlignment="1" applyProtection="1">
      <alignment horizontal="center" vertical="center"/>
      <protection/>
    </xf>
    <xf numFmtId="0" fontId="0" fillId="33" borderId="28" xfId="0" applyNumberFormat="1" applyFont="1" applyFill="1" applyBorder="1" applyAlignment="1" applyProtection="1">
      <alignment vertical="center"/>
      <protection/>
    </xf>
    <xf numFmtId="0" fontId="0" fillId="33" borderId="29" xfId="0" applyNumberFormat="1" applyFont="1" applyFill="1" applyBorder="1" applyAlignment="1" applyProtection="1">
      <alignment vertical="center"/>
      <protection/>
    </xf>
    <xf numFmtId="0" fontId="3" fillId="0" borderId="0" xfId="102" applyNumberFormat="1" applyFont="1" applyFill="1" applyBorder="1" applyAlignment="1" applyProtection="1">
      <alignment vertical="center"/>
      <protection/>
    </xf>
    <xf numFmtId="0" fontId="3" fillId="34" borderId="30" xfId="102" applyNumberFormat="1" applyFont="1" applyFill="1" applyBorder="1" applyAlignment="1" applyProtection="1">
      <alignment vertical="center"/>
      <protection/>
    </xf>
    <xf numFmtId="182" fontId="3" fillId="34" borderId="31" xfId="102" applyNumberFormat="1" applyFont="1" applyFill="1" applyBorder="1" applyAlignment="1" applyProtection="1">
      <alignment vertical="center"/>
      <protection/>
    </xf>
    <xf numFmtId="9" fontId="3" fillId="0" borderId="32" xfId="102" applyNumberFormat="1" applyFont="1" applyFill="1" applyBorder="1" applyAlignment="1" applyProtection="1">
      <alignment horizontal="center" vertical="center"/>
      <protection/>
    </xf>
    <xf numFmtId="5" fontId="3" fillId="0" borderId="33" xfId="102" applyNumberFormat="1" applyFont="1" applyFill="1" applyBorder="1" applyAlignment="1" applyProtection="1">
      <alignment horizontal="center" vertical="center"/>
      <protection/>
    </xf>
    <xf numFmtId="5" fontId="3" fillId="0" borderId="0" xfId="102" applyNumberFormat="1" applyFont="1" applyFill="1" applyBorder="1" applyAlignment="1" applyProtection="1">
      <alignment horizontal="center" vertical="center"/>
      <protection/>
    </xf>
    <xf numFmtId="6" fontId="3" fillId="34" borderId="31" xfId="102" applyNumberFormat="1" applyFont="1" applyFill="1" applyBorder="1" applyAlignment="1" applyProtection="1">
      <alignment vertical="center"/>
      <protection/>
    </xf>
    <xf numFmtId="6" fontId="3" fillId="0" borderId="34" xfId="102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55" fontId="4" fillId="0" borderId="19" xfId="102" applyNumberFormat="1" applyFont="1" applyFill="1" applyBorder="1" applyAlignment="1" applyProtection="1">
      <alignment horizontal="center" vertical="center"/>
      <protection/>
    </xf>
    <xf numFmtId="55" fontId="0" fillId="0" borderId="19" xfId="0" applyNumberFormat="1" applyFont="1" applyFill="1" applyBorder="1" applyAlignment="1" applyProtection="1">
      <alignment horizontal="center" vertical="center"/>
      <protection/>
    </xf>
    <xf numFmtId="55" fontId="4" fillId="0" borderId="35" xfId="102" applyNumberFormat="1" applyFont="1" applyFill="1" applyBorder="1" applyAlignment="1" applyProtection="1">
      <alignment horizontal="center" vertical="center"/>
      <protection/>
    </xf>
    <xf numFmtId="0" fontId="3" fillId="34" borderId="36" xfId="102" applyNumberFormat="1" applyFont="1" applyFill="1" applyBorder="1" applyAlignment="1" applyProtection="1">
      <alignment horizontal="center" vertical="center"/>
      <protection/>
    </xf>
    <xf numFmtId="0" fontId="3" fillId="34" borderId="37" xfId="102" applyNumberFormat="1" applyFont="1" applyFill="1" applyBorder="1" applyAlignment="1" applyProtection="1">
      <alignment horizontal="center" vertical="center" wrapText="1"/>
      <protection/>
    </xf>
    <xf numFmtId="0" fontId="3" fillId="34" borderId="37" xfId="102" applyNumberFormat="1" applyFont="1" applyFill="1" applyBorder="1" applyAlignment="1" applyProtection="1">
      <alignment horizontal="center" vertical="center"/>
      <protection/>
    </xf>
    <xf numFmtId="182" fontId="3" fillId="34" borderId="37" xfId="102" applyNumberFormat="1" applyFont="1" applyFill="1" applyBorder="1" applyAlignment="1" applyProtection="1">
      <alignment horizontal="center" vertical="center" wrapText="1"/>
      <protection/>
    </xf>
    <xf numFmtId="183" fontId="3" fillId="34" borderId="37" xfId="102" applyNumberFormat="1" applyFont="1" applyFill="1" applyBorder="1" applyAlignment="1" applyProtection="1">
      <alignment horizontal="center" vertical="center"/>
      <protection/>
    </xf>
    <xf numFmtId="0" fontId="3" fillId="34" borderId="38" xfId="102" applyNumberFormat="1" applyFont="1" applyFill="1" applyBorder="1" applyAlignment="1" applyProtection="1">
      <alignment horizontal="center" vertical="center" wrapText="1"/>
      <protection/>
    </xf>
    <xf numFmtId="182" fontId="3" fillId="34" borderId="39" xfId="102" applyNumberFormat="1" applyFont="1" applyFill="1" applyBorder="1" applyAlignment="1" applyProtection="1">
      <alignment vertical="center"/>
      <protection/>
    </xf>
    <xf numFmtId="184" fontId="3" fillId="34" borderId="40" xfId="102" applyNumberFormat="1" applyFont="1" applyFill="1" applyBorder="1" applyAlignment="1" applyProtection="1">
      <alignment horizontal="center" vertical="center"/>
      <protection/>
    </xf>
    <xf numFmtId="184" fontId="4" fillId="0" borderId="41" xfId="102" applyNumberFormat="1" applyFont="1" applyFill="1" applyBorder="1" applyAlignment="1" applyProtection="1">
      <alignment horizontal="right" vertical="center"/>
      <protection/>
    </xf>
    <xf numFmtId="184" fontId="4" fillId="0" borderId="42" xfId="102" applyNumberFormat="1" applyFont="1" applyFill="1" applyBorder="1" applyAlignment="1" applyProtection="1">
      <alignment horizontal="right" vertical="center"/>
      <protection/>
    </xf>
    <xf numFmtId="185" fontId="4" fillId="0" borderId="42" xfId="102" applyNumberFormat="1" applyFont="1" applyFill="1" applyBorder="1" applyAlignment="1" applyProtection="1">
      <alignment horizontal="right" vertical="center"/>
      <protection/>
    </xf>
    <xf numFmtId="186" fontId="4" fillId="0" borderId="42" xfId="102" applyNumberFormat="1" applyFont="1" applyFill="1" applyBorder="1" applyAlignment="1" applyProtection="1">
      <alignment horizontal="right" vertical="center"/>
      <protection/>
    </xf>
    <xf numFmtId="187" fontId="4" fillId="0" borderId="42" xfId="102" applyNumberFormat="1" applyFont="1" applyFill="1" applyBorder="1" applyAlignment="1" applyProtection="1">
      <alignment vertical="center"/>
      <protection/>
    </xf>
    <xf numFmtId="184" fontId="4" fillId="0" borderId="42" xfId="102" applyNumberFormat="1" applyFont="1" applyFill="1" applyBorder="1" applyAlignment="1" applyProtection="1">
      <alignment vertical="center"/>
      <protection/>
    </xf>
    <xf numFmtId="181" fontId="4" fillId="0" borderId="42" xfId="102" applyNumberFormat="1" applyFont="1" applyFill="1" applyBorder="1" applyAlignment="1" applyProtection="1">
      <alignment vertical="center"/>
      <protection/>
    </xf>
    <xf numFmtId="181" fontId="4" fillId="0" borderId="43" xfId="102" applyNumberFormat="1" applyFont="1" applyFill="1" applyBorder="1" applyAlignment="1" applyProtection="1">
      <alignment vertical="center"/>
      <protection/>
    </xf>
    <xf numFmtId="184" fontId="0" fillId="0" borderId="41" xfId="0" applyNumberFormat="1" applyFont="1" applyFill="1" applyBorder="1" applyAlignment="1" applyProtection="1">
      <alignment vertical="center"/>
      <protection/>
    </xf>
    <xf numFmtId="184" fontId="0" fillId="0" borderId="42" xfId="0" applyNumberFormat="1" applyFont="1" applyFill="1" applyBorder="1" applyAlignment="1" applyProtection="1">
      <alignment vertical="center"/>
      <protection/>
    </xf>
    <xf numFmtId="0" fontId="0" fillId="0" borderId="42" xfId="0" applyNumberFormat="1" applyFont="1" applyFill="1" applyBorder="1" applyAlignment="1" applyProtection="1">
      <alignment vertical="center"/>
      <protection/>
    </xf>
    <xf numFmtId="184" fontId="0" fillId="0" borderId="44" xfId="0" applyNumberFormat="1" applyFont="1" applyFill="1" applyBorder="1" applyAlignment="1" applyProtection="1">
      <alignment vertical="center"/>
      <protection/>
    </xf>
    <xf numFmtId="184" fontId="0" fillId="0" borderId="45" xfId="0" applyNumberFormat="1" applyFont="1" applyFill="1" applyBorder="1" applyAlignment="1" applyProtection="1">
      <alignment vertical="center"/>
      <protection/>
    </xf>
    <xf numFmtId="0" fontId="0" fillId="0" borderId="45" xfId="0" applyNumberFormat="1" applyFont="1" applyFill="1" applyBorder="1" applyAlignment="1" applyProtection="1">
      <alignment vertical="center"/>
      <protection/>
    </xf>
    <xf numFmtId="185" fontId="4" fillId="0" borderId="45" xfId="102" applyNumberFormat="1" applyFont="1" applyFill="1" applyBorder="1" applyAlignment="1" applyProtection="1">
      <alignment horizontal="right" vertical="center"/>
      <protection/>
    </xf>
    <xf numFmtId="187" fontId="4" fillId="0" borderId="45" xfId="102" applyNumberFormat="1" applyFont="1" applyFill="1" applyBorder="1" applyAlignment="1" applyProtection="1">
      <alignment vertical="center"/>
      <protection/>
    </xf>
    <xf numFmtId="184" fontId="4" fillId="0" borderId="45" xfId="102" applyNumberFormat="1" applyFont="1" applyFill="1" applyBorder="1" applyAlignment="1" applyProtection="1">
      <alignment vertical="center"/>
      <protection/>
    </xf>
    <xf numFmtId="181" fontId="4" fillId="0" borderId="45" xfId="102" applyNumberFormat="1" applyFont="1" applyFill="1" applyBorder="1" applyAlignment="1" applyProtection="1">
      <alignment vertical="center"/>
      <protection/>
    </xf>
    <xf numFmtId="181" fontId="4" fillId="0" borderId="46" xfId="102" applyNumberFormat="1" applyFont="1" applyFill="1" applyBorder="1" applyAlignment="1" applyProtection="1">
      <alignment vertical="center"/>
      <protection/>
    </xf>
    <xf numFmtId="6" fontId="4" fillId="0" borderId="42" xfId="102" applyNumberFormat="1" applyFont="1" applyFill="1" applyBorder="1" applyAlignment="1" applyProtection="1">
      <alignment horizontal="right" vertical="center"/>
      <protection/>
    </xf>
    <xf numFmtId="6" fontId="4" fillId="0" borderId="45" xfId="102" applyNumberFormat="1" applyFont="1" applyFill="1" applyBorder="1" applyAlignment="1" applyProtection="1">
      <alignment horizontal="right" vertical="center"/>
      <protection/>
    </xf>
    <xf numFmtId="55" fontId="0" fillId="0" borderId="18" xfId="0" applyNumberFormat="1" applyFont="1" applyFill="1" applyBorder="1" applyAlignment="1" applyProtection="1">
      <alignment horizontal="center" vertical="center"/>
      <protection/>
    </xf>
    <xf numFmtId="5" fontId="1" fillId="0" borderId="47" xfId="0" applyNumberFormat="1" applyFont="1" applyFill="1" applyBorder="1" applyAlignment="1" applyProtection="1">
      <alignment vertical="center"/>
      <protection/>
    </xf>
    <xf numFmtId="184" fontId="1" fillId="0" borderId="48" xfId="0" applyNumberFormat="1" applyFont="1" applyFill="1" applyBorder="1" applyAlignment="1" applyProtection="1">
      <alignment vertical="center"/>
      <protection/>
    </xf>
    <xf numFmtId="6" fontId="1" fillId="0" borderId="48" xfId="0" applyNumberFormat="1" applyFont="1" applyFill="1" applyBorder="1" applyAlignment="1" applyProtection="1">
      <alignment vertical="center"/>
      <protection/>
    </xf>
    <xf numFmtId="186" fontId="1" fillId="0" borderId="48" xfId="0" applyNumberFormat="1" applyFont="1" applyFill="1" applyBorder="1" applyAlignment="1" applyProtection="1">
      <alignment vertical="center"/>
      <protection/>
    </xf>
    <xf numFmtId="185" fontId="1" fillId="0" borderId="48" xfId="0" applyNumberFormat="1" applyFont="1" applyFill="1" applyBorder="1" applyAlignment="1" applyProtection="1">
      <alignment vertical="center"/>
      <protection/>
    </xf>
    <xf numFmtId="187" fontId="5" fillId="0" borderId="48" xfId="0" applyNumberFormat="1" applyFont="1" applyFill="1" applyBorder="1" applyAlignment="1" applyProtection="1">
      <alignment vertical="center"/>
      <protection/>
    </xf>
    <xf numFmtId="181" fontId="1" fillId="0" borderId="49" xfId="0" applyNumberFormat="1" applyFont="1" applyFill="1" applyBorder="1" applyAlignment="1" applyProtection="1">
      <alignment vertical="center"/>
      <protection/>
    </xf>
    <xf numFmtId="181" fontId="1" fillId="0" borderId="50" xfId="0" applyNumberFormat="1" applyFont="1" applyFill="1" applyBorder="1" applyAlignment="1" applyProtection="1">
      <alignment vertical="center"/>
      <protection/>
    </xf>
    <xf numFmtId="0" fontId="0" fillId="0" borderId="51" xfId="0" applyNumberFormat="1" applyFont="1" applyFill="1" applyBorder="1" applyAlignment="1" applyProtection="1">
      <alignment vertical="center"/>
      <protection/>
    </xf>
    <xf numFmtId="0" fontId="6" fillId="0" borderId="43" xfId="0" applyNumberFormat="1" applyFont="1" applyFill="1" applyBorder="1" applyAlignment="1" applyProtection="1">
      <alignment vertical="center"/>
      <protection/>
    </xf>
    <xf numFmtId="0" fontId="3" fillId="35" borderId="0" xfId="102" applyNumberFormat="1" applyFont="1" applyFill="1" applyBorder="1" applyAlignment="1" applyProtection="1">
      <alignment vertical="center"/>
      <protection/>
    </xf>
    <xf numFmtId="5" fontId="3" fillId="35" borderId="0" xfId="102" applyNumberFormat="1" applyFont="1" applyFill="1" applyBorder="1" applyAlignment="1" applyProtection="1">
      <alignment horizontal="center" vertical="center"/>
      <protection/>
    </xf>
    <xf numFmtId="182" fontId="3" fillId="35" borderId="0" xfId="102" applyNumberFormat="1" applyFont="1" applyFill="1" applyBorder="1" applyAlignment="1" applyProtection="1">
      <alignment vertical="center"/>
      <protection/>
    </xf>
    <xf numFmtId="6" fontId="3" fillId="35" borderId="0" xfId="102" applyNumberFormat="1" applyFont="1" applyFill="1" applyBorder="1" applyAlignment="1" applyProtection="1">
      <alignment vertical="center"/>
      <protection/>
    </xf>
    <xf numFmtId="6" fontId="3" fillId="35" borderId="0" xfId="102" applyNumberFormat="1" applyFont="1" applyFill="1" applyBorder="1" applyAlignment="1" applyProtection="1">
      <alignment horizontal="center" vertical="center"/>
      <protection/>
    </xf>
    <xf numFmtId="0" fontId="0" fillId="35" borderId="0" xfId="0" applyNumberFormat="1" applyFont="1" applyFill="1" applyBorder="1" applyAlignment="1" applyProtection="1">
      <alignment vertical="center"/>
      <protection/>
    </xf>
    <xf numFmtId="0" fontId="3" fillId="35" borderId="52" xfId="102" applyNumberFormat="1" applyFont="1" applyFill="1" applyBorder="1" applyAlignment="1" applyProtection="1">
      <alignment vertical="center"/>
      <protection/>
    </xf>
    <xf numFmtId="5" fontId="3" fillId="35" borderId="52" xfId="102" applyNumberFormat="1" applyFont="1" applyFill="1" applyBorder="1" applyAlignment="1" applyProtection="1">
      <alignment horizontal="center" vertical="center"/>
      <protection/>
    </xf>
    <xf numFmtId="182" fontId="3" fillId="35" borderId="52" xfId="102" applyNumberFormat="1" applyFont="1" applyFill="1" applyBorder="1" applyAlignment="1" applyProtection="1">
      <alignment vertical="center"/>
      <protection/>
    </xf>
    <xf numFmtId="6" fontId="3" fillId="35" borderId="52" xfId="102" applyNumberFormat="1" applyFont="1" applyFill="1" applyBorder="1" applyAlignment="1" applyProtection="1">
      <alignment vertical="center"/>
      <protection/>
    </xf>
    <xf numFmtId="6" fontId="3" fillId="35" borderId="52" xfId="102" applyNumberFormat="1" applyFont="1" applyFill="1" applyBorder="1" applyAlignment="1" applyProtection="1">
      <alignment horizontal="center" vertical="center"/>
      <protection/>
    </xf>
    <xf numFmtId="0" fontId="0" fillId="35" borderId="52" xfId="0" applyNumberFormat="1" applyFont="1" applyFill="1" applyBorder="1" applyAlignment="1" applyProtection="1">
      <alignment vertical="center"/>
      <protection/>
    </xf>
    <xf numFmtId="0" fontId="0" fillId="0" borderId="52" xfId="0" applyNumberFormat="1" applyFont="1" applyFill="1" applyBorder="1" applyAlignment="1" applyProtection="1">
      <alignment vertical="center"/>
      <protection/>
    </xf>
    <xf numFmtId="0" fontId="0" fillId="0" borderId="53" xfId="0" applyNumberFormat="1" applyFont="1" applyFill="1" applyBorder="1" applyAlignment="1" applyProtection="1">
      <alignment vertical="center"/>
      <protection/>
    </xf>
    <xf numFmtId="5" fontId="4" fillId="36" borderId="53" xfId="102" applyNumberFormat="1" applyFont="1" applyFill="1" applyBorder="1" applyAlignment="1" applyProtection="1">
      <alignment horizontal="center"/>
      <protection/>
    </xf>
    <xf numFmtId="5" fontId="3" fillId="0" borderId="53" xfId="102" applyNumberFormat="1" applyFont="1" applyFill="1" applyBorder="1" applyAlignment="1" applyProtection="1">
      <alignment horizontal="center" vertical="center"/>
      <protection/>
    </xf>
    <xf numFmtId="0" fontId="3" fillId="0" borderId="53" xfId="102" applyNumberFormat="1" applyFont="1" applyFill="1" applyBorder="1" applyAlignment="1" applyProtection="1">
      <alignment/>
      <protection/>
    </xf>
    <xf numFmtId="5" fontId="4" fillId="36" borderId="54" xfId="102" applyNumberFormat="1" applyFont="1" applyFill="1" applyBorder="1" applyAlignment="1" applyProtection="1">
      <alignment horizontal="center"/>
      <protection/>
    </xf>
    <xf numFmtId="0" fontId="7" fillId="34" borderId="55" xfId="102" applyNumberFormat="1" applyFont="1" applyFill="1" applyBorder="1" applyAlignment="1" applyProtection="1">
      <alignment horizontal="center" vertical="center"/>
      <protection/>
    </xf>
    <xf numFmtId="5" fontId="7" fillId="35" borderId="52" xfId="102" applyNumberFormat="1" applyFont="1" applyFill="1" applyBorder="1" applyAlignment="1" applyProtection="1">
      <alignment horizontal="center" vertical="center"/>
      <protection/>
    </xf>
    <xf numFmtId="9" fontId="3" fillId="35" borderId="56" xfId="102" applyNumberFormat="1" applyFont="1" applyFill="1" applyBorder="1" applyAlignment="1" applyProtection="1">
      <alignment horizontal="center" vertical="center"/>
      <protection/>
    </xf>
    <xf numFmtId="5" fontId="4" fillId="36" borderId="57" xfId="102" applyNumberFormat="1" applyFont="1" applyFill="1" applyBorder="1" applyAlignment="1" applyProtection="1">
      <alignment horizontal="center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0" fontId="0" fillId="0" borderId="59" xfId="0" applyNumberFormat="1" applyFont="1" applyFill="1" applyBorder="1" applyAlignment="1" applyProtection="1">
      <alignment vertical="center"/>
      <protection/>
    </xf>
    <xf numFmtId="0" fontId="0" fillId="0" borderId="60" xfId="0" applyNumberFormat="1" applyFont="1" applyFill="1" applyBorder="1" applyAlignment="1" applyProtection="1">
      <alignment vertical="center"/>
      <protection/>
    </xf>
    <xf numFmtId="0" fontId="3" fillId="34" borderId="31" xfId="102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0" fillId="37" borderId="0" xfId="0" applyFill="1" applyAlignment="1">
      <alignment vertical="center"/>
    </xf>
    <xf numFmtId="0" fontId="0" fillId="0" borderId="56" xfId="0" applyNumberFormat="1" applyFont="1" applyFill="1" applyBorder="1" applyAlignment="1" applyProtection="1">
      <alignment vertical="center"/>
      <protection/>
    </xf>
    <xf numFmtId="0" fontId="0" fillId="0" borderId="61" xfId="0" applyNumberFormat="1" applyFont="1" applyFill="1" applyBorder="1" applyAlignment="1" applyProtection="1">
      <alignment vertical="center"/>
      <protection/>
    </xf>
    <xf numFmtId="185" fontId="0" fillId="0" borderId="0" xfId="0" applyNumberFormat="1" applyAlignment="1">
      <alignment vertical="center"/>
    </xf>
    <xf numFmtId="185" fontId="0" fillId="33" borderId="28" xfId="0" applyNumberFormat="1" applyFont="1" applyFill="1" applyBorder="1" applyAlignment="1" applyProtection="1">
      <alignment vertical="center"/>
      <protection/>
    </xf>
    <xf numFmtId="193" fontId="0" fillId="0" borderId="0" xfId="0" applyNumberFormat="1" applyAlignment="1">
      <alignment vertical="center"/>
    </xf>
    <xf numFmtId="0" fontId="50" fillId="0" borderId="62" xfId="104" applyFont="1" applyFill="1" applyBorder="1" applyAlignment="1">
      <alignment horizontal="left" vertical="center"/>
      <protection/>
    </xf>
    <xf numFmtId="0" fontId="50" fillId="0" borderId="63" xfId="104" applyFont="1" applyFill="1" applyBorder="1" applyAlignment="1">
      <alignment horizontal="left" vertical="center"/>
      <protection/>
    </xf>
    <xf numFmtId="0" fontId="30" fillId="3" borderId="64" xfId="104" applyFont="1" applyFill="1" applyBorder="1" applyAlignment="1">
      <alignment vertical="center"/>
      <protection/>
    </xf>
    <xf numFmtId="0" fontId="30" fillId="3" borderId="65" xfId="104" applyFont="1" applyFill="1" applyBorder="1" applyAlignment="1">
      <alignment vertical="center"/>
      <protection/>
    </xf>
    <xf numFmtId="0" fontId="30" fillId="0" borderId="66" xfId="104" applyBorder="1">
      <alignment vertical="center"/>
      <protection/>
    </xf>
    <xf numFmtId="193" fontId="30" fillId="0" borderId="67" xfId="104" applyNumberFormat="1" applyBorder="1">
      <alignment vertical="center"/>
      <protection/>
    </xf>
    <xf numFmtId="194" fontId="30" fillId="0" borderId="67" xfId="104" applyNumberFormat="1" applyBorder="1">
      <alignment vertical="center"/>
      <protection/>
    </xf>
    <xf numFmtId="0" fontId="30" fillId="2" borderId="66" xfId="104" applyFill="1" applyBorder="1">
      <alignment vertical="center"/>
      <protection/>
    </xf>
    <xf numFmtId="9" fontId="30" fillId="2" borderId="67" xfId="104" applyNumberFormat="1" applyFill="1" applyBorder="1">
      <alignment vertical="center"/>
      <protection/>
    </xf>
    <xf numFmtId="0" fontId="30" fillId="0" borderId="67" xfId="104" applyBorder="1">
      <alignment vertical="center"/>
      <protection/>
    </xf>
    <xf numFmtId="195" fontId="30" fillId="2" borderId="67" xfId="104" applyNumberFormat="1" applyFill="1" applyBorder="1">
      <alignment vertical="center"/>
      <protection/>
    </xf>
    <xf numFmtId="0" fontId="30" fillId="2" borderId="68" xfId="104" applyFill="1" applyBorder="1">
      <alignment vertical="center"/>
      <protection/>
    </xf>
    <xf numFmtId="195" fontId="30" fillId="2" borderId="69" xfId="104" applyNumberFormat="1" applyFill="1" applyBorder="1">
      <alignment vertical="center"/>
      <protection/>
    </xf>
    <xf numFmtId="185" fontId="0" fillId="0" borderId="52" xfId="0" applyNumberFormat="1" applyFont="1" applyFill="1" applyBorder="1" applyAlignment="1" applyProtection="1">
      <alignment vertical="center"/>
      <protection/>
    </xf>
    <xf numFmtId="0" fontId="0" fillId="33" borderId="70" xfId="0" applyNumberFormat="1" applyFont="1" applyFill="1" applyBorder="1" applyAlignment="1" applyProtection="1">
      <alignment vertical="center"/>
      <protection/>
    </xf>
    <xf numFmtId="0" fontId="0" fillId="5" borderId="71" xfId="0" applyNumberFormat="1" applyFont="1" applyFill="1" applyBorder="1" applyAlignment="1" applyProtection="1">
      <alignment vertical="center"/>
      <protection/>
    </xf>
    <xf numFmtId="56" fontId="0" fillId="0" borderId="0" xfId="0" applyNumberFormat="1" applyAlignment="1">
      <alignment vertical="center"/>
    </xf>
    <xf numFmtId="0" fontId="0" fillId="33" borderId="72" xfId="0" applyNumberFormat="1" applyFont="1" applyFill="1" applyBorder="1" applyAlignment="1" applyProtection="1">
      <alignment vertical="center"/>
      <protection/>
    </xf>
    <xf numFmtId="0" fontId="0" fillId="5" borderId="60" xfId="0" applyNumberFormat="1" applyFont="1" applyFill="1" applyBorder="1" applyAlignment="1" applyProtection="1">
      <alignment vertical="center"/>
      <protection/>
    </xf>
    <xf numFmtId="0" fontId="0" fillId="0" borderId="60" xfId="0" applyBorder="1" applyAlignment="1">
      <alignment vertical="center"/>
    </xf>
    <xf numFmtId="193" fontId="0" fillId="0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ont="1" applyFill="1" applyBorder="1" applyAlignment="1" applyProtection="1">
      <alignment vertical="center"/>
      <protection/>
    </xf>
    <xf numFmtId="194" fontId="0" fillId="0" borderId="0" xfId="0" applyNumberFormat="1" applyFont="1" applyFill="1" applyBorder="1" applyAlignment="1" applyProtection="1">
      <alignment vertical="center"/>
      <protection/>
    </xf>
    <xf numFmtId="194" fontId="0" fillId="0" borderId="52" xfId="0" applyNumberFormat="1" applyFont="1" applyFill="1" applyBorder="1" applyAlignment="1" applyProtection="1">
      <alignment vertical="center"/>
      <protection/>
    </xf>
    <xf numFmtId="0" fontId="0" fillId="5" borderId="0" xfId="0" applyNumberFormat="1" applyFont="1" applyFill="1" applyBorder="1" applyAlignment="1" applyProtection="1">
      <alignment horizontal="left" vertical="center"/>
      <protection/>
    </xf>
    <xf numFmtId="193" fontId="0" fillId="0" borderId="52" xfId="0" applyNumberFormat="1" applyFont="1" applyFill="1" applyBorder="1" applyAlignment="1" applyProtection="1">
      <alignment vertical="center"/>
      <protection/>
    </xf>
    <xf numFmtId="193" fontId="0" fillId="0" borderId="73" xfId="0" applyNumberFormat="1" applyBorder="1" applyAlignment="1">
      <alignment vertical="center"/>
    </xf>
    <xf numFmtId="194" fontId="0" fillId="0" borderId="73" xfId="0" applyNumberFormat="1" applyFont="1" applyFill="1" applyBorder="1" applyAlignment="1" applyProtection="1">
      <alignment vertical="center"/>
      <protection/>
    </xf>
    <xf numFmtId="185" fontId="0" fillId="0" borderId="56" xfId="0" applyNumberFormat="1" applyFont="1" applyFill="1" applyBorder="1" applyAlignment="1" applyProtection="1">
      <alignment vertical="center"/>
      <protection/>
    </xf>
    <xf numFmtId="185" fontId="0" fillId="0" borderId="61" xfId="0" applyNumberFormat="1" applyFont="1" applyFill="1" applyBorder="1" applyAlignment="1" applyProtection="1">
      <alignment vertical="center"/>
      <protection/>
    </xf>
    <xf numFmtId="199" fontId="0" fillId="0" borderId="0" xfId="0" applyNumberFormat="1" applyAlignment="1">
      <alignment vertical="center"/>
    </xf>
    <xf numFmtId="199" fontId="0" fillId="0" borderId="0" xfId="0" applyNumberFormat="1" applyFont="1" applyFill="1" applyBorder="1" applyAlignment="1" applyProtection="1">
      <alignment vertical="center"/>
      <protection/>
    </xf>
    <xf numFmtId="199" fontId="0" fillId="0" borderId="73" xfId="0" applyNumberFormat="1" applyBorder="1" applyAlignment="1">
      <alignment vertical="center"/>
    </xf>
    <xf numFmtId="199" fontId="0" fillId="33" borderId="28" xfId="0" applyNumberFormat="1" applyFont="1" applyFill="1" applyBorder="1" applyAlignment="1" applyProtection="1">
      <alignment vertical="center"/>
      <protection/>
    </xf>
    <xf numFmtId="199" fontId="0" fillId="0" borderId="52" xfId="0" applyNumberFormat="1" applyFont="1" applyFill="1" applyBorder="1" applyAlignment="1" applyProtection="1">
      <alignment vertical="center"/>
      <protection/>
    </xf>
    <xf numFmtId="0" fontId="0" fillId="5" borderId="26" xfId="0" applyNumberFormat="1" applyFont="1" applyFill="1" applyBorder="1" applyAlignment="1" applyProtection="1">
      <alignment vertical="center"/>
      <protection/>
    </xf>
    <xf numFmtId="182" fontId="0" fillId="33" borderId="28" xfId="0" applyNumberFormat="1" applyFont="1" applyFill="1" applyBorder="1" applyAlignment="1" applyProtection="1">
      <alignment vertical="center"/>
      <protection/>
    </xf>
    <xf numFmtId="182" fontId="0" fillId="0" borderId="0" xfId="0" applyNumberFormat="1" applyAlignment="1">
      <alignment vertical="center"/>
    </xf>
    <xf numFmtId="200" fontId="0" fillId="0" borderId="0" xfId="0" applyNumberFormat="1" applyAlignment="1">
      <alignment vertical="center"/>
    </xf>
    <xf numFmtId="200" fontId="0" fillId="0" borderId="0" xfId="0" applyNumberFormat="1" applyFont="1" applyFill="1" applyBorder="1" applyAlignment="1" applyProtection="1">
      <alignment vertical="center"/>
      <protection/>
    </xf>
    <xf numFmtId="200" fontId="0" fillId="0" borderId="52" xfId="0" applyNumberFormat="1" applyFont="1" applyFill="1" applyBorder="1" applyAlignment="1" applyProtection="1">
      <alignment vertical="center"/>
      <protection/>
    </xf>
    <xf numFmtId="200" fontId="0" fillId="0" borderId="73" xfId="0" applyNumberFormat="1" applyBorder="1" applyAlignment="1">
      <alignment vertical="center"/>
    </xf>
    <xf numFmtId="3" fontId="30" fillId="0" borderId="67" xfId="104" applyNumberFormat="1" applyBorder="1">
      <alignment vertical="center"/>
      <protection/>
    </xf>
    <xf numFmtId="6" fontId="0" fillId="0" borderId="0" xfId="0" applyNumberFormat="1" applyAlignment="1">
      <alignment vertical="center"/>
    </xf>
    <xf numFmtId="6" fontId="0" fillId="0" borderId="0" xfId="0" applyNumberFormat="1" applyFont="1" applyFill="1" applyBorder="1" applyAlignment="1" applyProtection="1">
      <alignment vertical="center"/>
      <protection/>
    </xf>
    <xf numFmtId="6" fontId="0" fillId="0" borderId="73" xfId="0" applyNumberFormat="1" applyBorder="1" applyAlignment="1">
      <alignment vertical="center"/>
    </xf>
    <xf numFmtId="6" fontId="0" fillId="0" borderId="52" xfId="0" applyNumberFormat="1" applyFont="1" applyFill="1" applyBorder="1" applyAlignment="1" applyProtection="1">
      <alignment vertical="center"/>
      <protection/>
    </xf>
    <xf numFmtId="195" fontId="0" fillId="5" borderId="16" xfId="0" applyNumberFormat="1" applyFill="1" applyBorder="1" applyAlignment="1">
      <alignment vertical="center"/>
    </xf>
    <xf numFmtId="0" fontId="0" fillId="6" borderId="0" xfId="0" applyFill="1" applyAlignment="1">
      <alignment horizontal="left" vertical="center"/>
    </xf>
    <xf numFmtId="0" fontId="0" fillId="6" borderId="60" xfId="0" applyFill="1" applyBorder="1" applyAlignment="1">
      <alignment vertical="center"/>
    </xf>
    <xf numFmtId="195" fontId="0" fillId="6" borderId="16" xfId="0" applyNumberFormat="1" applyFill="1" applyBorder="1" applyAlignment="1">
      <alignment vertical="center"/>
    </xf>
    <xf numFmtId="0" fontId="0" fillId="6" borderId="0" xfId="0" applyNumberFormat="1" applyFont="1" applyFill="1" applyBorder="1" applyAlignment="1" applyProtection="1">
      <alignment horizontal="left" vertical="center"/>
      <protection/>
    </xf>
    <xf numFmtId="0" fontId="0" fillId="6" borderId="60" xfId="0" applyNumberFormat="1" applyFont="1" applyFill="1" applyBorder="1" applyAlignment="1" applyProtection="1">
      <alignment vertical="center"/>
      <protection/>
    </xf>
    <xf numFmtId="0" fontId="0" fillId="6" borderId="18" xfId="0" applyFill="1" applyBorder="1" applyAlignment="1">
      <alignment vertical="center"/>
    </xf>
    <xf numFmtId="0" fontId="0" fillId="6" borderId="74" xfId="0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0" fillId="6" borderId="71" xfId="0" applyFill="1" applyBorder="1" applyAlignment="1">
      <alignment vertical="center"/>
    </xf>
    <xf numFmtId="0" fontId="0" fillId="6" borderId="71" xfId="0" applyNumberFormat="1" applyFont="1" applyFill="1" applyBorder="1" applyAlignment="1" applyProtection="1">
      <alignment vertical="center"/>
      <protection/>
    </xf>
    <xf numFmtId="0" fontId="0" fillId="6" borderId="52" xfId="0" applyNumberFormat="1" applyFont="1" applyFill="1" applyBorder="1" applyAlignment="1" applyProtection="1">
      <alignment horizontal="left" vertical="center"/>
      <protection/>
    </xf>
    <xf numFmtId="0" fontId="0" fillId="6" borderId="18" xfId="0" applyNumberFormat="1" applyFont="1" applyFill="1" applyBorder="1" applyAlignment="1" applyProtection="1">
      <alignment vertical="center"/>
      <protection/>
    </xf>
    <xf numFmtId="0" fontId="0" fillId="6" borderId="16" xfId="0" applyNumberFormat="1" applyFont="1" applyFill="1" applyBorder="1" applyAlignment="1" applyProtection="1">
      <alignment vertical="center"/>
      <protection/>
    </xf>
    <xf numFmtId="195" fontId="0" fillId="5" borderId="71" xfId="0" applyNumberFormat="1" applyFill="1" applyBorder="1" applyAlignment="1">
      <alignment vertical="center"/>
    </xf>
    <xf numFmtId="0" fontId="0" fillId="5" borderId="73" xfId="0" applyFill="1" applyBorder="1" applyAlignment="1">
      <alignment horizontal="left" vertical="center"/>
    </xf>
    <xf numFmtId="0" fontId="0" fillId="5" borderId="25" xfId="0" applyFill="1" applyBorder="1" applyAlignment="1">
      <alignment vertical="center"/>
    </xf>
    <xf numFmtId="195" fontId="0" fillId="5" borderId="17" xfId="0" applyNumberFormat="1" applyFill="1" applyBorder="1" applyAlignment="1">
      <alignment vertical="center"/>
    </xf>
    <xf numFmtId="0" fontId="0" fillId="5" borderId="43" xfId="0" applyFill="1" applyBorder="1" applyAlignment="1">
      <alignment vertical="center"/>
    </xf>
    <xf numFmtId="0" fontId="0" fillId="5" borderId="17" xfId="0" applyFill="1" applyBorder="1" applyAlignment="1">
      <alignment vertical="center"/>
    </xf>
    <xf numFmtId="0" fontId="0" fillId="5" borderId="19" xfId="0" applyFill="1" applyBorder="1" applyAlignment="1">
      <alignment vertical="center"/>
    </xf>
    <xf numFmtId="0" fontId="0" fillId="5" borderId="43" xfId="0" applyNumberFormat="1" applyFont="1" applyFill="1" applyBorder="1" applyAlignment="1" applyProtection="1">
      <alignment vertical="center"/>
      <protection/>
    </xf>
    <xf numFmtId="0" fontId="0" fillId="5" borderId="19" xfId="0" applyNumberFormat="1" applyFont="1" applyFill="1" applyBorder="1" applyAlignment="1" applyProtection="1">
      <alignment vertical="center"/>
      <protection/>
    </xf>
    <xf numFmtId="0" fontId="0" fillId="6" borderId="43" xfId="0" applyNumberFormat="1" applyFont="1" applyFill="1" applyBorder="1" applyAlignment="1" applyProtection="1">
      <alignment vertical="center"/>
      <protection/>
    </xf>
    <xf numFmtId="0" fontId="0" fillId="6" borderId="17" xfId="0" applyFill="1" applyBorder="1" applyAlignment="1">
      <alignment vertical="center"/>
    </xf>
    <xf numFmtId="0" fontId="0" fillId="6" borderId="19" xfId="0" applyNumberFormat="1" applyFont="1" applyFill="1" applyBorder="1" applyAlignment="1" applyProtection="1">
      <alignment vertical="center"/>
      <protection/>
    </xf>
    <xf numFmtId="0" fontId="0" fillId="6" borderId="25" xfId="0" applyFill="1" applyBorder="1" applyAlignment="1">
      <alignment vertical="center"/>
    </xf>
    <xf numFmtId="185" fontId="0" fillId="5" borderId="0" xfId="0" applyNumberFormat="1" applyFill="1" applyBorder="1" applyAlignment="1">
      <alignment vertical="center"/>
    </xf>
    <xf numFmtId="185" fontId="0" fillId="5" borderId="73" xfId="0" applyNumberFormat="1" applyFill="1" applyBorder="1" applyAlignment="1">
      <alignment vertical="center"/>
    </xf>
    <xf numFmtId="185" fontId="0" fillId="6" borderId="0" xfId="0" applyNumberFormat="1" applyFill="1" applyBorder="1" applyAlignment="1">
      <alignment vertical="center"/>
    </xf>
    <xf numFmtId="185" fontId="0" fillId="6" borderId="52" xfId="0" applyNumberFormat="1" applyFill="1" applyBorder="1" applyAlignment="1">
      <alignment vertical="center"/>
    </xf>
    <xf numFmtId="194" fontId="0" fillId="33" borderId="28" xfId="0" applyNumberFormat="1" applyFont="1" applyFill="1" applyBorder="1" applyAlignment="1" applyProtection="1">
      <alignment vertical="center"/>
      <protection/>
    </xf>
    <xf numFmtId="194" fontId="0" fillId="0" borderId="0" xfId="0" applyNumberFormat="1" applyAlignment="1">
      <alignment vertical="center"/>
    </xf>
    <xf numFmtId="6" fontId="0" fillId="0" borderId="75" xfId="0" applyNumberFormat="1" applyFont="1" applyFill="1" applyBorder="1" applyAlignment="1" applyProtection="1">
      <alignment vertical="center"/>
      <protection/>
    </xf>
    <xf numFmtId="0" fontId="0" fillId="0" borderId="65" xfId="0" applyBorder="1" applyAlignment="1">
      <alignment vertical="center"/>
    </xf>
    <xf numFmtId="0" fontId="0" fillId="5" borderId="51" xfId="0" applyNumberFormat="1" applyFont="1" applyFill="1" applyBorder="1" applyAlignment="1" applyProtection="1">
      <alignment vertical="center"/>
      <protection/>
    </xf>
    <xf numFmtId="5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0" fillId="7" borderId="0" xfId="0" applyFill="1" applyAlignment="1">
      <alignment horizontal="left" vertical="center"/>
    </xf>
    <xf numFmtId="0" fontId="0" fillId="7" borderId="60" xfId="0" applyFill="1" applyBorder="1" applyAlignment="1">
      <alignment vertical="center"/>
    </xf>
    <xf numFmtId="195" fontId="0" fillId="7" borderId="16" xfId="0" applyNumberFormat="1" applyFill="1" applyBorder="1" applyAlignment="1">
      <alignment vertical="center"/>
    </xf>
    <xf numFmtId="199" fontId="0" fillId="7" borderId="0" xfId="0" applyNumberFormat="1" applyFill="1" applyAlignment="1">
      <alignment vertical="center"/>
    </xf>
    <xf numFmtId="200" fontId="0" fillId="7" borderId="0" xfId="0" applyNumberFormat="1" applyFill="1" applyAlignment="1">
      <alignment vertical="center"/>
    </xf>
    <xf numFmtId="193" fontId="0" fillId="7" borderId="0" xfId="0" applyNumberFormat="1" applyFill="1" applyAlignment="1">
      <alignment vertical="center"/>
    </xf>
    <xf numFmtId="0" fontId="0" fillId="7" borderId="74" xfId="0" applyFill="1" applyBorder="1" applyAlignment="1">
      <alignment vertical="center"/>
    </xf>
    <xf numFmtId="0" fontId="0" fillId="7" borderId="16" xfId="0" applyFill="1" applyBorder="1" applyAlignment="1">
      <alignment vertical="center"/>
    </xf>
    <xf numFmtId="0" fontId="0" fillId="7" borderId="17" xfId="0" applyFill="1" applyBorder="1" applyAlignment="1">
      <alignment vertical="center"/>
    </xf>
    <xf numFmtId="0" fontId="0" fillId="7" borderId="18" xfId="0" applyFill="1" applyBorder="1" applyAlignment="1">
      <alignment vertical="center"/>
    </xf>
    <xf numFmtId="0" fontId="0" fillId="7" borderId="25" xfId="0" applyFill="1" applyBorder="1" applyAlignment="1">
      <alignment vertical="center"/>
    </xf>
    <xf numFmtId="0" fontId="0" fillId="7" borderId="71" xfId="0" applyFill="1" applyBorder="1" applyAlignment="1">
      <alignment vertical="center"/>
    </xf>
    <xf numFmtId="194" fontId="0" fillId="7" borderId="0" xfId="0" applyNumberFormat="1" applyFont="1" applyFill="1" applyBorder="1" applyAlignment="1" applyProtection="1">
      <alignment vertical="center"/>
      <protection/>
    </xf>
    <xf numFmtId="6" fontId="0" fillId="7" borderId="0" xfId="0" applyNumberFormat="1" applyFill="1" applyAlignment="1">
      <alignment vertical="center"/>
    </xf>
    <xf numFmtId="201" fontId="0" fillId="7" borderId="0" xfId="0" applyNumberFormat="1" applyFill="1" applyAlignment="1">
      <alignment vertical="center"/>
    </xf>
    <xf numFmtId="201" fontId="0" fillId="0" borderId="0" xfId="0" applyNumberFormat="1" applyFont="1" applyFill="1" applyBorder="1" applyAlignment="1" applyProtection="1">
      <alignment vertical="center"/>
      <protection/>
    </xf>
    <xf numFmtId="201" fontId="0" fillId="0" borderId="73" xfId="0" applyNumberFormat="1" applyBorder="1" applyAlignment="1">
      <alignment vertical="center"/>
    </xf>
    <xf numFmtId="201" fontId="0" fillId="0" borderId="52" xfId="0" applyNumberFormat="1" applyFont="1" applyFill="1" applyBorder="1" applyAlignment="1" applyProtection="1">
      <alignment vertical="center"/>
      <protection/>
    </xf>
    <xf numFmtId="201" fontId="0" fillId="0" borderId="0" xfId="0" applyNumberFormat="1" applyAlignment="1">
      <alignment vertical="center"/>
    </xf>
    <xf numFmtId="0" fontId="0" fillId="33" borderId="31" xfId="0" applyNumberFormat="1" applyFont="1" applyFill="1" applyBorder="1" applyAlignment="1" applyProtection="1">
      <alignment vertical="center"/>
      <protection/>
    </xf>
    <xf numFmtId="0" fontId="0" fillId="33" borderId="34" xfId="0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0" fillId="0" borderId="76" xfId="0" applyNumberFormat="1" applyFont="1" applyFill="1" applyBorder="1" applyAlignment="1" applyProtection="1">
      <alignment vertical="center"/>
      <protection/>
    </xf>
    <xf numFmtId="180" fontId="0" fillId="0" borderId="76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180" fontId="12" fillId="0" borderId="0" xfId="0" applyNumberFormat="1" applyFont="1" applyFill="1" applyBorder="1" applyAlignment="1" applyProtection="1">
      <alignment vertical="center"/>
      <protection/>
    </xf>
    <xf numFmtId="0" fontId="10" fillId="38" borderId="28" xfId="0" applyNumberFormat="1" applyFont="1" applyFill="1" applyBorder="1" applyAlignment="1" applyProtection="1">
      <alignment horizontal="center" vertical="center"/>
      <protection/>
    </xf>
    <xf numFmtId="0" fontId="10" fillId="38" borderId="33" xfId="0" applyNumberFormat="1" applyFont="1" applyFill="1" applyBorder="1" applyAlignment="1" applyProtection="1">
      <alignment horizontal="center" vertical="center"/>
      <protection/>
    </xf>
    <xf numFmtId="0" fontId="0" fillId="0" borderId="77" xfId="0" applyNumberFormat="1" applyFont="1" applyFill="1" applyBorder="1" applyAlignment="1" applyProtection="1">
      <alignment vertical="center"/>
      <protection/>
    </xf>
    <xf numFmtId="0" fontId="0" fillId="0" borderId="78" xfId="0" applyNumberFormat="1" applyFont="1" applyFill="1" applyBorder="1" applyAlignment="1" applyProtection="1">
      <alignment vertical="center"/>
      <protection/>
    </xf>
    <xf numFmtId="0" fontId="0" fillId="0" borderId="54" xfId="0" applyNumberFormat="1" applyFont="1" applyFill="1" applyBorder="1" applyAlignment="1" applyProtection="1">
      <alignment horizontal="center" vertical="center"/>
      <protection/>
    </xf>
    <xf numFmtId="0" fontId="0" fillId="0" borderId="79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29" xfId="0" applyNumberFormat="1" applyFont="1" applyFill="1" applyBorder="1" applyAlignment="1" applyProtection="1">
      <alignment vertical="center"/>
      <protection/>
    </xf>
    <xf numFmtId="0" fontId="0" fillId="0" borderId="29" xfId="0" applyNumberFormat="1" applyFont="1" applyFill="1" applyBorder="1" applyAlignment="1" applyProtection="1">
      <alignment horizontal="center" vertical="center"/>
      <protection/>
    </xf>
    <xf numFmtId="0" fontId="10" fillId="38" borderId="80" xfId="0" applyNumberFormat="1" applyFont="1" applyFill="1" applyBorder="1" applyAlignment="1" applyProtection="1">
      <alignment horizontal="center" vertical="center"/>
      <protection/>
    </xf>
    <xf numFmtId="0" fontId="10" fillId="38" borderId="29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0" fontId="0" fillId="0" borderId="19" xfId="0" applyNumberFormat="1" applyFont="1" applyFill="1" applyBorder="1" applyAlignment="1" applyProtection="1">
      <alignment vertical="center"/>
      <protection/>
    </xf>
    <xf numFmtId="0" fontId="0" fillId="0" borderId="81" xfId="0" applyNumberFormat="1" applyFont="1" applyFill="1" applyBorder="1" applyAlignment="1" applyProtection="1">
      <alignment vertical="center"/>
      <protection/>
    </xf>
    <xf numFmtId="185" fontId="36" fillId="7" borderId="0" xfId="70" applyNumberFormat="1" applyFill="1" applyBorder="1" applyAlignment="1">
      <alignment vertical="center"/>
    </xf>
    <xf numFmtId="0" fontId="5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5" fontId="4" fillId="36" borderId="19" xfId="102" applyNumberFormat="1" applyFont="1" applyFill="1" applyBorder="1" applyAlignment="1" applyProtection="1">
      <alignment horizontal="center"/>
      <protection/>
    </xf>
    <xf numFmtId="5" fontId="4" fillId="36" borderId="56" xfId="102" applyNumberFormat="1" applyFont="1" applyFill="1" applyBorder="1" applyAlignment="1" applyProtection="1">
      <alignment horizontal="center"/>
      <protection/>
    </xf>
    <xf numFmtId="5" fontId="4" fillId="36" borderId="43" xfId="102" applyNumberFormat="1" applyFont="1" applyFill="1" applyBorder="1" applyAlignment="1" applyProtection="1">
      <alignment horizontal="center"/>
      <protection/>
    </xf>
    <xf numFmtId="5" fontId="4" fillId="36" borderId="58" xfId="102" applyNumberFormat="1" applyFont="1" applyFill="1" applyBorder="1" applyAlignment="1" applyProtection="1">
      <alignment horizontal="center"/>
      <protection/>
    </xf>
    <xf numFmtId="5" fontId="4" fillId="36" borderId="82" xfId="102" applyNumberFormat="1" applyFont="1" applyFill="1" applyBorder="1" applyAlignment="1" applyProtection="1">
      <alignment horizontal="center"/>
      <protection/>
    </xf>
    <xf numFmtId="5" fontId="8" fillId="0" borderId="54" xfId="102" applyNumberFormat="1" applyFont="1" applyFill="1" applyBorder="1" applyAlignment="1" applyProtection="1">
      <alignment horizontal="center" vertical="center"/>
      <protection/>
    </xf>
    <xf numFmtId="188" fontId="3" fillId="0" borderId="80" xfId="102" applyNumberFormat="1" applyFont="1" applyFill="1" applyBorder="1" applyAlignment="1" applyProtection="1">
      <alignment horizontal="center" vertical="center"/>
      <protection/>
    </xf>
    <xf numFmtId="188" fontId="3" fillId="0" borderId="34" xfId="102" applyNumberFormat="1" applyFont="1" applyFill="1" applyBorder="1" applyAlignment="1" applyProtection="1">
      <alignment horizontal="center" vertical="center"/>
      <protection/>
    </xf>
    <xf numFmtId="5" fontId="3" fillId="0" borderId="82" xfId="102" applyNumberFormat="1" applyFont="1" applyFill="1" applyBorder="1" applyAlignment="1" applyProtection="1">
      <alignment horizontal="center" vertical="center"/>
      <protection/>
    </xf>
    <xf numFmtId="5" fontId="3" fillId="0" borderId="83" xfId="102" applyNumberFormat="1" applyFont="1" applyFill="1" applyBorder="1" applyAlignment="1" applyProtection="1">
      <alignment horizontal="center" vertical="center"/>
      <protection/>
    </xf>
    <xf numFmtId="0" fontId="10" fillId="38" borderId="72" xfId="0" applyNumberFormat="1" applyFont="1" applyFill="1" applyBorder="1" applyAlignment="1" applyProtection="1">
      <alignment horizontal="center" vertical="center"/>
      <protection/>
    </xf>
    <xf numFmtId="0" fontId="10" fillId="38" borderId="34" xfId="0" applyNumberFormat="1" applyFont="1" applyFill="1" applyBorder="1" applyAlignment="1" applyProtection="1">
      <alignment horizontal="center" vertical="center"/>
      <protection/>
    </xf>
    <xf numFmtId="0" fontId="10" fillId="38" borderId="31" xfId="0" applyNumberFormat="1" applyFont="1" applyFill="1" applyBorder="1" applyAlignment="1" applyProtection="1">
      <alignment horizontal="center" vertical="center"/>
      <protection/>
    </xf>
    <xf numFmtId="0" fontId="10" fillId="38" borderId="28" xfId="0" applyNumberFormat="1" applyFont="1" applyFill="1" applyBorder="1" applyAlignment="1" applyProtection="1">
      <alignment horizontal="center" vertical="center"/>
      <protection/>
    </xf>
    <xf numFmtId="195" fontId="0" fillId="6" borderId="71" xfId="0" applyNumberFormat="1" applyFill="1" applyBorder="1" applyAlignment="1">
      <alignment vertical="center"/>
    </xf>
    <xf numFmtId="0" fontId="0" fillId="6" borderId="84" xfId="0" applyFill="1" applyBorder="1" applyAlignment="1">
      <alignment vertical="center"/>
    </xf>
    <xf numFmtId="0" fontId="0" fillId="6" borderId="73" xfId="0" applyFill="1" applyBorder="1" applyAlignment="1">
      <alignment horizontal="left" vertical="center"/>
    </xf>
    <xf numFmtId="0" fontId="0" fillId="6" borderId="26" xfId="0" applyFill="1" applyBorder="1" applyAlignment="1">
      <alignment vertical="center"/>
    </xf>
    <xf numFmtId="195" fontId="0" fillId="6" borderId="17" xfId="0" applyNumberFormat="1" applyFill="1" applyBorder="1" applyAlignment="1">
      <alignment vertical="center"/>
    </xf>
    <xf numFmtId="185" fontId="0" fillId="6" borderId="73" xfId="0" applyNumberFormat="1" applyFill="1" applyBorder="1" applyAlignment="1">
      <alignment vertical="center"/>
    </xf>
    <xf numFmtId="199" fontId="0" fillId="0" borderId="73" xfId="0" applyNumberFormat="1" applyBorder="1" applyAlignment="1">
      <alignment vertical="center"/>
    </xf>
    <xf numFmtId="200" fontId="0" fillId="0" borderId="73" xfId="0" applyNumberFormat="1" applyBorder="1" applyAlignment="1">
      <alignment vertical="center"/>
    </xf>
    <xf numFmtId="201" fontId="0" fillId="0" borderId="73" xfId="0" applyNumberFormat="1" applyBorder="1" applyAlignment="1">
      <alignment vertical="center"/>
    </xf>
    <xf numFmtId="193" fontId="0" fillId="0" borderId="73" xfId="0" applyNumberFormat="1" applyBorder="1" applyAlignment="1">
      <alignment vertical="center"/>
    </xf>
    <xf numFmtId="0" fontId="0" fillId="6" borderId="43" xfId="0" applyFill="1" applyBorder="1" applyAlignment="1">
      <alignment vertical="center"/>
    </xf>
    <xf numFmtId="0" fontId="0" fillId="6" borderId="17" xfId="0" applyFill="1" applyBorder="1" applyAlignment="1">
      <alignment vertical="center"/>
    </xf>
    <xf numFmtId="0" fontId="0" fillId="6" borderId="19" xfId="0" applyFill="1" applyBorder="1" applyAlignment="1">
      <alignment vertical="center"/>
    </xf>
    <xf numFmtId="0" fontId="0" fillId="6" borderId="25" xfId="0" applyFill="1" applyBorder="1" applyAlignment="1">
      <alignment vertical="center"/>
    </xf>
    <xf numFmtId="194" fontId="0" fillId="0" borderId="73" xfId="0" applyNumberFormat="1" applyFont="1" applyFill="1" applyBorder="1" applyAlignment="1" applyProtection="1">
      <alignment vertical="center"/>
      <protection/>
    </xf>
    <xf numFmtId="6" fontId="0" fillId="0" borderId="73" xfId="0" applyNumberFormat="1" applyBorder="1" applyAlignment="1">
      <alignment vertical="center"/>
    </xf>
    <xf numFmtId="0" fontId="0" fillId="6" borderId="43" xfId="0" applyNumberFormat="1" applyFont="1" applyFill="1" applyBorder="1" applyAlignment="1" applyProtection="1">
      <alignment vertical="center"/>
      <protection/>
    </xf>
    <xf numFmtId="0" fontId="0" fillId="6" borderId="19" xfId="0" applyNumberFormat="1" applyFont="1" applyFill="1" applyBorder="1" applyAlignment="1" applyProtection="1">
      <alignment vertical="center"/>
      <protection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標準 4" xfId="103"/>
    <cellStyle name="標準_検証データ" xfId="104"/>
    <cellStyle name="Followed Hyperlink" xfId="105"/>
    <cellStyle name="良い" xfId="106"/>
    <cellStyle name="良い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466725</xdr:colOff>
      <xdr:row>22</xdr:row>
      <xdr:rowOff>123825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96325" cy="389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25</xdr:col>
      <xdr:colOff>409575</xdr:colOff>
      <xdr:row>22</xdr:row>
      <xdr:rowOff>133350</xdr:rowOff>
    </xdr:to>
    <xdr:pic>
      <xdr:nvPicPr>
        <xdr:cNvPr id="2" name="図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15400" y="0"/>
          <a:ext cx="863917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12</xdr:col>
      <xdr:colOff>371475</xdr:colOff>
      <xdr:row>49</xdr:row>
      <xdr:rowOff>57150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486400"/>
          <a:ext cx="8601075" cy="2971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32</xdr:row>
      <xdr:rowOff>0</xdr:rowOff>
    </xdr:from>
    <xdr:to>
      <xdr:col>25</xdr:col>
      <xdr:colOff>219075</xdr:colOff>
      <xdr:row>51</xdr:row>
      <xdr:rowOff>114300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915400" y="5486400"/>
          <a:ext cx="8448675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542925</xdr:colOff>
      <xdr:row>2</xdr:row>
      <xdr:rowOff>114300</xdr:rowOff>
    </xdr:from>
    <xdr:to>
      <xdr:col>6</xdr:col>
      <xdr:colOff>66675</xdr:colOff>
      <xdr:row>4</xdr:row>
      <xdr:rowOff>9525</xdr:rowOff>
    </xdr:to>
    <xdr:sp>
      <xdr:nvSpPr>
        <xdr:cNvPr id="5" name="フリーフォーム 5"/>
        <xdr:cNvSpPr>
          <a:spLocks/>
        </xdr:cNvSpPr>
      </xdr:nvSpPr>
      <xdr:spPr>
        <a:xfrm>
          <a:off x="3286125" y="457200"/>
          <a:ext cx="895350" cy="238125"/>
        </a:xfrm>
        <a:custGeom>
          <a:pathLst>
            <a:path h="238125" w="895350">
              <a:moveTo>
                <a:pt x="0" y="238125"/>
              </a:moveTo>
              <a:cubicBezTo>
                <a:pt x="74945" y="141767"/>
                <a:pt x="41077" y="177998"/>
                <a:pt x="95250" y="123825"/>
              </a:cubicBezTo>
              <a:cubicBezTo>
                <a:pt x="111989" y="73607"/>
                <a:pt x="93712" y="114241"/>
                <a:pt x="133350" y="66675"/>
              </a:cubicBezTo>
              <a:cubicBezTo>
                <a:pt x="140679" y="57881"/>
                <a:pt x="143461" y="45251"/>
                <a:pt x="152400" y="38100"/>
              </a:cubicBezTo>
              <a:cubicBezTo>
                <a:pt x="164758" y="28213"/>
                <a:pt x="237508" y="19173"/>
                <a:pt x="238125" y="19050"/>
              </a:cubicBezTo>
              <a:cubicBezTo>
                <a:pt x="250962" y="16483"/>
                <a:pt x="263183" y="10659"/>
                <a:pt x="276225" y="9525"/>
              </a:cubicBezTo>
              <a:cubicBezTo>
                <a:pt x="336406" y="4292"/>
                <a:pt x="396875" y="3175"/>
                <a:pt x="457200" y="0"/>
              </a:cubicBezTo>
              <a:cubicBezTo>
                <a:pt x="546100" y="3175"/>
                <a:pt x="635097" y="4301"/>
                <a:pt x="723900" y="9525"/>
              </a:cubicBezTo>
              <a:cubicBezTo>
                <a:pt x="743179" y="10659"/>
                <a:pt x="763402" y="11206"/>
                <a:pt x="781050" y="19050"/>
              </a:cubicBezTo>
              <a:cubicBezTo>
                <a:pt x="793359" y="24521"/>
                <a:pt x="799277" y="39001"/>
                <a:pt x="809625" y="47625"/>
              </a:cubicBezTo>
              <a:cubicBezTo>
                <a:pt x="818419" y="54954"/>
                <a:pt x="828675" y="60325"/>
                <a:pt x="838200" y="66675"/>
              </a:cubicBezTo>
              <a:cubicBezTo>
                <a:pt x="862141" y="138499"/>
                <a:pt x="829846" y="49967"/>
                <a:pt x="866775" y="123825"/>
              </a:cubicBezTo>
              <a:cubicBezTo>
                <a:pt x="871265" y="132805"/>
                <a:pt x="869200" y="145300"/>
                <a:pt x="876300" y="152400"/>
              </a:cubicBezTo>
              <a:cubicBezTo>
                <a:pt x="880790" y="156890"/>
                <a:pt x="889000" y="152400"/>
                <a:pt x="895350" y="152400"/>
              </a:cubicBezTo>
            </a:path>
          </a:pathLst>
        </a:custGeom>
        <a:noFill/>
        <a:ln w="571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390525</xdr:colOff>
      <xdr:row>1</xdr:row>
      <xdr:rowOff>66675</xdr:rowOff>
    </xdr:from>
    <xdr:to>
      <xdr:col>7</xdr:col>
      <xdr:colOff>304800</xdr:colOff>
      <xdr:row>2</xdr:row>
      <xdr:rowOff>95250</xdr:rowOff>
    </xdr:to>
    <xdr:sp>
      <xdr:nvSpPr>
        <xdr:cNvPr id="6" name="フリーフォーム 6"/>
        <xdr:cNvSpPr>
          <a:spLocks/>
        </xdr:cNvSpPr>
      </xdr:nvSpPr>
      <xdr:spPr>
        <a:xfrm>
          <a:off x="4505325" y="238125"/>
          <a:ext cx="600075" cy="200025"/>
        </a:xfrm>
        <a:custGeom>
          <a:pathLst>
            <a:path h="200025" w="600075">
              <a:moveTo>
                <a:pt x="0" y="200025"/>
              </a:moveTo>
              <a:cubicBezTo>
                <a:pt x="25400" y="174625"/>
                <a:pt x="56275" y="153713"/>
                <a:pt x="76200" y="123825"/>
              </a:cubicBezTo>
              <a:cubicBezTo>
                <a:pt x="93133" y="98425"/>
                <a:pt x="98438" y="86420"/>
                <a:pt x="123825" y="66675"/>
              </a:cubicBezTo>
              <a:cubicBezTo>
                <a:pt x="141897" y="52619"/>
                <a:pt x="161659" y="40867"/>
                <a:pt x="180975" y="28575"/>
              </a:cubicBezTo>
              <a:cubicBezTo>
                <a:pt x="196594" y="18636"/>
                <a:pt x="228600" y="0"/>
                <a:pt x="228600" y="0"/>
              </a:cubicBezTo>
              <a:cubicBezTo>
                <a:pt x="304800" y="3175"/>
                <a:pt x="381128" y="4091"/>
                <a:pt x="457200" y="9525"/>
              </a:cubicBezTo>
              <a:cubicBezTo>
                <a:pt x="470258" y="10458"/>
                <a:pt x="484648" y="11441"/>
                <a:pt x="495300" y="19050"/>
              </a:cubicBezTo>
              <a:cubicBezTo>
                <a:pt x="508218" y="28277"/>
                <a:pt x="513544" y="45097"/>
                <a:pt x="523875" y="57150"/>
              </a:cubicBezTo>
              <a:cubicBezTo>
                <a:pt x="532641" y="67377"/>
                <a:pt x="544180" y="75092"/>
                <a:pt x="552450" y="85725"/>
              </a:cubicBezTo>
              <a:cubicBezTo>
                <a:pt x="581877" y="123559"/>
                <a:pt x="584222" y="130218"/>
                <a:pt x="600075" y="161925"/>
              </a:cubicBezTo>
            </a:path>
          </a:pathLst>
        </a:custGeom>
        <a:noFill/>
        <a:ln w="571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4</xdr:row>
      <xdr:rowOff>0</xdr:rowOff>
    </xdr:from>
    <xdr:to>
      <xdr:col>8</xdr:col>
      <xdr:colOff>228600</xdr:colOff>
      <xdr:row>5</xdr:row>
      <xdr:rowOff>28575</xdr:rowOff>
    </xdr:to>
    <xdr:sp>
      <xdr:nvSpPr>
        <xdr:cNvPr id="7" name="フリーフォーム 8"/>
        <xdr:cNvSpPr>
          <a:spLocks/>
        </xdr:cNvSpPr>
      </xdr:nvSpPr>
      <xdr:spPr>
        <a:xfrm>
          <a:off x="5114925" y="685800"/>
          <a:ext cx="600075" cy="200025"/>
        </a:xfrm>
        <a:custGeom>
          <a:pathLst>
            <a:path h="200025" w="600075">
              <a:moveTo>
                <a:pt x="0" y="200025"/>
              </a:moveTo>
              <a:cubicBezTo>
                <a:pt x="25400" y="174625"/>
                <a:pt x="56275" y="153713"/>
                <a:pt x="76200" y="123825"/>
              </a:cubicBezTo>
              <a:cubicBezTo>
                <a:pt x="93133" y="98425"/>
                <a:pt x="98438" y="86420"/>
                <a:pt x="123825" y="66675"/>
              </a:cubicBezTo>
              <a:cubicBezTo>
                <a:pt x="141897" y="52619"/>
                <a:pt x="161659" y="40867"/>
                <a:pt x="180975" y="28575"/>
              </a:cubicBezTo>
              <a:cubicBezTo>
                <a:pt x="196594" y="18636"/>
                <a:pt x="228600" y="0"/>
                <a:pt x="228600" y="0"/>
              </a:cubicBezTo>
              <a:cubicBezTo>
                <a:pt x="304800" y="3175"/>
                <a:pt x="381128" y="4091"/>
                <a:pt x="457200" y="9525"/>
              </a:cubicBezTo>
              <a:cubicBezTo>
                <a:pt x="470258" y="10458"/>
                <a:pt x="484648" y="11441"/>
                <a:pt x="495300" y="19050"/>
              </a:cubicBezTo>
              <a:cubicBezTo>
                <a:pt x="508218" y="28277"/>
                <a:pt x="513544" y="45097"/>
                <a:pt x="523875" y="57150"/>
              </a:cubicBezTo>
              <a:cubicBezTo>
                <a:pt x="532641" y="67377"/>
                <a:pt x="544180" y="75092"/>
                <a:pt x="552450" y="85725"/>
              </a:cubicBezTo>
              <a:cubicBezTo>
                <a:pt x="581877" y="123559"/>
                <a:pt x="584222" y="130218"/>
                <a:pt x="600075" y="161925"/>
              </a:cubicBezTo>
            </a:path>
          </a:pathLst>
        </a:custGeom>
        <a:noFill/>
        <a:ln w="5715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55</xdr:row>
      <xdr:rowOff>0</xdr:rowOff>
    </xdr:from>
    <xdr:to>
      <xdr:col>12</xdr:col>
      <xdr:colOff>457200</xdr:colOff>
      <xdr:row>77</xdr:row>
      <xdr:rowOff>38100</xdr:rowOff>
    </xdr:to>
    <xdr:pic>
      <xdr:nvPicPr>
        <xdr:cNvPr id="8" name="図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9429750"/>
          <a:ext cx="8686800" cy="3810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55</xdr:row>
      <xdr:rowOff>0</xdr:rowOff>
    </xdr:from>
    <xdr:to>
      <xdr:col>21</xdr:col>
      <xdr:colOff>571500</xdr:colOff>
      <xdr:row>67</xdr:row>
      <xdr:rowOff>66675</xdr:rowOff>
    </xdr:to>
    <xdr:pic>
      <xdr:nvPicPr>
        <xdr:cNvPr id="9" name="図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915400" y="9429750"/>
          <a:ext cx="605790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12</xdr:col>
      <xdr:colOff>352425</xdr:colOff>
      <xdr:row>96</xdr:row>
      <xdr:rowOff>85725</xdr:rowOff>
    </xdr:to>
    <xdr:pic>
      <xdr:nvPicPr>
        <xdr:cNvPr id="10" name="図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3716000"/>
          <a:ext cx="8582025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80</xdr:row>
      <xdr:rowOff>0</xdr:rowOff>
    </xdr:from>
    <xdr:to>
      <xdr:col>24</xdr:col>
      <xdr:colOff>276225</xdr:colOff>
      <xdr:row>98</xdr:row>
      <xdr:rowOff>0</xdr:rowOff>
    </xdr:to>
    <xdr:pic>
      <xdr:nvPicPr>
        <xdr:cNvPr id="11" name="図 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915400" y="13716000"/>
          <a:ext cx="7820025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12</xdr:col>
      <xdr:colOff>457200</xdr:colOff>
      <xdr:row>118</xdr:row>
      <xdr:rowOff>133350</xdr:rowOff>
    </xdr:to>
    <xdr:pic>
      <xdr:nvPicPr>
        <xdr:cNvPr id="12" name="図 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7316450"/>
          <a:ext cx="8686800" cy="3048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101</xdr:row>
      <xdr:rowOff>0</xdr:rowOff>
    </xdr:from>
    <xdr:to>
      <xdr:col>25</xdr:col>
      <xdr:colOff>276225</xdr:colOff>
      <xdr:row>118</xdr:row>
      <xdr:rowOff>85725</xdr:rowOff>
    </xdr:to>
    <xdr:pic>
      <xdr:nvPicPr>
        <xdr:cNvPr id="13" name="図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915400" y="17316450"/>
          <a:ext cx="8505825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jp.investing.com/currencies/usd-chf%E3%82%B3%E3%83%B3%E3%83%90%E3%83%BC%E3%82%BF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zoomScalePageLayoutView="0" workbookViewId="0" topLeftCell="A7">
      <selection activeCell="F5" sqref="F5"/>
    </sheetView>
  </sheetViews>
  <sheetFormatPr defaultColWidth="10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</cols>
  <sheetData>
    <row r="1" spans="1:8" ht="19.5" customHeight="1">
      <c r="A1" s="101"/>
      <c r="B1" s="240" t="s">
        <v>0</v>
      </c>
      <c r="C1" s="241"/>
      <c r="D1" s="242"/>
      <c r="E1" s="100"/>
      <c r="F1" s="243" t="s">
        <v>0</v>
      </c>
      <c r="G1" s="244"/>
      <c r="H1" s="102"/>
    </row>
    <row r="2" spans="1:9" ht="25.5" customHeight="1">
      <c r="A2" s="103" t="s">
        <v>1</v>
      </c>
      <c r="B2" s="245">
        <v>500000</v>
      </c>
      <c r="C2" s="245"/>
      <c r="D2" s="245"/>
      <c r="E2" s="44" t="s">
        <v>2</v>
      </c>
      <c r="F2" s="246">
        <v>42190</v>
      </c>
      <c r="G2" s="247"/>
      <c r="H2" s="26"/>
      <c r="I2" s="26"/>
    </row>
    <row r="3" spans="1:11" ht="27" customHeight="1">
      <c r="A3" s="27" t="s">
        <v>3</v>
      </c>
      <c r="B3" s="248">
        <f>SUM(B2+D17)</f>
        <v>500000</v>
      </c>
      <c r="C3" s="248"/>
      <c r="D3" s="249"/>
      <c r="E3" s="28" t="s">
        <v>4</v>
      </c>
      <c r="F3" s="29">
        <v>0.04</v>
      </c>
      <c r="G3" s="30">
        <f>(B2-D17)*F3</f>
        <v>20000</v>
      </c>
      <c r="H3" s="32" t="s">
        <v>5</v>
      </c>
      <c r="I3" s="33">
        <f>(B3-B2)</f>
        <v>0</v>
      </c>
      <c r="K3" s="104"/>
    </row>
    <row r="4" spans="1:9" s="83" customFormat="1" ht="17.25" customHeight="1">
      <c r="A4" s="78"/>
      <c r="B4" s="79"/>
      <c r="C4" s="79"/>
      <c r="D4" s="79"/>
      <c r="E4" s="80"/>
      <c r="F4" s="99" t="s">
        <v>0</v>
      </c>
      <c r="G4" s="79"/>
      <c r="H4" s="81"/>
      <c r="I4" s="82"/>
    </row>
    <row r="5" spans="1:12" ht="39" customHeight="1">
      <c r="A5" s="84"/>
      <c r="B5" s="85"/>
      <c r="C5" s="85"/>
      <c r="D5" s="97"/>
      <c r="E5" s="86"/>
      <c r="F5" s="98"/>
      <c r="G5" s="85"/>
      <c r="H5" s="87"/>
      <c r="I5" s="88"/>
      <c r="J5" s="89"/>
      <c r="K5" s="90"/>
      <c r="L5" s="90"/>
    </row>
    <row r="6" spans="1:12" ht="21" customHeight="1">
      <c r="A6" s="94" t="s">
        <v>6</v>
      </c>
      <c r="B6" s="92" t="s">
        <v>0</v>
      </c>
      <c r="C6" s="92" t="s">
        <v>0</v>
      </c>
      <c r="D6" s="93"/>
      <c r="E6" s="92" t="s">
        <v>0</v>
      </c>
      <c r="F6" s="95" t="s">
        <v>0</v>
      </c>
      <c r="G6" s="31"/>
      <c r="H6" s="26"/>
      <c r="I6" s="26"/>
      <c r="L6" s="91"/>
    </row>
    <row r="7" spans="1:12" ht="28.5">
      <c r="A7" s="96" t="s">
        <v>7</v>
      </c>
      <c r="B7" s="38" t="s">
        <v>8</v>
      </c>
      <c r="C7" s="39" t="s">
        <v>9</v>
      </c>
      <c r="D7" s="40" t="s">
        <v>10</v>
      </c>
      <c r="E7" s="41" t="s">
        <v>11</v>
      </c>
      <c r="F7" s="39" t="s">
        <v>12</v>
      </c>
      <c r="G7" s="41" t="s">
        <v>13</v>
      </c>
      <c r="H7" s="40" t="s">
        <v>14</v>
      </c>
      <c r="I7" s="42" t="s">
        <v>15</v>
      </c>
      <c r="J7" s="45" t="s">
        <v>16</v>
      </c>
      <c r="K7" s="39" t="s">
        <v>17</v>
      </c>
      <c r="L7" s="43" t="s">
        <v>18</v>
      </c>
    </row>
    <row r="8" spans="1:12" ht="24.75" customHeight="1">
      <c r="A8" s="35">
        <v>42095</v>
      </c>
      <c r="B8" s="46"/>
      <c r="C8" s="47"/>
      <c r="D8" s="65">
        <f aca="true" t="shared" si="0" ref="D8:D16">SUM(B8-C8)</f>
        <v>0</v>
      </c>
      <c r="E8" s="48"/>
      <c r="F8" s="49"/>
      <c r="G8" s="48">
        <f aca="true" t="shared" si="1" ref="G8:G16">SUM(E8+F8)</f>
        <v>0</v>
      </c>
      <c r="H8" s="50" t="e">
        <f aca="true" t="shared" si="2" ref="H8:H16">E8/G8</f>
        <v>#DIV/0!</v>
      </c>
      <c r="I8" s="51" t="e">
        <f aca="true" t="shared" si="3" ref="I8:I16">B8/E8</f>
        <v>#DIV/0!</v>
      </c>
      <c r="J8" s="51" t="e">
        <f aca="true" t="shared" si="4" ref="J8:J16">C8/F8</f>
        <v>#DIV/0!</v>
      </c>
      <c r="K8" s="52" t="e">
        <f aca="true" t="shared" si="5" ref="K8:K16">I8/J8</f>
        <v>#DIV/0!</v>
      </c>
      <c r="L8" s="53" t="e">
        <f aca="true" t="shared" si="6" ref="L8:L16">B8/C8</f>
        <v>#DIV/0!</v>
      </c>
    </row>
    <row r="9" spans="1:12" ht="24.75" customHeight="1">
      <c r="A9" s="36">
        <v>42125</v>
      </c>
      <c r="B9" s="54"/>
      <c r="C9" s="55"/>
      <c r="D9" s="65">
        <f t="shared" si="0"/>
        <v>0</v>
      </c>
      <c r="E9" s="56"/>
      <c r="F9" s="56"/>
      <c r="G9" s="48">
        <f t="shared" si="1"/>
        <v>0</v>
      </c>
      <c r="H9" s="50" t="e">
        <f t="shared" si="2"/>
        <v>#DIV/0!</v>
      </c>
      <c r="I9" s="51" t="e">
        <f t="shared" si="3"/>
        <v>#DIV/0!</v>
      </c>
      <c r="J9" s="51" t="e">
        <f t="shared" si="4"/>
        <v>#DIV/0!</v>
      </c>
      <c r="K9" s="52" t="e">
        <f t="shared" si="5"/>
        <v>#DIV/0!</v>
      </c>
      <c r="L9" s="53" t="e">
        <f t="shared" si="6"/>
        <v>#DIV/0!</v>
      </c>
    </row>
    <row r="10" spans="1:12" ht="24.75" customHeight="1">
      <c r="A10" s="35">
        <v>42156</v>
      </c>
      <c r="B10" s="54"/>
      <c r="C10" s="55"/>
      <c r="D10" s="65">
        <f t="shared" si="0"/>
        <v>0</v>
      </c>
      <c r="E10" s="56"/>
      <c r="F10" s="56"/>
      <c r="G10" s="48">
        <f t="shared" si="1"/>
        <v>0</v>
      </c>
      <c r="H10" s="50" t="e">
        <f t="shared" si="2"/>
        <v>#DIV/0!</v>
      </c>
      <c r="I10" s="51" t="e">
        <f t="shared" si="3"/>
        <v>#DIV/0!</v>
      </c>
      <c r="J10" s="51" t="e">
        <f t="shared" si="4"/>
        <v>#DIV/0!</v>
      </c>
      <c r="K10" s="52" t="e">
        <f t="shared" si="5"/>
        <v>#DIV/0!</v>
      </c>
      <c r="L10" s="53" t="e">
        <f t="shared" si="6"/>
        <v>#DIV/0!</v>
      </c>
    </row>
    <row r="11" spans="1:12" ht="24.75" customHeight="1">
      <c r="A11" s="36">
        <v>42186</v>
      </c>
      <c r="B11" s="54"/>
      <c r="C11" s="55"/>
      <c r="D11" s="65">
        <f t="shared" si="0"/>
        <v>0</v>
      </c>
      <c r="E11" s="56"/>
      <c r="F11" s="56"/>
      <c r="G11" s="48">
        <f t="shared" si="1"/>
        <v>0</v>
      </c>
      <c r="H11" s="50" t="e">
        <f t="shared" si="2"/>
        <v>#DIV/0!</v>
      </c>
      <c r="I11" s="51" t="e">
        <f t="shared" si="3"/>
        <v>#DIV/0!</v>
      </c>
      <c r="J11" s="51" t="e">
        <f t="shared" si="4"/>
        <v>#DIV/0!</v>
      </c>
      <c r="K11" s="52" t="e">
        <f t="shared" si="5"/>
        <v>#DIV/0!</v>
      </c>
      <c r="L11" s="53" t="e">
        <f t="shared" si="6"/>
        <v>#DIV/0!</v>
      </c>
    </row>
    <row r="12" spans="1:12" ht="24.75" customHeight="1">
      <c r="A12" s="35">
        <v>42217</v>
      </c>
      <c r="B12" s="54"/>
      <c r="C12" s="47"/>
      <c r="D12" s="65">
        <f t="shared" si="0"/>
        <v>0</v>
      </c>
      <c r="E12" s="56"/>
      <c r="F12" s="56"/>
      <c r="G12" s="48">
        <f t="shared" si="1"/>
        <v>0</v>
      </c>
      <c r="H12" s="50" t="e">
        <f t="shared" si="2"/>
        <v>#DIV/0!</v>
      </c>
      <c r="I12" s="51" t="e">
        <f t="shared" si="3"/>
        <v>#DIV/0!</v>
      </c>
      <c r="J12" s="51" t="e">
        <f t="shared" si="4"/>
        <v>#DIV/0!</v>
      </c>
      <c r="K12" s="52" t="e">
        <f t="shared" si="5"/>
        <v>#DIV/0!</v>
      </c>
      <c r="L12" s="53" t="e">
        <f t="shared" si="6"/>
        <v>#DIV/0!</v>
      </c>
    </row>
    <row r="13" spans="1:12" ht="24.75" customHeight="1">
      <c r="A13" s="36">
        <v>42248</v>
      </c>
      <c r="B13" s="54"/>
      <c r="C13" s="55"/>
      <c r="D13" s="65">
        <f t="shared" si="0"/>
        <v>0</v>
      </c>
      <c r="E13" s="56"/>
      <c r="F13" s="56"/>
      <c r="G13" s="48">
        <f t="shared" si="1"/>
        <v>0</v>
      </c>
      <c r="H13" s="50" t="e">
        <f t="shared" si="2"/>
        <v>#DIV/0!</v>
      </c>
      <c r="I13" s="51" t="e">
        <f t="shared" si="3"/>
        <v>#DIV/0!</v>
      </c>
      <c r="J13" s="51" t="e">
        <f t="shared" si="4"/>
        <v>#DIV/0!</v>
      </c>
      <c r="K13" s="52" t="e">
        <f t="shared" si="5"/>
        <v>#DIV/0!</v>
      </c>
      <c r="L13" s="53" t="e">
        <f t="shared" si="6"/>
        <v>#DIV/0!</v>
      </c>
    </row>
    <row r="14" spans="1:12" ht="24.75" customHeight="1">
      <c r="A14" s="35">
        <v>42278</v>
      </c>
      <c r="B14" s="54"/>
      <c r="C14" s="47"/>
      <c r="D14" s="65">
        <f t="shared" si="0"/>
        <v>0</v>
      </c>
      <c r="E14" s="56"/>
      <c r="F14" s="56"/>
      <c r="G14" s="48">
        <f t="shared" si="1"/>
        <v>0</v>
      </c>
      <c r="H14" s="50" t="e">
        <f t="shared" si="2"/>
        <v>#DIV/0!</v>
      </c>
      <c r="I14" s="51" t="e">
        <f t="shared" si="3"/>
        <v>#DIV/0!</v>
      </c>
      <c r="J14" s="51" t="e">
        <f t="shared" si="4"/>
        <v>#DIV/0!</v>
      </c>
      <c r="K14" s="52" t="e">
        <f t="shared" si="5"/>
        <v>#DIV/0!</v>
      </c>
      <c r="L14" s="53" t="e">
        <f t="shared" si="6"/>
        <v>#DIV/0!</v>
      </c>
    </row>
    <row r="15" spans="1:12" ht="24.75" customHeight="1">
      <c r="A15" s="36">
        <v>42309</v>
      </c>
      <c r="B15" s="54"/>
      <c r="C15" s="47"/>
      <c r="D15" s="65">
        <f t="shared" si="0"/>
        <v>0</v>
      </c>
      <c r="E15" s="56"/>
      <c r="F15" s="56"/>
      <c r="G15" s="48">
        <f t="shared" si="1"/>
        <v>0</v>
      </c>
      <c r="H15" s="50" t="e">
        <f t="shared" si="2"/>
        <v>#DIV/0!</v>
      </c>
      <c r="I15" s="51" t="e">
        <f t="shared" si="3"/>
        <v>#DIV/0!</v>
      </c>
      <c r="J15" s="51" t="e">
        <f t="shared" si="4"/>
        <v>#DIV/0!</v>
      </c>
      <c r="K15" s="52" t="e">
        <f t="shared" si="5"/>
        <v>#DIV/0!</v>
      </c>
      <c r="L15" s="53" t="e">
        <f t="shared" si="6"/>
        <v>#DIV/0!</v>
      </c>
    </row>
    <row r="16" spans="1:12" ht="24.75" customHeight="1">
      <c r="A16" s="37">
        <v>42339</v>
      </c>
      <c r="B16" s="57"/>
      <c r="C16" s="58"/>
      <c r="D16" s="66">
        <f t="shared" si="0"/>
        <v>0</v>
      </c>
      <c r="E16" s="59"/>
      <c r="F16" s="59"/>
      <c r="G16" s="60">
        <f t="shared" si="1"/>
        <v>0</v>
      </c>
      <c r="H16" s="61" t="e">
        <f t="shared" si="2"/>
        <v>#DIV/0!</v>
      </c>
      <c r="I16" s="62" t="e">
        <f t="shared" si="3"/>
        <v>#DIV/0!</v>
      </c>
      <c r="J16" s="62" t="e">
        <f t="shared" si="4"/>
        <v>#DIV/0!</v>
      </c>
      <c r="K16" s="63" t="e">
        <f t="shared" si="5"/>
        <v>#DIV/0!</v>
      </c>
      <c r="L16" s="64" t="e">
        <f t="shared" si="6"/>
        <v>#DIV/0!</v>
      </c>
    </row>
    <row r="17" spans="1:12" ht="24.75" customHeight="1">
      <c r="A17" s="67" t="s">
        <v>19</v>
      </c>
      <c r="B17" s="68">
        <f aca="true" t="shared" si="7" ref="B17:G17">SUM(B8:B16)</f>
        <v>0</v>
      </c>
      <c r="C17" s="69">
        <f t="shared" si="7"/>
        <v>0</v>
      </c>
      <c r="D17" s="70">
        <f t="shared" si="7"/>
        <v>0</v>
      </c>
      <c r="E17" s="71">
        <f t="shared" si="7"/>
        <v>0</v>
      </c>
      <c r="F17" s="72">
        <f t="shared" si="7"/>
        <v>0</v>
      </c>
      <c r="G17" s="71">
        <f t="shared" si="7"/>
        <v>0</v>
      </c>
      <c r="H17" s="73" t="e">
        <f>AVERAGE(H8:H16)</f>
        <v>#DIV/0!</v>
      </c>
      <c r="I17" s="69" t="e">
        <f>AVERAGE(I8:I16)</f>
        <v>#DIV/0!</v>
      </c>
      <c r="J17" s="69" t="e">
        <f>AVERAGE(J8:J16)</f>
        <v>#DIV/0!</v>
      </c>
      <c r="K17" s="74" t="e">
        <f>AVERAGE(K8:K16)</f>
        <v>#DIV/0!</v>
      </c>
      <c r="L17" s="75" t="e">
        <f>AVERAGE(L8:L16)</f>
        <v>#DIV/0!</v>
      </c>
    </row>
    <row r="18" spans="1:12" ht="13.5">
      <c r="A18" s="34"/>
      <c r="J18" s="76"/>
      <c r="K18" s="77" t="s">
        <v>20</v>
      </c>
      <c r="L18" s="77" t="s">
        <v>21</v>
      </c>
    </row>
    <row r="19" ht="13.5">
      <c r="A19" s="34"/>
    </row>
  </sheetData>
  <sheetProtection/>
  <mergeCells count="5">
    <mergeCell ref="B1:D1"/>
    <mergeCell ref="F1:G1"/>
    <mergeCell ref="B2:D2"/>
    <mergeCell ref="F2:G2"/>
    <mergeCell ref="B3:D3"/>
  </mergeCells>
  <printOptions/>
  <pageMargins left="0.6986111111111111" right="0.6986111111111111" top="0.75" bottom="0.75" header="0.3" footer="0.3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0"/>
  <sheetViews>
    <sheetView tabSelected="1" zoomScale="80" zoomScaleNormal="80" zoomScaleSheetLayoutView="100" zoomScalePageLayoutView="0" workbookViewId="0" topLeftCell="A1">
      <pane ySplit="2" topLeftCell="A3" activePane="bottomLeft" state="frozen"/>
      <selection pane="topLeft" activeCell="J1" sqref="J1"/>
      <selection pane="bottomLeft" activeCell="O12" sqref="O12"/>
    </sheetView>
  </sheetViews>
  <sheetFormatPr defaultColWidth="10.00390625" defaultRowHeight="13.5" customHeight="1"/>
  <cols>
    <col min="1" max="1" width="9.625" style="0" customWidth="1"/>
    <col min="2" max="2" width="9.625" style="130" customWidth="1"/>
    <col min="3" max="3" width="8.375" style="148" customWidth="1"/>
    <col min="4" max="4" width="5.75390625" style="148" customWidth="1"/>
    <col min="5" max="5" width="15.50390625" style="141" customWidth="1"/>
    <col min="6" max="6" width="12.375" style="190" customWidth="1"/>
    <col min="7" max="7" width="8.25390625" style="0" customWidth="1"/>
    <col min="8" max="8" width="6.625" style="0" customWidth="1"/>
    <col min="9" max="9" width="8.875" style="0" customWidth="1"/>
    <col min="10" max="10" width="7.875" style="0" customWidth="1"/>
    <col min="11" max="11" width="8.875" style="0" customWidth="1"/>
    <col min="12" max="12" width="10.875" style="0" customWidth="1"/>
    <col min="13" max="13" width="15.00390625" style="0" customWidth="1"/>
    <col min="14" max="14" width="6.875" style="0" customWidth="1"/>
    <col min="15" max="15" width="15.875" style="0" customWidth="1"/>
    <col min="16" max="16" width="13.125" style="0" customWidth="1"/>
    <col min="17" max="17" width="11.25390625" style="0" customWidth="1"/>
    <col min="18" max="18" width="15.25390625" style="0" customWidth="1"/>
    <col min="19" max="19" width="8.875" style="0" customWidth="1"/>
    <col min="20" max="20" width="14.875" style="0" customWidth="1"/>
    <col min="21" max="21" width="7.625" style="0" customWidth="1"/>
    <col min="22" max="22" width="11.625" style="108" customWidth="1"/>
    <col min="23" max="23" width="15.875" style="0" customWidth="1"/>
    <col min="24" max="24" width="9.625" style="0" customWidth="1"/>
    <col min="25" max="25" width="27.625" style="0" customWidth="1"/>
    <col min="26" max="26" width="11.25390625" style="0" customWidth="1"/>
  </cols>
  <sheetData>
    <row r="1" spans="1:26" ht="18.75" thickBot="1" thickTop="1">
      <c r="A1" s="128" t="s">
        <v>22</v>
      </c>
      <c r="B1" s="24" t="s">
        <v>23</v>
      </c>
      <c r="C1" s="147" t="s">
        <v>97</v>
      </c>
      <c r="D1" s="147" t="s">
        <v>98</v>
      </c>
      <c r="E1" s="144" t="s">
        <v>88</v>
      </c>
      <c r="F1" s="189" t="s">
        <v>85</v>
      </c>
      <c r="G1" s="24" t="s">
        <v>87</v>
      </c>
      <c r="H1" s="24" t="s">
        <v>103</v>
      </c>
      <c r="I1" s="24" t="s">
        <v>104</v>
      </c>
      <c r="J1" s="24" t="s">
        <v>86</v>
      </c>
      <c r="K1" s="24" t="s">
        <v>90</v>
      </c>
      <c r="L1" s="24" t="s">
        <v>84</v>
      </c>
      <c r="M1" s="24" t="s">
        <v>24</v>
      </c>
      <c r="N1" s="24" t="s">
        <v>25</v>
      </c>
      <c r="O1" s="24" t="s">
        <v>26</v>
      </c>
      <c r="P1" s="125" t="s">
        <v>27</v>
      </c>
      <c r="Q1" s="125" t="s">
        <v>28</v>
      </c>
      <c r="R1" s="125" t="s">
        <v>29</v>
      </c>
      <c r="S1" s="125" t="s">
        <v>30</v>
      </c>
      <c r="T1" s="24" t="s">
        <v>31</v>
      </c>
      <c r="U1" s="24" t="s">
        <v>32</v>
      </c>
      <c r="V1" s="109" t="s">
        <v>91</v>
      </c>
      <c r="W1" s="25" t="s">
        <v>33</v>
      </c>
      <c r="X1" s="132" t="s">
        <v>93</v>
      </c>
      <c r="Y1" s="111" t="s">
        <v>64</v>
      </c>
      <c r="Z1" s="112"/>
    </row>
    <row r="2" spans="1:42" ht="13.5" customHeight="1">
      <c r="A2" s="196"/>
      <c r="B2" s="197"/>
      <c r="C2" s="198"/>
      <c r="D2" s="237" t="s">
        <v>130</v>
      </c>
      <c r="E2" s="199"/>
      <c r="F2" s="200">
        <v>498559</v>
      </c>
      <c r="G2" s="200"/>
      <c r="H2" s="210"/>
      <c r="I2" s="200"/>
      <c r="J2" s="201"/>
      <c r="K2" s="201"/>
      <c r="L2" s="202"/>
      <c r="M2" s="203"/>
      <c r="N2" s="204"/>
      <c r="O2" s="205"/>
      <c r="P2" s="206"/>
      <c r="Q2" s="204"/>
      <c r="R2" s="207"/>
      <c r="S2" s="207"/>
      <c r="T2" s="207"/>
      <c r="U2" s="207"/>
      <c r="V2" s="208"/>
      <c r="W2" s="209"/>
      <c r="X2" s="154"/>
      <c r="Y2" s="113" t="s">
        <v>65</v>
      </c>
      <c r="Z2" s="114" t="s">
        <v>66</v>
      </c>
      <c r="AB2" s="5" t="s">
        <v>34</v>
      </c>
      <c r="AC2" s="124"/>
      <c r="AD2" s="90"/>
      <c r="AE2" s="6"/>
      <c r="AG2" s="5"/>
      <c r="AH2" s="10"/>
      <c r="AI2" s="14"/>
      <c r="AJ2" s="16"/>
      <c r="AL2" s="5" t="s">
        <v>47</v>
      </c>
      <c r="AM2" s="10">
        <v>0</v>
      </c>
      <c r="AN2" s="14">
        <v>0</v>
      </c>
      <c r="AO2" s="17">
        <v>0</v>
      </c>
      <c r="AP2" s="18">
        <v>0</v>
      </c>
    </row>
    <row r="3" spans="1:42" ht="14.25" thickBot="1">
      <c r="A3" s="159" t="s">
        <v>129</v>
      </c>
      <c r="B3" s="160" t="s">
        <v>92</v>
      </c>
      <c r="C3" s="161">
        <f>E3*100</f>
        <v>77.29596899224806</v>
      </c>
      <c r="D3" s="187">
        <v>100</v>
      </c>
      <c r="E3" s="141">
        <f>I3/(D3*J3)</f>
        <v>0.7729596899224807</v>
      </c>
      <c r="F3" s="149">
        <f>F2+(W2)</f>
        <v>498559</v>
      </c>
      <c r="G3" s="149">
        <f>I3/J3</f>
        <v>77.29596899224806</v>
      </c>
      <c r="H3" s="214">
        <v>4</v>
      </c>
      <c r="I3" s="149">
        <f>F3*(H3/100)</f>
        <v>19942.36</v>
      </c>
      <c r="J3" s="110">
        <f>(P3-L3)*-1</f>
        <v>258</v>
      </c>
      <c r="K3" s="110">
        <f>(L3-P3)*-1</f>
        <v>-258</v>
      </c>
      <c r="L3" s="165">
        <v>124517</v>
      </c>
      <c r="M3" s="166" t="s">
        <v>123</v>
      </c>
      <c r="N3" s="182">
        <v>240</v>
      </c>
      <c r="O3" s="164" t="s">
        <v>124</v>
      </c>
      <c r="P3" s="184">
        <v>124259</v>
      </c>
      <c r="Q3" s="184"/>
      <c r="R3" s="167"/>
      <c r="S3" s="167"/>
      <c r="T3" s="167"/>
      <c r="U3" s="167"/>
      <c r="V3" s="133"/>
      <c r="W3" s="154">
        <f>G3*V3</f>
        <v>0</v>
      </c>
      <c r="X3" s="155"/>
      <c r="Y3" s="115" t="s">
        <v>67</v>
      </c>
      <c r="Z3" s="116">
        <f>COUNT($V$2:$V$320)</f>
        <v>4</v>
      </c>
      <c r="AB3" s="2" t="s">
        <v>35</v>
      </c>
      <c r="AC3" s="139"/>
      <c r="AD3" s="106"/>
      <c r="AE3" s="1"/>
      <c r="AG3" s="2"/>
      <c r="AH3" s="12"/>
      <c r="AI3" s="15"/>
      <c r="AJ3" s="13"/>
      <c r="AL3" s="2" t="s">
        <v>48</v>
      </c>
      <c r="AM3" s="12">
        <v>0</v>
      </c>
      <c r="AN3" s="12">
        <v>0</v>
      </c>
      <c r="AO3" s="15">
        <v>0</v>
      </c>
      <c r="AP3" s="19">
        <v>0</v>
      </c>
    </row>
    <row r="4" spans="1:42" ht="13.5" customHeight="1">
      <c r="A4" s="162"/>
      <c r="B4" s="163"/>
      <c r="C4" s="161">
        <v>77.29596899224806</v>
      </c>
      <c r="D4" s="187">
        <v>100</v>
      </c>
      <c r="E4" s="142">
        <v>0.7729596899224807</v>
      </c>
      <c r="F4" s="150">
        <f>F3+(W3)</f>
        <v>498559</v>
      </c>
      <c r="G4" s="150">
        <v>77.29596899224806</v>
      </c>
      <c r="H4" s="211">
        <v>4</v>
      </c>
      <c r="I4" s="150">
        <f>F4*(H4/100)</f>
        <v>19942.36</v>
      </c>
      <c r="J4" s="131">
        <f>(P4-L4)*-1</f>
        <v>-159</v>
      </c>
      <c r="K4" s="131">
        <f>(L4-P4)*-1</f>
        <v>159</v>
      </c>
      <c r="L4" s="181">
        <v>124100</v>
      </c>
      <c r="M4" s="182" t="s">
        <v>123</v>
      </c>
      <c r="N4" s="182">
        <v>240</v>
      </c>
      <c r="O4" s="183" t="s">
        <v>128</v>
      </c>
      <c r="P4" s="184">
        <v>124259</v>
      </c>
      <c r="Q4" s="184"/>
      <c r="R4" s="168"/>
      <c r="S4" s="168"/>
      <c r="T4" s="168"/>
      <c r="U4" s="168"/>
      <c r="V4" s="133"/>
      <c r="W4" s="155">
        <f>G3*V4</f>
        <v>0</v>
      </c>
      <c r="X4" s="155"/>
      <c r="Y4" s="115" t="s">
        <v>68</v>
      </c>
      <c r="Z4" s="117">
        <f>COUNTIF($V$2:$V$320,"&gt;0")</f>
        <v>1</v>
      </c>
      <c r="AB4" s="2" t="s">
        <v>36</v>
      </c>
      <c r="AC4" s="139"/>
      <c r="AD4" s="106"/>
      <c r="AE4" s="1"/>
      <c r="AG4" s="5"/>
      <c r="AH4" s="10"/>
      <c r="AI4" s="14"/>
      <c r="AJ4" s="16"/>
      <c r="AL4" s="5" t="s">
        <v>47</v>
      </c>
      <c r="AM4" s="10">
        <v>0</v>
      </c>
      <c r="AN4" s="14">
        <v>0</v>
      </c>
      <c r="AO4" s="17">
        <v>0</v>
      </c>
      <c r="AP4" s="18">
        <v>0</v>
      </c>
    </row>
    <row r="5" spans="1:42" ht="13.5">
      <c r="A5" s="162"/>
      <c r="B5" s="163"/>
      <c r="C5" s="161">
        <v>77.29596899224806</v>
      </c>
      <c r="D5" s="187">
        <v>100</v>
      </c>
      <c r="E5" s="142">
        <v>0.7729596899224807</v>
      </c>
      <c r="F5" s="150">
        <f aca="true" t="shared" si="0" ref="F5:F16">F4+(W4)</f>
        <v>498559</v>
      </c>
      <c r="G5" s="150">
        <v>77.29596899224806</v>
      </c>
      <c r="H5" s="211">
        <v>4</v>
      </c>
      <c r="I5" s="150">
        <f>F5*(H5/100)</f>
        <v>19942.36</v>
      </c>
      <c r="J5" s="131">
        <f>(P5-L5)*-1</f>
        <v>-774</v>
      </c>
      <c r="K5" s="131">
        <f>(L5-P5)*-1</f>
        <v>774</v>
      </c>
      <c r="L5" s="181">
        <v>123485</v>
      </c>
      <c r="M5" s="182" t="s">
        <v>123</v>
      </c>
      <c r="N5" s="182">
        <v>240</v>
      </c>
      <c r="O5" s="183" t="s">
        <v>148</v>
      </c>
      <c r="P5" s="184">
        <v>124259</v>
      </c>
      <c r="Q5" s="184"/>
      <c r="R5" s="168"/>
      <c r="S5" s="168"/>
      <c r="T5" s="168"/>
      <c r="U5" s="168"/>
      <c r="V5" s="133"/>
      <c r="W5" s="155">
        <f>G4*V5</f>
        <v>0</v>
      </c>
      <c r="X5" s="155"/>
      <c r="Y5" s="115" t="s">
        <v>69</v>
      </c>
      <c r="Z5" s="117">
        <f>COUNTIF($V$2:$V$320,"&lt;0")</f>
        <v>1</v>
      </c>
      <c r="AB5" s="2" t="s">
        <v>37</v>
      </c>
      <c r="AC5" s="139"/>
      <c r="AD5" s="106"/>
      <c r="AE5" s="1"/>
      <c r="AG5" s="2"/>
      <c r="AH5" s="12"/>
      <c r="AI5" s="15"/>
      <c r="AJ5" s="13"/>
      <c r="AL5" s="2" t="s">
        <v>48</v>
      </c>
      <c r="AM5" s="12">
        <v>0</v>
      </c>
      <c r="AN5" s="12">
        <v>0</v>
      </c>
      <c r="AO5" s="15">
        <v>0</v>
      </c>
      <c r="AP5" s="19">
        <v>0</v>
      </c>
    </row>
    <row r="6" spans="1:42" ht="13.5">
      <c r="A6" s="169"/>
      <c r="B6" s="170"/>
      <c r="C6" s="161">
        <v>77.29596899224806</v>
      </c>
      <c r="D6" s="188">
        <v>100</v>
      </c>
      <c r="E6" s="145">
        <v>0.7729596899224807</v>
      </c>
      <c r="F6" s="151">
        <f t="shared" si="0"/>
        <v>498559</v>
      </c>
      <c r="G6" s="151"/>
      <c r="H6" s="213"/>
      <c r="I6" s="151">
        <f>F6*(H6/100)</f>
        <v>0</v>
      </c>
      <c r="J6" s="136">
        <f>(P6-L6)*-1</f>
        <v>-124259</v>
      </c>
      <c r="K6" s="136">
        <f>(L6-P6)*-1</f>
        <v>124259</v>
      </c>
      <c r="L6" s="181"/>
      <c r="M6" s="182"/>
      <c r="N6" s="182"/>
      <c r="O6" s="183"/>
      <c r="P6" s="184">
        <v>124259</v>
      </c>
      <c r="Q6" s="182"/>
      <c r="R6" s="171" t="s">
        <v>101</v>
      </c>
      <c r="S6" s="171">
        <f>L6</f>
        <v>0</v>
      </c>
      <c r="T6" s="171" t="s">
        <v>96</v>
      </c>
      <c r="U6" s="171" t="s">
        <v>94</v>
      </c>
      <c r="V6" s="134">
        <f>(L6-P6)*-1</f>
        <v>124259</v>
      </c>
      <c r="W6" s="157">
        <f>G6*V6</f>
        <v>0</v>
      </c>
      <c r="X6" s="191"/>
      <c r="Y6" s="115" t="s">
        <v>125</v>
      </c>
      <c r="Z6" s="117">
        <f>COUNTIF(V3:V18,0)</f>
        <v>2</v>
      </c>
      <c r="AB6" s="2" t="s">
        <v>38</v>
      </c>
      <c r="AC6" s="139"/>
      <c r="AD6" s="106"/>
      <c r="AE6" s="1"/>
      <c r="AG6" s="2"/>
      <c r="AH6" s="12"/>
      <c r="AI6" s="15"/>
      <c r="AJ6" s="13"/>
      <c r="AL6" s="2" t="s">
        <v>49</v>
      </c>
      <c r="AM6" s="12">
        <v>0</v>
      </c>
      <c r="AN6" s="12">
        <v>0</v>
      </c>
      <c r="AO6" s="15">
        <v>0</v>
      </c>
      <c r="AP6" s="19">
        <v>0</v>
      </c>
    </row>
    <row r="7" spans="1:42" ht="13.5">
      <c r="A7" s="159" t="s">
        <v>136</v>
      </c>
      <c r="B7" s="160" t="s">
        <v>92</v>
      </c>
      <c r="C7" s="254">
        <f>E7*100</f>
        <v>132.89590830334532</v>
      </c>
      <c r="D7" s="187">
        <v>123</v>
      </c>
      <c r="E7" s="141">
        <f>I7/(D7*J7)</f>
        <v>1.3289590830334532</v>
      </c>
      <c r="F7" s="149">
        <f t="shared" si="0"/>
        <v>498559</v>
      </c>
      <c r="G7" s="149">
        <f>I7/J7</f>
        <v>163.46196721311475</v>
      </c>
      <c r="H7" s="214">
        <v>4</v>
      </c>
      <c r="I7" s="149">
        <f>F7*(H7/100)</f>
        <v>19942.36</v>
      </c>
      <c r="J7" s="110">
        <f>(P7-L7)*-1</f>
        <v>122</v>
      </c>
      <c r="K7" s="110">
        <f>(L7-P7)*-1</f>
        <v>-122</v>
      </c>
      <c r="L7" s="255">
        <v>131081</v>
      </c>
      <c r="M7" s="167" t="s">
        <v>149</v>
      </c>
      <c r="N7" s="184">
        <v>60</v>
      </c>
      <c r="O7" s="160" t="s">
        <v>150</v>
      </c>
      <c r="P7" s="184">
        <v>130959</v>
      </c>
      <c r="Q7" s="184"/>
      <c r="R7" s="167" t="s">
        <v>152</v>
      </c>
      <c r="S7" s="167"/>
      <c r="T7" s="167" t="s">
        <v>153</v>
      </c>
      <c r="U7" s="167" t="s">
        <v>154</v>
      </c>
      <c r="V7" s="133">
        <f>(L7-P7)*-1</f>
        <v>-122</v>
      </c>
      <c r="W7" s="154">
        <f>G7*V7</f>
        <v>-19942.36</v>
      </c>
      <c r="X7" s="155"/>
      <c r="Y7" s="118" t="s">
        <v>70</v>
      </c>
      <c r="Z7" s="119">
        <f>+Z4/Z3</f>
        <v>0.25</v>
      </c>
      <c r="AB7" s="2" t="s">
        <v>39</v>
      </c>
      <c r="AC7" s="139"/>
      <c r="AD7" s="106"/>
      <c r="AE7" s="4"/>
      <c r="AG7" s="2"/>
      <c r="AH7" s="12"/>
      <c r="AI7" s="15"/>
      <c r="AJ7" s="13"/>
      <c r="AL7" s="2" t="s">
        <v>50</v>
      </c>
      <c r="AM7" s="12">
        <v>0</v>
      </c>
      <c r="AN7" s="12">
        <v>0</v>
      </c>
      <c r="AO7" s="15">
        <v>0</v>
      </c>
      <c r="AP7" s="19">
        <v>0</v>
      </c>
    </row>
    <row r="8" spans="1:42" ht="13.5">
      <c r="A8" s="256" t="s">
        <v>129</v>
      </c>
      <c r="B8" s="257" t="s">
        <v>92</v>
      </c>
      <c r="C8" s="258">
        <f>E8*100</f>
        <v>10.485746146852303</v>
      </c>
      <c r="D8" s="259">
        <v>193</v>
      </c>
      <c r="E8" s="260">
        <f>I8/(D8*J8)</f>
        <v>0.10485746146852304</v>
      </c>
      <c r="F8" s="261">
        <f t="shared" si="0"/>
        <v>478616.64</v>
      </c>
      <c r="G8" s="261">
        <f>I8/J8</f>
        <v>20.237490063424946</v>
      </c>
      <c r="H8" s="262">
        <v>2</v>
      </c>
      <c r="I8" s="261">
        <f>F8*(H8/100)</f>
        <v>9572.3328</v>
      </c>
      <c r="J8" s="263">
        <f>(P8-L8)*-1</f>
        <v>473</v>
      </c>
      <c r="K8" s="263">
        <f>(L8-P8)*-1</f>
        <v>-473</v>
      </c>
      <c r="L8" s="264">
        <v>237488</v>
      </c>
      <c r="M8" s="265" t="s">
        <v>123</v>
      </c>
      <c r="N8" s="184">
        <v>60</v>
      </c>
      <c r="O8" s="266" t="s">
        <v>156</v>
      </c>
      <c r="P8" s="267">
        <v>237015</v>
      </c>
      <c r="Q8" s="267"/>
      <c r="R8" s="267"/>
      <c r="S8" s="267"/>
      <c r="T8" s="267"/>
      <c r="U8" s="267"/>
      <c r="V8" s="268"/>
      <c r="W8" s="269">
        <f>G8*V8</f>
        <v>0</v>
      </c>
      <c r="X8" s="155"/>
      <c r="Y8" s="115" t="s">
        <v>71</v>
      </c>
      <c r="Z8" s="120">
        <f>SUMIF($V$3:$V$320,"&gt;0")</f>
        <v>124259</v>
      </c>
      <c r="AB8" s="2" t="s">
        <v>40</v>
      </c>
      <c r="AC8" s="139"/>
      <c r="AD8" s="106"/>
      <c r="AE8" s="1"/>
      <c r="AG8" s="2"/>
      <c r="AH8" s="12"/>
      <c r="AI8" s="15"/>
      <c r="AJ8" s="13"/>
      <c r="AL8" s="20" t="s">
        <v>51</v>
      </c>
      <c r="AM8" s="21">
        <v>0</v>
      </c>
      <c r="AN8" s="21">
        <v>0</v>
      </c>
      <c r="AO8" s="22">
        <v>0</v>
      </c>
      <c r="AP8" s="23">
        <v>0</v>
      </c>
    </row>
    <row r="9" spans="1:36" ht="13.5">
      <c r="A9" s="162"/>
      <c r="B9" s="163"/>
      <c r="C9" s="161">
        <f>E9*100</f>
        <v>10.485746146852303</v>
      </c>
      <c r="D9" s="187">
        <v>193</v>
      </c>
      <c r="E9" s="142">
        <v>0.10485746146852304</v>
      </c>
      <c r="F9" s="150">
        <f t="shared" si="0"/>
        <v>478616.64</v>
      </c>
      <c r="G9" s="150">
        <v>20.237490063424946</v>
      </c>
      <c r="H9" s="211">
        <v>2</v>
      </c>
      <c r="I9" s="150">
        <f>F9*(H9/100)</f>
        <v>9572.3328</v>
      </c>
      <c r="J9" s="131">
        <f>(P9-L9)*-1</f>
        <v>0</v>
      </c>
      <c r="K9" s="131">
        <f>(L9-P9)*-1</f>
        <v>0</v>
      </c>
      <c r="L9" s="270"/>
      <c r="M9" s="265" t="s">
        <v>123</v>
      </c>
      <c r="N9" s="184">
        <v>60</v>
      </c>
      <c r="O9" s="271"/>
      <c r="P9" s="267"/>
      <c r="Q9" s="267"/>
      <c r="R9" s="168"/>
      <c r="S9" s="168"/>
      <c r="T9" s="168"/>
      <c r="U9" s="168"/>
      <c r="V9" s="133"/>
      <c r="W9" s="155">
        <f>G9*V9</f>
        <v>0</v>
      </c>
      <c r="Y9" s="115" t="s">
        <v>72</v>
      </c>
      <c r="Z9" s="120">
        <f>SUMIF($V$3:$V$320,"&lt;0")</f>
        <v>-122</v>
      </c>
      <c r="AB9" s="2" t="s">
        <v>41</v>
      </c>
      <c r="AC9" s="139"/>
      <c r="AD9" s="106"/>
      <c r="AE9" s="1"/>
      <c r="AG9" s="2"/>
      <c r="AH9" s="12"/>
      <c r="AI9" s="15"/>
      <c r="AJ9" s="13"/>
    </row>
    <row r="10" spans="1:36" ht="13.5">
      <c r="A10" s="162"/>
      <c r="B10" s="163"/>
      <c r="C10" s="161">
        <f>E10*100</f>
        <v>10.485746146852303</v>
      </c>
      <c r="D10" s="187">
        <v>193</v>
      </c>
      <c r="E10" s="142">
        <v>0.10485746146852304</v>
      </c>
      <c r="F10" s="150">
        <f t="shared" si="0"/>
        <v>478616.64</v>
      </c>
      <c r="G10" s="150"/>
      <c r="H10" s="211">
        <v>2</v>
      </c>
      <c r="I10" s="150">
        <f>F10*(H10/100)</f>
        <v>9572.3328</v>
      </c>
      <c r="J10" s="131">
        <f>(P10-L10)*-1</f>
        <v>0</v>
      </c>
      <c r="K10" s="131">
        <f>(L10-P10)*-1</f>
        <v>0</v>
      </c>
      <c r="L10" s="181"/>
      <c r="M10" s="182" t="s">
        <v>123</v>
      </c>
      <c r="N10" s="184">
        <v>60</v>
      </c>
      <c r="O10" s="183"/>
      <c r="P10" s="184"/>
      <c r="Q10" s="184"/>
      <c r="R10" s="168"/>
      <c r="S10" s="168"/>
      <c r="T10" s="168"/>
      <c r="U10" s="168"/>
      <c r="V10" s="133"/>
      <c r="W10" s="155">
        <f>G10*V10</f>
        <v>0</v>
      </c>
      <c r="Y10" s="118" t="s">
        <v>73</v>
      </c>
      <c r="Z10" s="121">
        <f>Z7/ABS(+Z8)</f>
        <v>2.0119267014864116E-06</v>
      </c>
      <c r="AB10" s="2" t="s">
        <v>42</v>
      </c>
      <c r="AC10" s="139"/>
      <c r="AD10" s="106"/>
      <c r="AE10" s="4"/>
      <c r="AG10" s="2"/>
      <c r="AH10" s="12"/>
      <c r="AI10" s="15"/>
      <c r="AJ10" s="13"/>
    </row>
    <row r="11" spans="1:36" ht="13.5">
      <c r="A11" s="169"/>
      <c r="B11" s="170"/>
      <c r="C11" s="161">
        <f>E11*100</f>
        <v>10.485746146852303</v>
      </c>
      <c r="D11" s="188">
        <v>193</v>
      </c>
      <c r="E11" s="145">
        <v>0.10485746146852304</v>
      </c>
      <c r="F11" s="151">
        <f t="shared" si="0"/>
        <v>478616.64</v>
      </c>
      <c r="G11" s="151"/>
      <c r="H11" s="213">
        <v>2</v>
      </c>
      <c r="I11" s="151">
        <f>F11*(H11/100)</f>
        <v>9572.3328</v>
      </c>
      <c r="J11" s="136">
        <f>(P11-L11)*-1</f>
        <v>0</v>
      </c>
      <c r="K11" s="136">
        <f>(L11-P11)*-1</f>
        <v>0</v>
      </c>
      <c r="L11" s="181"/>
      <c r="M11" s="182"/>
      <c r="N11" s="184">
        <v>60</v>
      </c>
      <c r="O11" s="183"/>
      <c r="P11" s="184"/>
      <c r="Q11" s="182"/>
      <c r="R11" s="171" t="s">
        <v>101</v>
      </c>
      <c r="S11" s="171">
        <f>L11</f>
        <v>0</v>
      </c>
      <c r="T11" s="171" t="s">
        <v>96</v>
      </c>
      <c r="U11" s="171" t="s">
        <v>94</v>
      </c>
      <c r="V11" s="134">
        <f>(L11-P11)*-1</f>
        <v>0</v>
      </c>
      <c r="W11" s="157">
        <f>G11*V11</f>
        <v>0</v>
      </c>
      <c r="X11" s="192"/>
      <c r="Y11" s="115" t="s">
        <v>74</v>
      </c>
      <c r="Z11" s="116">
        <f>+Z8/Z4</f>
        <v>124259</v>
      </c>
      <c r="AB11" s="2" t="s">
        <v>43</v>
      </c>
      <c r="AC11" s="139"/>
      <c r="AD11" s="106"/>
      <c r="AE11" s="1"/>
      <c r="AG11" s="2"/>
      <c r="AH11" s="12"/>
      <c r="AI11" s="15"/>
      <c r="AJ11" s="13"/>
    </row>
    <row r="12" spans="1:36" ht="13.5">
      <c r="A12" s="159" t="s">
        <v>136</v>
      </c>
      <c r="B12" s="160" t="s">
        <v>92</v>
      </c>
      <c r="C12" s="254">
        <f>E12*100</f>
        <v>10.602703528942646</v>
      </c>
      <c r="D12" s="187">
        <v>123</v>
      </c>
      <c r="E12" s="141">
        <f>I12/(D12*J12)</f>
        <v>0.10602703528942646</v>
      </c>
      <c r="F12" s="149">
        <f t="shared" si="0"/>
        <v>478616.64</v>
      </c>
      <c r="G12" s="149">
        <f>I12/J12</f>
        <v>13.041325340599455</v>
      </c>
      <c r="H12" s="214">
        <v>2</v>
      </c>
      <c r="I12" s="149">
        <f>F12*(H12/100)</f>
        <v>9572.3328</v>
      </c>
      <c r="J12" s="110">
        <f>(P12-L12)*-1</f>
        <v>734</v>
      </c>
      <c r="K12" s="110">
        <f>(L12-P12)*-1</f>
        <v>-734</v>
      </c>
      <c r="L12" s="255">
        <v>131550</v>
      </c>
      <c r="M12" s="167" t="s">
        <v>123</v>
      </c>
      <c r="N12" s="184" t="s">
        <v>162</v>
      </c>
      <c r="O12" s="160" t="s">
        <v>159</v>
      </c>
      <c r="P12" s="184">
        <v>130816</v>
      </c>
      <c r="Q12" s="184"/>
      <c r="R12" s="167" t="s">
        <v>152</v>
      </c>
      <c r="S12" s="167"/>
      <c r="T12" s="167"/>
      <c r="U12" s="167"/>
      <c r="V12" s="133"/>
      <c r="W12" s="154">
        <f>G12*V12</f>
        <v>0</v>
      </c>
      <c r="Y12" s="115" t="s">
        <v>75</v>
      </c>
      <c r="Z12" s="116">
        <f>+Z9/Z5</f>
        <v>-122</v>
      </c>
      <c r="AB12" s="2" t="s">
        <v>15</v>
      </c>
      <c r="AC12" s="139"/>
      <c r="AD12" s="106"/>
      <c r="AE12" s="8"/>
      <c r="AG12" s="2"/>
      <c r="AH12" s="12"/>
      <c r="AI12" s="15"/>
      <c r="AJ12" s="13"/>
    </row>
    <row r="13" spans="1:36" ht="13.5">
      <c r="A13" s="162"/>
      <c r="B13" s="163"/>
      <c r="C13" s="161">
        <f>E13*100</f>
        <v>10.602703528942646</v>
      </c>
      <c r="D13" s="187">
        <v>193</v>
      </c>
      <c r="E13" s="142">
        <v>0.10602703528942646</v>
      </c>
      <c r="F13" s="150">
        <f t="shared" si="0"/>
        <v>478616.64</v>
      </c>
      <c r="G13" s="150"/>
      <c r="H13" s="211">
        <v>2</v>
      </c>
      <c r="I13" s="150">
        <f>F13*(H13/100)</f>
        <v>9572.3328</v>
      </c>
      <c r="J13" s="131">
        <f>(P13-L13)*-1</f>
        <v>0</v>
      </c>
      <c r="K13" s="131">
        <f>(L13-P13)*-1</f>
        <v>0</v>
      </c>
      <c r="L13" s="270"/>
      <c r="M13" s="265" t="s">
        <v>123</v>
      </c>
      <c r="N13" s="184"/>
      <c r="O13" s="271"/>
      <c r="P13" s="267"/>
      <c r="Q13" s="267"/>
      <c r="R13" s="168"/>
      <c r="S13" s="168"/>
      <c r="T13" s="168"/>
      <c r="U13" s="168"/>
      <c r="V13" s="133"/>
      <c r="W13" s="155">
        <f>G13*V13</f>
        <v>0</v>
      </c>
      <c r="Y13" s="118" t="s">
        <v>76</v>
      </c>
      <c r="Z13" s="121">
        <f>+Z11/ABS(+Z12)</f>
        <v>1018.516393442623</v>
      </c>
      <c r="AB13" s="2" t="s">
        <v>16</v>
      </c>
      <c r="AC13" s="139"/>
      <c r="AD13" s="106"/>
      <c r="AE13" s="8"/>
      <c r="AG13" s="5"/>
      <c r="AH13" s="10"/>
      <c r="AI13" s="14"/>
      <c r="AJ13" s="11"/>
    </row>
    <row r="14" spans="1:36" ht="13.5">
      <c r="A14" s="162"/>
      <c r="B14" s="163"/>
      <c r="C14" s="161">
        <f>E14*100</f>
        <v>10.602703528942646</v>
      </c>
      <c r="D14" s="187">
        <v>193</v>
      </c>
      <c r="E14" s="142">
        <v>0.10602703528942646</v>
      </c>
      <c r="F14" s="150">
        <f t="shared" si="0"/>
        <v>478616.64</v>
      </c>
      <c r="G14" s="150"/>
      <c r="H14" s="211">
        <v>2</v>
      </c>
      <c r="I14" s="150">
        <f>F14*(H14/100)</f>
        <v>9572.3328</v>
      </c>
      <c r="J14" s="131">
        <f>(P14-L14)*-1</f>
        <v>0</v>
      </c>
      <c r="K14" s="131">
        <f>(L14-P14)*-1</f>
        <v>0</v>
      </c>
      <c r="L14" s="181"/>
      <c r="M14" s="182" t="s">
        <v>123</v>
      </c>
      <c r="N14" s="184"/>
      <c r="O14" s="183"/>
      <c r="P14" s="184"/>
      <c r="Q14" s="184"/>
      <c r="R14" s="168"/>
      <c r="S14" s="168"/>
      <c r="T14" s="168"/>
      <c r="U14" s="168"/>
      <c r="V14" s="133"/>
      <c r="W14" s="155">
        <f>G14*V14</f>
        <v>0</v>
      </c>
      <c r="Y14" s="115" t="s">
        <v>77</v>
      </c>
      <c r="Z14" s="153">
        <f>SUMIF($W$2:$W$320,"&gt;0")</f>
        <v>0</v>
      </c>
      <c r="AB14" s="2" t="s">
        <v>44</v>
      </c>
      <c r="AC14" s="139"/>
      <c r="AD14" s="106"/>
      <c r="AE14" s="1"/>
      <c r="AG14" s="2"/>
      <c r="AH14" s="12"/>
      <c r="AI14" s="15"/>
      <c r="AJ14" s="13"/>
    </row>
    <row r="15" spans="1:36" ht="13.5">
      <c r="A15" s="169"/>
      <c r="B15" s="170"/>
      <c r="C15" s="161">
        <f>E15*100</f>
        <v>10.602703528942646</v>
      </c>
      <c r="D15" s="188">
        <v>193</v>
      </c>
      <c r="E15" s="145">
        <v>0.10602703528942646</v>
      </c>
      <c r="F15" s="151">
        <f t="shared" si="0"/>
        <v>478616.64</v>
      </c>
      <c r="G15" s="151"/>
      <c r="H15" s="213">
        <v>2</v>
      </c>
      <c r="I15" s="151">
        <f>F15*(H15/100)</f>
        <v>9572.3328</v>
      </c>
      <c r="J15" s="136">
        <f>(P15-L15)*-1</f>
        <v>0</v>
      </c>
      <c r="K15" s="136">
        <f>(L15-P15)*-1</f>
        <v>0</v>
      </c>
      <c r="L15" s="181"/>
      <c r="M15" s="182"/>
      <c r="N15" s="184"/>
      <c r="O15" s="183"/>
      <c r="P15" s="184"/>
      <c r="Q15" s="182"/>
      <c r="R15" s="171" t="s">
        <v>101</v>
      </c>
      <c r="S15" s="171">
        <f>L15</f>
        <v>0</v>
      </c>
      <c r="T15" s="171" t="s">
        <v>96</v>
      </c>
      <c r="U15" s="171" t="s">
        <v>94</v>
      </c>
      <c r="V15" s="134">
        <f>(L15-P15)*-1</f>
        <v>0</v>
      </c>
      <c r="W15" s="157">
        <f>G15*V15</f>
        <v>0</v>
      </c>
      <c r="Y15" s="115" t="s">
        <v>78</v>
      </c>
      <c r="Z15" s="153">
        <f>SUMIF($W$2:$W$320,"&lt;0")</f>
        <v>-19942.36</v>
      </c>
      <c r="AB15" s="2" t="s">
        <v>45</v>
      </c>
      <c r="AC15" s="139"/>
      <c r="AD15" s="106"/>
      <c r="AE15" s="1"/>
      <c r="AG15" s="2"/>
      <c r="AH15" s="12"/>
      <c r="AI15" s="15"/>
      <c r="AJ15" s="13"/>
    </row>
    <row r="16" spans="1:36" ht="13.5">
      <c r="A16" s="173"/>
      <c r="B16" s="174" t="s">
        <v>89</v>
      </c>
      <c r="C16" s="175" t="e">
        <f>E16*10</f>
        <v>#DIV/0!</v>
      </c>
      <c r="D16" s="186">
        <v>100</v>
      </c>
      <c r="E16" s="143" t="e">
        <f>I16/(D16*J16)</f>
        <v>#DIV/0!</v>
      </c>
      <c r="F16" s="152">
        <f t="shared" si="0"/>
        <v>478616.64</v>
      </c>
      <c r="G16" s="152" t="e">
        <f>I16/J16</f>
        <v>#DIV/0!</v>
      </c>
      <c r="H16" s="212"/>
      <c r="I16" s="152">
        <f>F16*(H16/100)</f>
        <v>0</v>
      </c>
      <c r="J16" s="137">
        <f>P16-L16</f>
        <v>0</v>
      </c>
      <c r="K16" s="137">
        <f>L16-P16</f>
        <v>0</v>
      </c>
      <c r="L16" s="176"/>
      <c r="M16" s="177"/>
      <c r="N16" s="177"/>
      <c r="O16" s="178"/>
      <c r="P16" s="174"/>
      <c r="Q16" s="174"/>
      <c r="R16" s="174"/>
      <c r="S16" s="174"/>
      <c r="T16" s="174"/>
      <c r="U16" s="174"/>
      <c r="V16" s="138"/>
      <c r="W16" s="156" t="e">
        <f>G16*V16</f>
        <v>#DIV/0!</v>
      </c>
      <c r="Y16" s="115" t="s">
        <v>79</v>
      </c>
      <c r="Z16" s="153">
        <f>+Z14+Z15</f>
        <v>-19942.36</v>
      </c>
      <c r="AB16" s="2" t="s">
        <v>46</v>
      </c>
      <c r="AC16" s="139"/>
      <c r="AD16" s="106"/>
      <c r="AE16" s="9"/>
      <c r="AG16" s="2"/>
      <c r="AH16" s="12"/>
      <c r="AI16" s="15"/>
      <c r="AJ16" s="13"/>
    </row>
    <row r="17" spans="1:36" ht="14.25" thickBot="1">
      <c r="A17" s="135"/>
      <c r="B17" s="129"/>
      <c r="C17" s="158">
        <f>E17*10</f>
        <v>0</v>
      </c>
      <c r="D17" s="185">
        <v>100</v>
      </c>
      <c r="E17" s="142"/>
      <c r="F17" s="150" t="e">
        <f>F16+(W16)</f>
        <v>#DIV/0!</v>
      </c>
      <c r="G17" s="150"/>
      <c r="H17" s="211"/>
      <c r="I17" s="150" t="e">
        <f>F17*(H17/100)</f>
        <v>#DIV/0!</v>
      </c>
      <c r="J17" s="131">
        <f>P17-L17</f>
        <v>0</v>
      </c>
      <c r="K17" s="131">
        <f>L17-P17</f>
        <v>0</v>
      </c>
      <c r="L17" s="179"/>
      <c r="M17" s="177"/>
      <c r="N17" s="177"/>
      <c r="O17" s="180"/>
      <c r="P17" s="174"/>
      <c r="Q17" s="174"/>
      <c r="R17" s="126"/>
      <c r="S17" s="126"/>
      <c r="T17" s="126"/>
      <c r="U17" s="126"/>
      <c r="V17" s="133"/>
      <c r="W17" s="155">
        <f>G17*V17</f>
        <v>0</v>
      </c>
      <c r="Y17" s="118" t="s">
        <v>80</v>
      </c>
      <c r="Z17" s="121">
        <f>Z14/ABS(+Z15)</f>
        <v>0</v>
      </c>
      <c r="AB17" s="3" t="s">
        <v>14</v>
      </c>
      <c r="AC17" s="140"/>
      <c r="AD17" s="107"/>
      <c r="AE17" s="7"/>
      <c r="AG17" s="2"/>
      <c r="AH17" s="12"/>
      <c r="AI17" s="15"/>
      <c r="AJ17" s="13"/>
    </row>
    <row r="18" spans="1:36" ht="13.5">
      <c r="A18" s="135"/>
      <c r="B18" s="129"/>
      <c r="C18" s="172">
        <f>E18*10</f>
        <v>0</v>
      </c>
      <c r="D18" s="185">
        <v>100</v>
      </c>
      <c r="E18" s="142"/>
      <c r="F18" s="150" t="e">
        <f>F17+(W17)</f>
        <v>#DIV/0!</v>
      </c>
      <c r="G18" s="150"/>
      <c r="H18" s="211"/>
      <c r="I18" s="150" t="e">
        <f>F18*(H18/100)</f>
        <v>#DIV/0!</v>
      </c>
      <c r="J18" s="131">
        <f>P18-L18</f>
        <v>0</v>
      </c>
      <c r="K18" s="131">
        <f>L18-P18</f>
        <v>0</v>
      </c>
      <c r="L18" s="193"/>
      <c r="M18" s="174"/>
      <c r="N18" s="174"/>
      <c r="O18" s="146"/>
      <c r="P18" s="174"/>
      <c r="Q18" s="174"/>
      <c r="R18" s="126" t="s">
        <v>102</v>
      </c>
      <c r="S18" s="126">
        <f>L18</f>
        <v>0</v>
      </c>
      <c r="T18" s="126" t="s">
        <v>95</v>
      </c>
      <c r="U18" s="126"/>
      <c r="V18" s="133"/>
      <c r="W18" s="155">
        <f>G18*V18</f>
        <v>0</v>
      </c>
      <c r="Y18" s="115" t="s">
        <v>81</v>
      </c>
      <c r="Z18" s="116">
        <f>+Z14/Z4</f>
        <v>0</v>
      </c>
      <c r="AG18" s="2"/>
      <c r="AH18" s="12"/>
      <c r="AI18" s="15"/>
      <c r="AJ18" s="13"/>
    </row>
    <row r="19" spans="25:36" ht="13.5">
      <c r="Y19" s="115" t="s">
        <v>82</v>
      </c>
      <c r="Z19" s="116">
        <f>+Z15/Z5</f>
        <v>-19942.36</v>
      </c>
      <c r="AG19" s="2"/>
      <c r="AH19" s="12"/>
      <c r="AI19" s="15"/>
      <c r="AJ19" s="13"/>
    </row>
    <row r="20" spans="25:26" ht="13.5" customHeight="1" thickBot="1">
      <c r="Y20" s="122" t="s">
        <v>83</v>
      </c>
      <c r="Z20" s="123">
        <f>+Z18/ABS(+Z19)</f>
        <v>0</v>
      </c>
    </row>
    <row r="21" ht="15.75" customHeight="1" thickTop="1"/>
  </sheetData>
  <sheetProtection/>
  <hyperlinks>
    <hyperlink ref="D2" r:id="rId1" display="http://jp.investing.com/currencies/usd-chf%E3%82%B3%E3%83%B3%E3%83%90%E3%83%BC%E3%82%BF#"/>
  </hyperlinks>
  <printOptions/>
  <pageMargins left="0.6986111111111111" right="0.6986111111111111" top="0.75" bottom="0.75" header="0.3" footer="0.3"/>
  <pageSetup horizontalDpi="1200" verticalDpi="12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4:N100"/>
  <sheetViews>
    <sheetView zoomScalePageLayoutView="0" workbookViewId="0" topLeftCell="A95">
      <selection activeCell="H100" sqref="H100"/>
    </sheetView>
  </sheetViews>
  <sheetFormatPr defaultColWidth="9.00390625" defaultRowHeight="13.5"/>
  <sheetData>
    <row r="24" spans="1:4" ht="13.5">
      <c r="A24" t="s">
        <v>145</v>
      </c>
      <c r="D24" t="s">
        <v>147</v>
      </c>
    </row>
    <row r="25" spans="1:9" ht="13.5">
      <c r="A25" s="127">
        <v>42234.805555555555</v>
      </c>
      <c r="B25" t="s">
        <v>126</v>
      </c>
      <c r="I25" t="s">
        <v>144</v>
      </c>
    </row>
    <row r="26" ht="13.5">
      <c r="B26" t="s">
        <v>127</v>
      </c>
    </row>
    <row r="27" spans="1:2" ht="13.5">
      <c r="A27" s="127">
        <v>42237</v>
      </c>
      <c r="B27" t="s">
        <v>143</v>
      </c>
    </row>
    <row r="28" ht="13.5">
      <c r="A28" s="127"/>
    </row>
    <row r="29" ht="13.5">
      <c r="A29" s="127"/>
    </row>
    <row r="30" ht="13.5">
      <c r="A30" s="127"/>
    </row>
    <row r="31" ht="13.5">
      <c r="A31" s="127"/>
    </row>
    <row r="51" ht="13.5">
      <c r="A51" t="s">
        <v>146</v>
      </c>
    </row>
    <row r="52" spans="1:2" ht="13.5">
      <c r="A52" s="127">
        <v>42237</v>
      </c>
      <c r="B52" t="s">
        <v>141</v>
      </c>
    </row>
    <row r="53" ht="13.5">
      <c r="B53" t="s">
        <v>142</v>
      </c>
    </row>
    <row r="55" ht="13.5">
      <c r="B55" t="s">
        <v>151</v>
      </c>
    </row>
    <row r="80" spans="1:14" ht="13.5">
      <c r="A80" t="s">
        <v>155</v>
      </c>
      <c r="B80" t="s">
        <v>158</v>
      </c>
      <c r="N80" t="s">
        <v>157</v>
      </c>
    </row>
    <row r="100" spans="1:7" ht="13.5">
      <c r="A100" s="127">
        <v>42237</v>
      </c>
      <c r="B100" t="s">
        <v>160</v>
      </c>
      <c r="G100" t="s">
        <v>161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3"/>
  <sheetViews>
    <sheetView zoomScaleSheetLayoutView="100" zoomScalePageLayoutView="0" workbookViewId="0" topLeftCell="A1">
      <selection activeCell="D54" sqref="D54"/>
    </sheetView>
  </sheetViews>
  <sheetFormatPr defaultColWidth="10.00390625" defaultRowHeight="13.5" customHeight="1"/>
  <cols>
    <col min="1" max="1" width="9.625" style="0" customWidth="1"/>
    <col min="2" max="2" width="10.00390625" style="0" customWidth="1"/>
    <col min="3" max="3" width="17.25390625" style="0" customWidth="1"/>
    <col min="4" max="4" width="32.75390625" style="0" customWidth="1"/>
    <col min="5" max="5" width="6.875" style="0" customWidth="1"/>
    <col min="6" max="6" width="15.875" style="0" customWidth="1"/>
    <col min="7" max="7" width="13.125" style="0" customWidth="1"/>
    <col min="8" max="8" width="11.25390625" style="0" customWidth="1"/>
    <col min="9" max="9" width="15.875" style="0" customWidth="1"/>
    <col min="10" max="10" width="10.00390625" style="0" customWidth="1"/>
    <col min="11" max="11" width="18.375" style="0" customWidth="1"/>
    <col min="12" max="12" width="9.00390625" style="0" customWidth="1"/>
    <col min="13" max="14" width="10.00390625" style="0" customWidth="1"/>
    <col min="15" max="15" width="15.875" style="0" customWidth="1"/>
  </cols>
  <sheetData>
    <row r="1" spans="1:15" ht="14.25" thickBot="1">
      <c r="A1" s="215" t="s">
        <v>22</v>
      </c>
      <c r="B1" s="24" t="s">
        <v>23</v>
      </c>
      <c r="C1" s="24" t="s">
        <v>105</v>
      </c>
      <c r="D1" s="24" t="s">
        <v>24</v>
      </c>
      <c r="E1" s="24" t="s">
        <v>25</v>
      </c>
      <c r="F1" s="24" t="s">
        <v>26</v>
      </c>
      <c r="G1" s="24" t="s">
        <v>27</v>
      </c>
      <c r="H1" s="24" t="s">
        <v>28</v>
      </c>
      <c r="I1" s="24" t="s">
        <v>29</v>
      </c>
      <c r="J1" s="24" t="s">
        <v>30</v>
      </c>
      <c r="K1" s="24" t="s">
        <v>31</v>
      </c>
      <c r="L1" s="24" t="s">
        <v>32</v>
      </c>
      <c r="M1" s="24" t="s">
        <v>106</v>
      </c>
      <c r="N1" s="216" t="s">
        <v>107</v>
      </c>
      <c r="O1" s="25" t="s">
        <v>33</v>
      </c>
    </row>
    <row r="2" spans="1:15" ht="13.5" customHeight="1">
      <c r="A2" t="s">
        <v>108</v>
      </c>
      <c r="B2" t="s">
        <v>109</v>
      </c>
      <c r="C2" t="s">
        <v>110</v>
      </c>
      <c r="D2" t="s">
        <v>111</v>
      </c>
      <c r="E2" t="s">
        <v>100</v>
      </c>
      <c r="F2" t="s">
        <v>112</v>
      </c>
      <c r="G2">
        <v>123.4</v>
      </c>
      <c r="H2" t="s">
        <v>100</v>
      </c>
      <c r="I2" t="s">
        <v>113</v>
      </c>
      <c r="J2">
        <v>124.15</v>
      </c>
      <c r="K2" t="s">
        <v>114</v>
      </c>
      <c r="L2" t="s">
        <v>94</v>
      </c>
      <c r="M2">
        <v>75</v>
      </c>
      <c r="N2">
        <v>0</v>
      </c>
      <c r="O2">
        <v>7500</v>
      </c>
    </row>
    <row r="3" spans="13:14" ht="13.5">
      <c r="M3" s="217"/>
      <c r="N3" s="217"/>
    </row>
    <row r="4" spans="13:14" ht="13.5">
      <c r="M4" s="217"/>
      <c r="N4" s="217"/>
    </row>
    <row r="5" spans="13:14" ht="13.5">
      <c r="M5" s="217"/>
      <c r="N5" s="217"/>
    </row>
    <row r="6" ht="13.5">
      <c r="N6" s="217"/>
    </row>
    <row r="7" ht="13.5">
      <c r="N7" s="217"/>
    </row>
    <row r="8" spans="13:14" ht="13.5">
      <c r="M8" s="217"/>
      <c r="N8" s="217"/>
    </row>
    <row r="9" spans="13:14" ht="13.5">
      <c r="M9" s="217"/>
      <c r="N9" s="217"/>
    </row>
    <row r="10" spans="13:14" ht="13.5">
      <c r="M10" s="217"/>
      <c r="N10" s="217"/>
    </row>
    <row r="11" spans="13:14" ht="13.5">
      <c r="M11" s="217"/>
      <c r="N11" s="217"/>
    </row>
    <row r="12" spans="13:14" ht="13.5">
      <c r="M12" s="217"/>
      <c r="N12" s="217"/>
    </row>
    <row r="13" spans="13:14" ht="13.5">
      <c r="M13" s="217"/>
      <c r="N13" s="217"/>
    </row>
    <row r="14" spans="13:14" ht="13.5">
      <c r="M14" s="217"/>
      <c r="N14" s="217"/>
    </row>
    <row r="15" spans="13:14" ht="13.5">
      <c r="M15" s="217"/>
      <c r="N15" s="217"/>
    </row>
    <row r="16" spans="13:14" ht="13.5">
      <c r="M16" s="217"/>
      <c r="N16" s="217"/>
    </row>
    <row r="17" spans="13:14" ht="13.5">
      <c r="M17" s="217"/>
      <c r="N17" s="217"/>
    </row>
    <row r="18" spans="13:14" ht="13.5">
      <c r="M18" s="217"/>
      <c r="N18" s="217"/>
    </row>
    <row r="19" spans="13:14" ht="13.5">
      <c r="M19" s="217"/>
      <c r="N19" s="217"/>
    </row>
    <row r="20" spans="13:14" ht="13.5">
      <c r="M20" s="217"/>
      <c r="N20" s="217"/>
    </row>
    <row r="21" spans="13:14" ht="13.5">
      <c r="M21" s="217"/>
      <c r="N21" s="217"/>
    </row>
    <row r="22" spans="13:14" ht="13.5">
      <c r="M22" s="217"/>
      <c r="N22" s="217"/>
    </row>
    <row r="23" spans="13:14" ht="13.5">
      <c r="M23" s="217"/>
      <c r="N23" s="217"/>
    </row>
    <row r="24" spans="13:14" ht="13.5">
      <c r="M24" s="217"/>
      <c r="N24" s="217"/>
    </row>
    <row r="25" spans="13:14" ht="13.5">
      <c r="M25" s="217"/>
      <c r="N25" s="217"/>
    </row>
    <row r="26" spans="1:15" ht="14.25" thickBot="1">
      <c r="A26" s="218"/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9"/>
      <c r="N26" s="219"/>
      <c r="O26" s="218"/>
    </row>
    <row r="27" spans="12:15" ht="14.25" thickTop="1">
      <c r="L27" s="220" t="s">
        <v>115</v>
      </c>
      <c r="M27" s="217">
        <v>75</v>
      </c>
      <c r="N27" s="217"/>
      <c r="O27">
        <v>7500</v>
      </c>
    </row>
    <row r="28" spans="13:14" ht="13.5">
      <c r="M28" s="217"/>
      <c r="N28" s="217"/>
    </row>
    <row r="29" spans="13:14" ht="13.5">
      <c r="M29" s="217"/>
      <c r="N29" s="217"/>
    </row>
    <row r="31" spans="12:14" ht="13.5">
      <c r="L31" s="221"/>
      <c r="M31" s="222"/>
      <c r="N31" s="222"/>
    </row>
    <row r="34" spans="3:9" ht="14.25" thickBot="1">
      <c r="C34" s="250" t="s">
        <v>116</v>
      </c>
      <c r="D34" s="251"/>
      <c r="F34" s="252" t="s">
        <v>117</v>
      </c>
      <c r="G34" s="253"/>
      <c r="H34" s="223" t="s">
        <v>118</v>
      </c>
      <c r="I34" s="224" t="s">
        <v>119</v>
      </c>
    </row>
    <row r="35" spans="3:9" ht="13.5">
      <c r="C35" s="5" t="s">
        <v>34</v>
      </c>
      <c r="D35" s="6"/>
      <c r="F35" s="5"/>
      <c r="G35" s="10"/>
      <c r="H35" s="14"/>
      <c r="I35" s="16"/>
    </row>
    <row r="36" spans="3:9" ht="13.5">
      <c r="C36" s="2" t="s">
        <v>35</v>
      </c>
      <c r="D36" s="1"/>
      <c r="F36" s="2"/>
      <c r="G36" s="12"/>
      <c r="H36" s="15"/>
      <c r="I36" s="13"/>
    </row>
    <row r="37" spans="3:9" ht="13.5">
      <c r="C37" s="2" t="s">
        <v>36</v>
      </c>
      <c r="D37" s="1"/>
      <c r="F37" s="2"/>
      <c r="G37" s="12"/>
      <c r="H37" s="15"/>
      <c r="I37" s="13"/>
    </row>
    <row r="38" spans="3:9" ht="13.5">
      <c r="C38" s="2" t="s">
        <v>37</v>
      </c>
      <c r="D38" s="1"/>
      <c r="F38" s="2"/>
      <c r="G38" s="12"/>
      <c r="H38" s="15"/>
      <c r="I38" s="13"/>
    </row>
    <row r="39" spans="3:9" ht="13.5">
      <c r="C39" s="2" t="s">
        <v>38</v>
      </c>
      <c r="D39" s="1"/>
      <c r="F39" s="2"/>
      <c r="G39" s="12"/>
      <c r="H39" s="15"/>
      <c r="I39" s="13"/>
    </row>
    <row r="40" spans="3:9" ht="13.5">
      <c r="C40" s="2" t="s">
        <v>39</v>
      </c>
      <c r="D40" s="4"/>
      <c r="F40" s="2"/>
      <c r="G40" s="12"/>
      <c r="H40" s="15"/>
      <c r="I40" s="13"/>
    </row>
    <row r="41" spans="3:9" ht="13.5">
      <c r="C41" s="2" t="s">
        <v>40</v>
      </c>
      <c r="D41" s="1"/>
      <c r="F41" s="2"/>
      <c r="G41" s="12"/>
      <c r="H41" s="15"/>
      <c r="I41" s="13"/>
    </row>
    <row r="42" spans="3:9" ht="13.5">
      <c r="C42" s="225" t="s">
        <v>120</v>
      </c>
      <c r="D42" s="226"/>
      <c r="F42" s="2"/>
      <c r="G42" s="12"/>
      <c r="H42" s="15"/>
      <c r="I42" s="13"/>
    </row>
    <row r="43" spans="3:9" ht="13.5">
      <c r="C43" s="2" t="s">
        <v>41</v>
      </c>
      <c r="D43" s="1"/>
      <c r="F43" s="2"/>
      <c r="G43" s="12"/>
      <c r="H43" s="15"/>
      <c r="I43" s="13"/>
    </row>
    <row r="44" spans="3:9" ht="13.5">
      <c r="C44" s="2" t="s">
        <v>42</v>
      </c>
      <c r="D44" s="4"/>
      <c r="F44" s="2"/>
      <c r="G44" s="12"/>
      <c r="H44" s="15"/>
      <c r="I44" s="13"/>
    </row>
    <row r="45" spans="3:9" ht="13.5">
      <c r="C45" s="2" t="s">
        <v>43</v>
      </c>
      <c r="D45" s="1"/>
      <c r="F45" s="5"/>
      <c r="G45" s="10"/>
      <c r="H45" s="14"/>
      <c r="I45" s="11"/>
    </row>
    <row r="46" spans="3:9" ht="13.5">
      <c r="C46" s="2" t="s">
        <v>15</v>
      </c>
      <c r="D46" s="8"/>
      <c r="F46" s="2"/>
      <c r="G46" s="12"/>
      <c r="H46" s="15"/>
      <c r="I46" s="13"/>
    </row>
    <row r="47" spans="3:9" ht="13.5">
      <c r="C47" s="2" t="s">
        <v>16</v>
      </c>
      <c r="D47" s="8"/>
      <c r="F47" s="2"/>
      <c r="G47" s="12"/>
      <c r="H47" s="15"/>
      <c r="I47" s="13"/>
    </row>
    <row r="48" spans="3:9" ht="13.5">
      <c r="C48" s="2" t="s">
        <v>44</v>
      </c>
      <c r="D48" s="1"/>
      <c r="F48" s="2"/>
      <c r="G48" s="12"/>
      <c r="H48" s="15"/>
      <c r="I48" s="13"/>
    </row>
    <row r="49" spans="3:9" ht="13.5">
      <c r="C49" s="2" t="s">
        <v>45</v>
      </c>
      <c r="D49" s="1"/>
      <c r="F49" s="2"/>
      <c r="G49" s="12"/>
      <c r="H49" s="15"/>
      <c r="I49" s="13"/>
    </row>
    <row r="50" spans="3:9" ht="13.5">
      <c r="C50" s="2" t="s">
        <v>46</v>
      </c>
      <c r="D50" s="9"/>
      <c r="F50" s="2"/>
      <c r="G50" s="12"/>
      <c r="H50" s="15"/>
      <c r="I50" s="13"/>
    </row>
    <row r="51" spans="3:9" ht="14.25" thickBot="1">
      <c r="C51" s="3" t="s">
        <v>14</v>
      </c>
      <c r="D51" s="7"/>
      <c r="F51" s="2"/>
      <c r="G51" s="12"/>
      <c r="H51" s="15"/>
      <c r="I51" s="13"/>
    </row>
    <row r="52" spans="6:9" ht="13.5">
      <c r="F52" s="2"/>
      <c r="G52" s="12"/>
      <c r="H52" s="15"/>
      <c r="I52" s="13"/>
    </row>
    <row r="53" spans="6:9" ht="14.25" thickBot="1">
      <c r="F53" s="3"/>
      <c r="G53" s="227"/>
      <c r="H53" s="228"/>
      <c r="I53" s="229"/>
    </row>
    <row r="54" spans="6:9" ht="14.25" thickBot="1">
      <c r="F54" s="230" t="s">
        <v>115</v>
      </c>
      <c r="G54" s="231">
        <f>SUM(G35:G53)</f>
        <v>0</v>
      </c>
      <c r="H54" s="231">
        <f>SUM(H35:H53)</f>
        <v>0</v>
      </c>
      <c r="I54" s="231">
        <f>SUM(I35:I53)</f>
        <v>0</v>
      </c>
    </row>
    <row r="57" spans="6:10" ht="14.25" thickBot="1">
      <c r="F57" s="252" t="s">
        <v>121</v>
      </c>
      <c r="G57" s="253"/>
      <c r="H57" s="223" t="s">
        <v>118</v>
      </c>
      <c r="I57" s="232" t="s">
        <v>119</v>
      </c>
      <c r="J57" s="233" t="s">
        <v>122</v>
      </c>
    </row>
    <row r="58" spans="6:10" ht="13.5">
      <c r="F58" s="5" t="s">
        <v>47</v>
      </c>
      <c r="G58" s="10">
        <v>0</v>
      </c>
      <c r="H58" s="14">
        <v>0</v>
      </c>
      <c r="I58" s="17">
        <v>0</v>
      </c>
      <c r="J58" s="18">
        <v>0</v>
      </c>
    </row>
    <row r="59" spans="6:10" ht="13.5">
      <c r="F59" s="2" t="s">
        <v>48</v>
      </c>
      <c r="G59" s="12">
        <v>0</v>
      </c>
      <c r="H59" s="12">
        <v>0</v>
      </c>
      <c r="I59" s="15">
        <v>0</v>
      </c>
      <c r="J59" s="19">
        <v>0</v>
      </c>
    </row>
    <row r="60" spans="6:10" ht="13.5">
      <c r="F60" s="2" t="s">
        <v>49</v>
      </c>
      <c r="G60" s="12">
        <v>0</v>
      </c>
      <c r="H60" s="12">
        <v>0</v>
      </c>
      <c r="I60" s="15">
        <v>0</v>
      </c>
      <c r="J60" s="19">
        <v>0</v>
      </c>
    </row>
    <row r="61" spans="6:10" ht="13.5">
      <c r="F61" s="2" t="s">
        <v>50</v>
      </c>
      <c r="G61" s="12">
        <v>0</v>
      </c>
      <c r="H61" s="12">
        <v>0</v>
      </c>
      <c r="I61" s="15">
        <v>0</v>
      </c>
      <c r="J61" s="19">
        <v>0</v>
      </c>
    </row>
    <row r="62" spans="6:10" ht="14.25" thickBot="1">
      <c r="F62" s="20" t="s">
        <v>51</v>
      </c>
      <c r="G62" s="21">
        <v>0</v>
      </c>
      <c r="H62" s="21">
        <v>0</v>
      </c>
      <c r="I62" s="22">
        <v>0</v>
      </c>
      <c r="J62" s="23">
        <v>0</v>
      </c>
    </row>
    <row r="63" spans="6:10" ht="14.25" thickBot="1">
      <c r="F63" s="234" t="s">
        <v>115</v>
      </c>
      <c r="G63" s="234"/>
      <c r="H63" s="234"/>
      <c r="I63" s="235"/>
      <c r="J63" s="236">
        <f>SUM(J58:J62)</f>
        <v>0</v>
      </c>
    </row>
  </sheetData>
  <sheetProtection/>
  <mergeCells count="3">
    <mergeCell ref="C34:D34"/>
    <mergeCell ref="F34:G34"/>
    <mergeCell ref="F57:G57"/>
  </mergeCells>
  <printOptions/>
  <pageMargins left="0.6986111111111111" right="0.6986111111111111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L22" sqref="L22"/>
    </sheetView>
  </sheetViews>
  <sheetFormatPr defaultColWidth="8.875" defaultRowHeight="13.5"/>
  <cols>
    <col min="1" max="6" width="8.875" style="0" customWidth="1"/>
    <col min="7" max="7" width="3.25390625" style="0" customWidth="1"/>
    <col min="8" max="8" width="21.50390625" style="0" customWidth="1"/>
    <col min="9" max="9" width="16.375" style="194" customWidth="1"/>
    <col min="10" max="10" width="7.25390625" style="0" customWidth="1"/>
    <col min="11" max="11" width="4.875" style="195" customWidth="1"/>
  </cols>
  <sheetData/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L14"/>
  <sheetViews>
    <sheetView zoomScaleSheetLayoutView="100" zoomScalePageLayoutView="0" workbookViewId="0" topLeftCell="A1">
      <selection activeCell="K19" sqref="K19"/>
    </sheetView>
  </sheetViews>
  <sheetFormatPr defaultColWidth="8.875" defaultRowHeight="13.5"/>
  <sheetData>
    <row r="2" ht="13.5">
      <c r="H2" t="s">
        <v>131</v>
      </c>
    </row>
    <row r="3" spans="2:8" ht="13.5">
      <c r="B3" s="105" t="s">
        <v>52</v>
      </c>
      <c r="C3" s="105" t="s">
        <v>62</v>
      </c>
      <c r="D3" s="105" t="s">
        <v>63</v>
      </c>
      <c r="H3" s="238" t="s">
        <v>132</v>
      </c>
    </row>
    <row r="4" spans="2:8" ht="13.5">
      <c r="B4" t="s">
        <v>52</v>
      </c>
      <c r="C4" s="105" t="s">
        <v>53</v>
      </c>
      <c r="D4" s="105" t="s">
        <v>54</v>
      </c>
      <c r="E4" s="105" t="s">
        <v>55</v>
      </c>
      <c r="F4" s="105" t="s">
        <v>99</v>
      </c>
      <c r="H4" s="239"/>
    </row>
    <row r="5" spans="3:8" ht="13.5">
      <c r="C5" t="s">
        <v>56</v>
      </c>
      <c r="D5" t="s">
        <v>54</v>
      </c>
      <c r="E5" t="s">
        <v>55</v>
      </c>
      <c r="H5" s="238" t="s">
        <v>133</v>
      </c>
    </row>
    <row r="6" ht="13.5">
      <c r="H6" s="239"/>
    </row>
    <row r="7" ht="13.5">
      <c r="H7" s="238" t="s">
        <v>134</v>
      </c>
    </row>
    <row r="9" spans="2:8" ht="13.5">
      <c r="B9" t="s">
        <v>57</v>
      </c>
      <c r="D9" t="s">
        <v>53</v>
      </c>
      <c r="E9" t="s">
        <v>58</v>
      </c>
      <c r="H9" t="s">
        <v>135</v>
      </c>
    </row>
    <row r="10" spans="4:5" ht="13.5">
      <c r="D10" t="s">
        <v>59</v>
      </c>
      <c r="E10" t="s">
        <v>58</v>
      </c>
    </row>
    <row r="13" spans="2:12" ht="13.5">
      <c r="B13" t="s">
        <v>60</v>
      </c>
      <c r="E13" t="s">
        <v>53</v>
      </c>
      <c r="H13" t="s">
        <v>137</v>
      </c>
      <c r="I13" t="s">
        <v>138</v>
      </c>
      <c r="J13" t="s">
        <v>139</v>
      </c>
      <c r="L13" t="s">
        <v>140</v>
      </c>
    </row>
    <row r="14" ht="13.5">
      <c r="E14" t="s">
        <v>61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Owner</cp:lastModifiedBy>
  <cp:lastPrinted>1899-12-30T00:00:00Z</cp:lastPrinted>
  <dcterms:created xsi:type="dcterms:W3CDTF">2013-10-09T23:04:08Z</dcterms:created>
  <dcterms:modified xsi:type="dcterms:W3CDTF">2015-08-21T09:29:37Z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