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730" activeTab="1"/>
  </bookViews>
  <sheets>
    <sheet name="ルール＆合計" sheetId="1" r:id="rId1"/>
    <sheet name="画像" sheetId="2" r:id="rId2"/>
    <sheet name="気づき" sheetId="3" r:id="rId3"/>
    <sheet name="検証終了通貨" sheetId="4" r:id="rId4"/>
    <sheet name="過去検証ＵＳＤＪＰＹ日足" sheetId="5" r:id="rId5"/>
    <sheet name="過去検証ＮＺＤＪＰＹ日足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<sst xmlns="http://schemas.openxmlformats.org/spreadsheetml/2006/main" count="589" uniqueCount="155">
  <si>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</si>
  <si>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</si>
  <si>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</si>
  <si>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</si>
  <si>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</si>
  <si>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</si>
  <si>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</si>
  <si>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</si>
  <si>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</si>
  <si>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</si>
  <si>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</si>
  <si>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</si>
  <si>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</si>
  <si>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</si>
  <si>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</si>
  <si>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</si>
  <si>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</si>
  <si>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</si>
  <si>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</si>
  <si>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</si>
  <si>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</si>
  <si>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</si>
  <si>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</si>
  <si>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時間足</t>
  </si>
  <si>
    <t>エントリー日時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</si>
  <si>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</si>
  <si>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</si>
  <si>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</si>
  <si>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</si>
  <si>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</si>
  <si>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</si>
  <si>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</si>
  <si>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</si>
  <si>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</si>
  <si>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</si>
  <si>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</si>
  <si>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</si>
  <si>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</si>
  <si>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</si>
  <si>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</si>
  <si>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</si>
  <si>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</si>
  <si>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</si>
  <si>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</si>
  <si>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</si>
  <si>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</si>
  <si>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</si>
  <si>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</si>
  <si>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</si>
  <si>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</si>
  <si>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</si>
  <si>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</si>
  <si>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</si>
  <si>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</si>
  <si>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</si>
  <si>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</si>
  <si>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日足◎</t>
  </si>
  <si>
    <t>240分足◎</t>
  </si>
  <si>
    <t>フィボナッチトレード</t>
  </si>
  <si>
    <t>ヘッドアンドショルダー</t>
  </si>
  <si>
    <t>現在の資金</t>
  </si>
  <si>
    <t>元金</t>
  </si>
  <si>
    <t>ドローダウン</t>
  </si>
  <si>
    <t>建値決済</t>
  </si>
  <si>
    <t>No.</t>
  </si>
  <si>
    <t>資金</t>
  </si>
  <si>
    <t>損失</t>
  </si>
  <si>
    <t>エントリー</t>
  </si>
  <si>
    <t>建値閾値</t>
  </si>
  <si>
    <t>ロスカット幅</t>
  </si>
  <si>
    <t>通貨</t>
  </si>
  <si>
    <t>レート</t>
  </si>
  <si>
    <t>係数</t>
  </si>
  <si>
    <t>円/pip</t>
  </si>
  <si>
    <t>JPY</t>
  </si>
  <si>
    <t>NZD</t>
  </si>
  <si>
    <t>USD</t>
  </si>
  <si>
    <t>EUR</t>
  </si>
  <si>
    <t>GBP</t>
  </si>
  <si>
    <t>CHF</t>
  </si>
  <si>
    <t>CAD</t>
  </si>
  <si>
    <t>AUD</t>
  </si>
  <si>
    <t>決済手法別エントリー回数</t>
  </si>
  <si>
    <t>勝率</t>
  </si>
  <si>
    <t>エントリー</t>
  </si>
  <si>
    <t>決済</t>
  </si>
  <si>
    <t>引き分け
回数</t>
  </si>
  <si>
    <t>2015年　　合計</t>
  </si>
  <si>
    <t>EURJPY</t>
  </si>
  <si>
    <t>GBPJPY</t>
  </si>
  <si>
    <t>AUDJPY</t>
  </si>
  <si>
    <t>60分足◎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</si>
  <si>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</si>
  <si>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</si>
  <si>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</si>
  <si>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</si>
  <si>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</si>
  <si>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</si>
  <si>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</si>
  <si>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</si>
  <si>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PB:</t>
  </si>
  <si>
    <t>EB:</t>
  </si>
  <si>
    <t>売り</t>
  </si>
  <si>
    <t>EB</t>
  </si>
  <si>
    <t>EB</t>
  </si>
  <si>
    <t>ロスカット値</t>
  </si>
  <si>
    <t>エントリー値</t>
  </si>
  <si>
    <t>1日足</t>
  </si>
  <si>
    <t>・・・のセルのみ入力</t>
  </si>
  <si>
    <t>PB</t>
  </si>
  <si>
    <t>トレール</t>
  </si>
  <si>
    <t>Fib</t>
  </si>
  <si>
    <t>S/R</t>
  </si>
  <si>
    <t>※分割決済には対応していません。</t>
  </si>
  <si>
    <t>買い</t>
  </si>
  <si>
    <t>EB</t>
  </si>
  <si>
    <t>NZD</t>
  </si>
  <si>
    <t>JPY</t>
  </si>
  <si>
    <t>EB</t>
  </si>
  <si>
    <t>ストップ切り上げ</t>
  </si>
  <si>
    <t>ストップ切り下げ</t>
  </si>
  <si>
    <t>損切り</t>
  </si>
  <si>
    <t>一番目の画像です</t>
  </si>
  <si>
    <t>買いで入りました。</t>
  </si>
  <si>
    <t>二番目の画像です</t>
  </si>
  <si>
    <t>売りで入りました</t>
  </si>
  <si>
    <t>3番目の画像です</t>
  </si>
  <si>
    <t>買いで入りました</t>
  </si>
  <si>
    <t>8番目の画像です</t>
  </si>
  <si>
    <t>21番目の画像です</t>
  </si>
  <si>
    <t>ここにきてですが、質問です。</t>
  </si>
  <si>
    <t>左のＥＢを見つけた時、売りで入ったのですが、</t>
  </si>
  <si>
    <t>そのあと、なかなか決済ポイントを見つけられませんでした。</t>
  </si>
  <si>
    <t>こういうとき、最初に、売り（買い）ポイントを見つけたら、決済のＥＢも探してからえんとりーすべきなのでしょうか？</t>
  </si>
  <si>
    <t>けれど、それができるのは過去検証だけで、デモや実際のトレードには適応されないと思います。</t>
  </si>
  <si>
    <t>（なので決済微妙なポイントな気もしています）</t>
  </si>
  <si>
    <t>こういう場面にあったらどうしたらいいのでしょうか。</t>
  </si>
  <si>
    <t>なにか落とし所がありましたらお教えください。</t>
  </si>
  <si>
    <t>USD</t>
  </si>
  <si>
    <t>JPY</t>
  </si>
  <si>
    <t>EB</t>
  </si>
  <si>
    <t>六番目の画像です。</t>
  </si>
  <si>
    <t>真ん中の赤丸は一度ここにすとっぷをおいたということです。</t>
  </si>
  <si>
    <t>私のＥＢとよびたいくらい、私としては綺麗なものが見つかったと思いました。笑</t>
  </si>
  <si>
    <t>13番目の画像です。</t>
  </si>
  <si>
    <t>真ん中の赤丸は、やはり一度ストップをいどうしたということです。</t>
  </si>
  <si>
    <t>14番目の画像です。</t>
  </si>
  <si>
    <t>左のモノがピンゴルフィンバーというやつでしょうか？</t>
  </si>
  <si>
    <t>24番目の画像です。</t>
  </si>
  <si>
    <t>真ん中の赤丸はストップを一度上げているといことです。</t>
  </si>
  <si>
    <t>左の囲みは入ったところではないのですが、</t>
  </si>
  <si>
    <t>これがおっしゃっていた</t>
  </si>
  <si>
    <t>急落や急騰があると天底が近いことが多いので</t>
  </si>
  <si>
    <t>画像はありませんが、この赤囲みの前まで下落相場で、ここからしばらくして上昇相場になっています。</t>
  </si>
  <si>
    <t>こういうことかと思ったので載せてみました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</si>
</sst>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&quot;　pips&quot;"/>
    <numFmt numFmtId="190" formatCode="yyyy/m/d\ h:mm;@"/>
    <numFmt numFmtId="191" formatCode="0.00000_ "/>
    <numFmt numFmtId="192" formatCode="0.0_ "/>
    <numFmt numFmtId="193" formatCode="#,##0_ "/>
    <numFmt numFmtId="194" formatCode="mmm\-yyyy"/>
    <numFmt numFmtId="195" formatCode="&quot;¥&quot;#,##0.0;&quot;¥&quot;\-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6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name val="MS P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6"/>
      <color rgb="FFFF0000"/>
      <name val="ＭＳ Ｐゴシック"/>
      <family val="3"/>
    </font>
    <font>
      <sz val="11"/>
      <color rgb="FF11111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FF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/>
    </xf>
    <xf numFmtId="182" fontId="5" fillId="33" borderId="10" xfId="62" applyNumberFormat="1" applyFont="1" applyFill="1" applyBorder="1" applyAlignment="1" applyProtection="1">
      <alignment vertical="center"/>
      <protection/>
    </xf>
    <xf numFmtId="5" fontId="5" fillId="0" borderId="11" xfId="62" applyNumberFormat="1" applyFont="1" applyFill="1" applyBorder="1" applyAlignment="1" applyProtection="1">
      <alignment horizontal="center" vertical="center"/>
      <protection/>
    </xf>
    <xf numFmtId="5" fontId="5" fillId="0" borderId="0" xfId="62" applyNumberFormat="1" applyFont="1" applyFill="1" applyBorder="1" applyAlignment="1" applyProtection="1">
      <alignment horizontal="center" vertical="center"/>
      <protection/>
    </xf>
    <xf numFmtId="6" fontId="5" fillId="33" borderId="10" xfId="62" applyNumberFormat="1" applyFont="1" applyFill="1" applyBorder="1" applyAlignment="1" applyProtection="1">
      <alignment vertical="center"/>
      <protection/>
    </xf>
    <xf numFmtId="6" fontId="5" fillId="0" borderId="12" xfId="62" applyNumberFormat="1" applyFont="1" applyFill="1" applyBorder="1" applyAlignment="1" applyProtection="1">
      <alignment horizontal="center" vertical="center"/>
      <protection/>
    </xf>
    <xf numFmtId="182" fontId="5" fillId="33" borderId="13" xfId="62" applyNumberFormat="1" applyFont="1" applyFill="1" applyBorder="1" applyAlignment="1" applyProtection="1">
      <alignment vertical="center"/>
      <protection/>
    </xf>
    <xf numFmtId="0" fontId="5" fillId="34" borderId="0" xfId="62" applyNumberFormat="1" applyFont="1" applyFill="1" applyBorder="1" applyAlignment="1" applyProtection="1">
      <alignment vertical="center"/>
      <protection/>
    </xf>
    <xf numFmtId="5" fontId="5" fillId="34" borderId="0" xfId="62" applyNumberFormat="1" applyFont="1" applyFill="1" applyBorder="1" applyAlignment="1" applyProtection="1">
      <alignment horizontal="center" vertical="center"/>
      <protection/>
    </xf>
    <xf numFmtId="182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vertical="center"/>
      <protection/>
    </xf>
    <xf numFmtId="6" fontId="5" fillId="34" borderId="0" xfId="62" applyNumberFormat="1" applyFont="1" applyFill="1" applyBorder="1" applyAlignment="1" applyProtection="1">
      <alignment horizontal="center" vertical="center"/>
      <protection/>
    </xf>
    <xf numFmtId="0" fontId="1" fillId="0" borderId="0" xfId="63">
      <alignment vertical="center"/>
      <protection/>
    </xf>
    <xf numFmtId="0" fontId="1" fillId="0" borderId="14" xfId="63" applyBorder="1">
      <alignment vertical="center"/>
      <protection/>
    </xf>
    <xf numFmtId="0" fontId="1" fillId="0" borderId="15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5" fontId="5" fillId="35" borderId="16" xfId="61" applyNumberFormat="1" applyFont="1" applyFill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 shrinkToFit="1"/>
      <protection/>
    </xf>
    <xf numFmtId="5" fontId="51" fillId="0" borderId="0" xfId="61" applyNumberFormat="1" applyFont="1">
      <alignment vertical="center"/>
      <protection/>
    </xf>
    <xf numFmtId="0" fontId="10" fillId="36" borderId="17" xfId="61" applyFont="1" applyFill="1" applyBorder="1" applyAlignment="1">
      <alignment horizontal="center" vertical="center" shrinkToFit="1"/>
      <protection/>
    </xf>
    <xf numFmtId="0" fontId="10" fillId="36" borderId="18" xfId="61" applyFont="1" applyFill="1" applyBorder="1" applyAlignment="1">
      <alignment horizontal="center" vertical="center" shrinkToFit="1"/>
      <protection/>
    </xf>
    <xf numFmtId="0" fontId="10" fillId="36" borderId="18" xfId="61" applyNumberFormat="1" applyFont="1" applyFill="1" applyBorder="1" applyAlignment="1" applyProtection="1">
      <alignment horizontal="center" vertical="center" shrinkToFit="1"/>
      <protection/>
    </xf>
    <xf numFmtId="0" fontId="0" fillId="37" borderId="16" xfId="61" applyFont="1" applyFill="1" applyBorder="1" applyAlignment="1">
      <alignment horizontal="center" vertical="center" shrinkToFit="1"/>
      <protection/>
    </xf>
    <xf numFmtId="0" fontId="10" fillId="36" borderId="16" xfId="61" applyNumberFormat="1" applyFont="1" applyFill="1" applyBorder="1" applyAlignment="1" applyProtection="1">
      <alignment horizontal="center" vertical="center" shrinkToFit="1"/>
      <protection/>
    </xf>
    <xf numFmtId="0" fontId="10" fillId="36" borderId="17" xfId="61" applyNumberFormat="1" applyFont="1" applyFill="1" applyBorder="1" applyAlignment="1" applyProtection="1">
      <alignment horizontal="center" vertical="center" shrinkToFit="1"/>
      <protection/>
    </xf>
    <xf numFmtId="0" fontId="10" fillId="36" borderId="19" xfId="61" applyNumberFormat="1" applyFont="1" applyFill="1" applyBorder="1" applyAlignment="1" applyProtection="1">
      <alignment horizontal="center" vertical="center" shrinkToFit="1"/>
      <protection/>
    </xf>
    <xf numFmtId="0" fontId="10" fillId="36" borderId="20" xfId="61" applyNumberFormat="1" applyFont="1" applyFill="1" applyBorder="1" applyAlignment="1" applyProtection="1">
      <alignment horizontal="center" vertical="center" shrinkToFit="1"/>
      <protection/>
    </xf>
    <xf numFmtId="0" fontId="0" fillId="37" borderId="17" xfId="61" applyFont="1" applyFill="1" applyBorder="1" applyAlignment="1">
      <alignment horizontal="center" vertical="center"/>
      <protection/>
    </xf>
    <xf numFmtId="0" fontId="0" fillId="37" borderId="18" xfId="61" applyFont="1" applyFill="1" applyBorder="1" applyAlignment="1">
      <alignment horizontal="center" vertical="center"/>
      <protection/>
    </xf>
    <xf numFmtId="0" fontId="0" fillId="37" borderId="19" xfId="61" applyFont="1" applyFill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/>
      <protection/>
    </xf>
    <xf numFmtId="0" fontId="10" fillId="35" borderId="23" xfId="61" applyFont="1" applyFill="1" applyBorder="1" applyAlignment="1">
      <alignment horizontal="center" vertical="center"/>
      <protection/>
    </xf>
    <xf numFmtId="0" fontId="10" fillId="35" borderId="24" xfId="6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191" fontId="0" fillId="35" borderId="24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Border="1" applyAlignment="1">
      <alignment horizontal="center" vertical="center"/>
      <protection/>
    </xf>
    <xf numFmtId="190" fontId="0" fillId="35" borderId="26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 shrinkToFit="1"/>
      <protection/>
    </xf>
    <xf numFmtId="0" fontId="10" fillId="0" borderId="25" xfId="61" applyFont="1" applyFill="1" applyBorder="1" applyAlignment="1">
      <alignment horizontal="center" vertical="center"/>
      <protection/>
    </xf>
    <xf numFmtId="192" fontId="0" fillId="0" borderId="21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>
      <alignment horizontal="center" vertical="center"/>
      <protection/>
    </xf>
    <xf numFmtId="180" fontId="0" fillId="0" borderId="21" xfId="61" applyNumberFormat="1" applyFont="1" applyFill="1" applyBorder="1" applyAlignment="1" applyProtection="1">
      <alignment horizontal="center" vertical="center"/>
      <protection/>
    </xf>
    <xf numFmtId="180" fontId="0" fillId="0" borderId="28" xfId="61" applyNumberFormat="1" applyFont="1" applyFill="1" applyBorder="1" applyAlignment="1" applyProtection="1">
      <alignment horizontal="center" vertical="center"/>
      <protection/>
    </xf>
    <xf numFmtId="38" fontId="0" fillId="0" borderId="29" xfId="61" applyNumberFormat="1" applyFont="1" applyFill="1" applyBorder="1" applyAlignment="1">
      <alignment horizontal="center" vertical="center"/>
      <protection/>
    </xf>
    <xf numFmtId="0" fontId="0" fillId="38" borderId="30" xfId="61" applyFont="1" applyFill="1" applyBorder="1" applyAlignment="1">
      <alignment horizontal="center" vertical="center"/>
      <protection/>
    </xf>
    <xf numFmtId="0" fontId="0" fillId="38" borderId="31" xfId="61" applyFont="1" applyFill="1" applyBorder="1" applyAlignment="1">
      <alignment horizontal="center" vertical="center"/>
      <protection/>
    </xf>
    <xf numFmtId="0" fontId="0" fillId="38" borderId="32" xfId="61" applyFont="1" applyFill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35" borderId="22" xfId="61" applyFont="1" applyFill="1" applyBorder="1" applyAlignment="1">
      <alignment horizontal="center" vertical="center" shrinkToFit="1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24" xfId="61" applyFont="1" applyFill="1" applyBorder="1" applyAlignment="1">
      <alignment horizontal="center" vertical="center"/>
      <protection/>
    </xf>
    <xf numFmtId="0" fontId="0" fillId="38" borderId="28" xfId="61" applyFont="1" applyFill="1" applyBorder="1" applyAlignment="1">
      <alignment horizontal="center" vertical="center"/>
      <protection/>
    </xf>
    <xf numFmtId="0" fontId="0" fillId="35" borderId="34" xfId="61" applyFont="1" applyFill="1" applyBorder="1" applyAlignment="1">
      <alignment horizontal="center" vertical="center"/>
      <protection/>
    </xf>
    <xf numFmtId="0" fontId="0" fillId="35" borderId="35" xfId="61" applyFont="1" applyFill="1" applyBorder="1" applyAlignment="1">
      <alignment horizontal="center" vertical="center"/>
      <protection/>
    </xf>
    <xf numFmtId="0" fontId="0" fillId="38" borderId="36" xfId="61" applyFont="1" applyFill="1" applyBorder="1" applyAlignment="1">
      <alignment horizontal="center" vertical="center"/>
      <protection/>
    </xf>
    <xf numFmtId="0" fontId="10" fillId="0" borderId="34" xfId="61" applyFont="1" applyBorder="1" applyAlignment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/>
      <protection/>
    </xf>
    <xf numFmtId="0" fontId="10" fillId="35" borderId="38" xfId="61" applyNumberFormat="1" applyFont="1" applyFill="1" applyBorder="1" applyAlignment="1" applyProtection="1">
      <alignment horizontal="center" vertical="center"/>
      <protection/>
    </xf>
    <xf numFmtId="0" fontId="10" fillId="35" borderId="35" xfId="61" applyNumberFormat="1" applyFont="1" applyFill="1" applyBorder="1" applyAlignment="1" applyProtection="1">
      <alignment horizontal="center" vertical="center"/>
      <protection/>
    </xf>
    <xf numFmtId="190" fontId="0" fillId="35" borderId="35" xfId="61" applyNumberFormat="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 applyProtection="1">
      <alignment horizontal="center" vertical="center"/>
      <protection/>
    </xf>
    <xf numFmtId="191" fontId="0" fillId="0" borderId="39" xfId="61" applyNumberFormat="1" applyFont="1" applyBorder="1" applyAlignment="1">
      <alignment horizontal="center" vertical="center"/>
      <protection/>
    </xf>
    <xf numFmtId="190" fontId="0" fillId="35" borderId="35" xfId="61" applyNumberFormat="1" applyFont="1" applyFill="1" applyBorder="1" applyAlignment="1" applyProtection="1">
      <alignment horizontal="center" vertical="center"/>
      <protection/>
    </xf>
    <xf numFmtId="0" fontId="10" fillId="35" borderId="37" xfId="61" applyNumberFormat="1" applyFont="1" applyFill="1" applyBorder="1" applyAlignment="1" applyProtection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/>
      <protection/>
    </xf>
    <xf numFmtId="192" fontId="0" fillId="0" borderId="40" xfId="61" applyNumberFormat="1" applyFont="1" applyFill="1" applyBorder="1" applyAlignment="1">
      <alignment horizontal="center" vertical="center"/>
      <protection/>
    </xf>
    <xf numFmtId="193" fontId="0" fillId="0" borderId="41" xfId="61" applyNumberFormat="1" applyFont="1" applyFill="1" applyBorder="1" applyAlignment="1">
      <alignment horizontal="center" vertical="center"/>
      <protection/>
    </xf>
    <xf numFmtId="180" fontId="0" fillId="0" borderId="40" xfId="61" applyNumberFormat="1" applyFont="1" applyFill="1" applyBorder="1" applyAlignment="1" applyProtection="1">
      <alignment horizontal="center" vertical="center"/>
      <protection/>
    </xf>
    <xf numFmtId="180" fontId="0" fillId="0" borderId="36" xfId="61" applyNumberFormat="1" applyFont="1" applyFill="1" applyBorder="1" applyAlignment="1" applyProtection="1">
      <alignment horizontal="center" vertical="center"/>
      <protection/>
    </xf>
    <xf numFmtId="38" fontId="0" fillId="0" borderId="42" xfId="61" applyNumberFormat="1" applyFont="1" applyFill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38" fontId="10" fillId="0" borderId="0" xfId="61" applyNumberFormat="1" applyFont="1" applyAlignment="1">
      <alignment horizontal="center" vertical="center"/>
      <protection/>
    </xf>
    <xf numFmtId="0" fontId="0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45" xfId="61" applyNumberFormat="1" applyFont="1" applyFill="1" applyBorder="1" applyAlignment="1" applyProtection="1">
      <alignment horizontal="center" vertical="center" shrinkToFit="1"/>
      <protection/>
    </xf>
    <xf numFmtId="0" fontId="0" fillId="0" borderId="24" xfId="61" applyNumberFormat="1" applyFont="1" applyFill="1" applyBorder="1" applyAlignment="1" applyProtection="1">
      <alignment horizontal="center" vertical="center"/>
      <protection/>
    </xf>
    <xf numFmtId="0" fontId="0" fillId="0" borderId="22" xfId="61" applyNumberFormat="1" applyFont="1" applyFill="1" applyBorder="1" applyAlignment="1" applyProtection="1">
      <alignment horizontal="center" vertical="center"/>
      <protection/>
    </xf>
    <xf numFmtId="0" fontId="0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NumberFormat="1" applyFont="1" applyFill="1" applyBorder="1" applyAlignment="1" applyProtection="1">
      <alignment horizontal="center" vertical="center"/>
      <protection/>
    </xf>
    <xf numFmtId="0" fontId="0" fillId="0" borderId="19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47" xfId="61" applyNumberFormat="1" applyFont="1" applyFill="1" applyBorder="1" applyAlignment="1" applyProtection="1">
      <alignment vertical="center"/>
      <protection/>
    </xf>
    <xf numFmtId="0" fontId="0" fillId="0" borderId="48" xfId="61" applyNumberFormat="1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5" fillId="33" borderId="10" xfId="62" applyNumberFormat="1" applyFont="1" applyFill="1" applyBorder="1" applyAlignment="1" applyProtection="1">
      <alignment horizontal="center" vertical="center"/>
      <protection/>
    </xf>
    <xf numFmtId="0" fontId="5" fillId="33" borderId="49" xfId="62" applyNumberFormat="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Fill="1" applyBorder="1" applyAlignment="1" applyProtection="1">
      <alignment vertical="center"/>
      <protection/>
    </xf>
    <xf numFmtId="0" fontId="0" fillId="34" borderId="0" xfId="61" applyNumberFormat="1" applyFont="1" applyFill="1" applyBorder="1" applyAlignment="1" applyProtection="1">
      <alignment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0" fillId="0" borderId="0" xfId="61" applyBorder="1">
      <alignment vertical="center"/>
      <protection/>
    </xf>
    <xf numFmtId="0" fontId="12" fillId="6" borderId="17" xfId="62" applyNumberFormat="1" applyFont="1" applyFill="1" applyBorder="1" applyAlignment="1" applyProtection="1">
      <alignment horizontal="center" vertical="center"/>
      <protection/>
    </xf>
    <xf numFmtId="0" fontId="12" fillId="6" borderId="18" xfId="62" applyNumberFormat="1" applyFont="1" applyFill="1" applyBorder="1" applyAlignment="1" applyProtection="1">
      <alignment horizontal="center" vertical="center"/>
      <protection/>
    </xf>
    <xf numFmtId="0" fontId="12" fillId="6" borderId="19" xfId="62" applyNumberFormat="1" applyFont="1" applyFill="1" applyBorder="1" applyAlignment="1" applyProtection="1">
      <alignment horizontal="center" vertical="center"/>
      <protection/>
    </xf>
    <xf numFmtId="0" fontId="3" fillId="6" borderId="50" xfId="62" applyNumberFormat="1" applyFont="1" applyFill="1" applyBorder="1" applyAlignment="1" applyProtection="1">
      <alignment horizontal="center" vertical="center"/>
      <protection/>
    </xf>
    <xf numFmtId="0" fontId="3" fillId="6" borderId="51" xfId="62" applyNumberFormat="1" applyFont="1" applyFill="1" applyBorder="1" applyAlignment="1" applyProtection="1">
      <alignment horizontal="center" vertical="center" wrapText="1"/>
      <protection/>
    </xf>
    <xf numFmtId="0" fontId="3" fillId="6" borderId="51" xfId="62" applyNumberFormat="1" applyFont="1" applyFill="1" applyBorder="1" applyAlignment="1" applyProtection="1">
      <alignment horizontal="center" vertical="center"/>
      <protection/>
    </xf>
    <xf numFmtId="182" fontId="3" fillId="6" borderId="51" xfId="62" applyNumberFormat="1" applyFont="1" applyFill="1" applyBorder="1" applyAlignment="1" applyProtection="1">
      <alignment horizontal="center" vertical="center" wrapText="1"/>
      <protection/>
    </xf>
    <xf numFmtId="183" fontId="3" fillId="6" borderId="51" xfId="62" applyNumberFormat="1" applyFont="1" applyFill="1" applyBorder="1" applyAlignment="1" applyProtection="1">
      <alignment horizontal="center" vertical="center"/>
      <protection/>
    </xf>
    <xf numFmtId="184" fontId="3" fillId="6" borderId="52" xfId="62" applyNumberFormat="1" applyFont="1" applyFill="1" applyBorder="1" applyAlignment="1" applyProtection="1">
      <alignment horizontal="center" vertical="center"/>
      <protection/>
    </xf>
    <xf numFmtId="0" fontId="3" fillId="6" borderId="53" xfId="62" applyNumberFormat="1" applyFont="1" applyFill="1" applyBorder="1" applyAlignment="1" applyProtection="1">
      <alignment horizontal="center" vertical="center" wrapTex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55" fontId="13" fillId="35" borderId="19" xfId="62" applyNumberFormat="1" applyFont="1" applyFill="1" applyBorder="1" applyAlignment="1" applyProtection="1">
      <alignment horizontal="center" vertical="center" wrapText="1"/>
      <protection/>
    </xf>
    <xf numFmtId="6" fontId="6" fillId="35" borderId="54" xfId="62" applyNumberFormat="1" applyFont="1" applyFill="1" applyBorder="1" applyAlignment="1" applyProtection="1">
      <alignment horizontal="center" vertical="center"/>
      <protection/>
    </xf>
    <xf numFmtId="6" fontId="6" fillId="35" borderId="55" xfId="62" applyNumberFormat="1" applyFont="1" applyFill="1" applyBorder="1" applyAlignment="1" applyProtection="1">
      <alignment horizontal="center" vertical="center"/>
      <protection/>
    </xf>
    <xf numFmtId="6" fontId="6" fillId="0" borderId="55" xfId="62" applyNumberFormat="1" applyFont="1" applyFill="1" applyBorder="1" applyAlignment="1" applyProtection="1">
      <alignment horizontal="center" vertical="center"/>
      <protection/>
    </xf>
    <xf numFmtId="185" fontId="6" fillId="35" borderId="55" xfId="62" applyNumberFormat="1" applyFont="1" applyFill="1" applyBorder="1" applyAlignment="1" applyProtection="1">
      <alignment horizontal="center" vertical="center"/>
      <protection/>
    </xf>
    <xf numFmtId="186" fontId="6" fillId="35" borderId="55" xfId="62" applyNumberFormat="1" applyFont="1" applyFill="1" applyBorder="1" applyAlignment="1" applyProtection="1">
      <alignment horizontal="center" vertical="center"/>
      <protection/>
    </xf>
    <xf numFmtId="185" fontId="6" fillId="0" borderId="55" xfId="62" applyNumberFormat="1" applyFont="1" applyFill="1" applyBorder="1" applyAlignment="1" applyProtection="1">
      <alignment horizontal="center" vertical="center"/>
      <protection/>
    </xf>
    <xf numFmtId="187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55" xfId="62" applyNumberFormat="1" applyFont="1" applyFill="1" applyBorder="1" applyAlignment="1" applyProtection="1">
      <alignment horizontal="center" vertical="center"/>
      <protection/>
    </xf>
    <xf numFmtId="181" fontId="6" fillId="0" borderId="20" xfId="62" applyNumberFormat="1" applyFont="1" applyFill="1" applyBorder="1" applyAlignment="1" applyProtection="1">
      <alignment horizontal="center" vertical="center"/>
      <protection/>
    </xf>
    <xf numFmtId="55" fontId="0" fillId="35" borderId="17" xfId="61" applyNumberFormat="1" applyFont="1" applyFill="1" applyBorder="1" applyAlignment="1" applyProtection="1">
      <alignment horizontal="center" vertical="center"/>
      <protection/>
    </xf>
    <xf numFmtId="55" fontId="0" fillId="35" borderId="18" xfId="61" applyNumberFormat="1" applyFont="1" applyFill="1" applyBorder="1" applyAlignment="1" applyProtection="1">
      <alignment horizontal="center" vertical="center"/>
      <protection/>
    </xf>
    <xf numFmtId="6" fontId="0" fillId="35" borderId="54" xfId="61" applyNumberFormat="1" applyFont="1" applyFill="1" applyBorder="1" applyAlignment="1" applyProtection="1">
      <alignment horizontal="center" vertical="center"/>
      <protection/>
    </xf>
    <xf numFmtId="6" fontId="0" fillId="35" borderId="55" xfId="61" applyNumberFormat="1" applyFont="1" applyFill="1" applyBorder="1" applyAlignment="1" applyProtection="1">
      <alignment horizontal="center" vertical="center"/>
      <protection/>
    </xf>
    <xf numFmtId="0" fontId="0" fillId="35" borderId="55" xfId="61" applyNumberFormat="1" applyFont="1" applyFill="1" applyBorder="1" applyAlignment="1" applyProtection="1">
      <alignment horizontal="center" vertical="center"/>
      <protection/>
    </xf>
    <xf numFmtId="55" fontId="0" fillId="35" borderId="19" xfId="62" applyNumberFormat="1" applyFont="1" applyFill="1" applyBorder="1" applyAlignment="1" applyProtection="1">
      <alignment horizontal="center" vertical="center"/>
      <protection/>
    </xf>
    <xf numFmtId="55" fontId="0" fillId="35" borderId="19" xfId="61" applyNumberFormat="1" applyFont="1" applyFill="1" applyBorder="1" applyAlignment="1" applyProtection="1">
      <alignment horizontal="center" vertical="center"/>
      <protection/>
    </xf>
    <xf numFmtId="55" fontId="0" fillId="35" borderId="56" xfId="62" applyNumberFormat="1" applyFont="1" applyFill="1" applyBorder="1" applyAlignment="1" applyProtection="1">
      <alignment horizontal="center" vertical="center"/>
      <protection/>
    </xf>
    <xf numFmtId="55" fontId="0" fillId="35" borderId="57" xfId="62" applyNumberFormat="1" applyFont="1" applyFill="1" applyBorder="1" applyAlignment="1" applyProtection="1">
      <alignment horizontal="center" vertical="center"/>
      <protection/>
    </xf>
    <xf numFmtId="55" fontId="0" fillId="35" borderId="58" xfId="62" applyNumberFormat="1" applyFont="1" applyFill="1" applyBorder="1" applyAlignment="1" applyProtection="1">
      <alignment horizontal="center" vertical="center"/>
      <protection/>
    </xf>
    <xf numFmtId="6" fontId="0" fillId="35" borderId="59" xfId="61" applyNumberFormat="1" applyFont="1" applyFill="1" applyBorder="1" applyAlignment="1" applyProtection="1">
      <alignment horizontal="center" vertical="center"/>
      <protection/>
    </xf>
    <xf numFmtId="6" fontId="0" fillId="35" borderId="60" xfId="61" applyNumberFormat="1" applyFont="1" applyFill="1" applyBorder="1" applyAlignment="1" applyProtection="1">
      <alignment horizontal="center" vertical="center"/>
      <protection/>
    </xf>
    <xf numFmtId="6" fontId="6" fillId="0" borderId="60" xfId="62" applyNumberFormat="1" applyFont="1" applyFill="1" applyBorder="1" applyAlignment="1" applyProtection="1">
      <alignment horizontal="center" vertical="center"/>
      <protection/>
    </xf>
    <xf numFmtId="0" fontId="0" fillId="35" borderId="60" xfId="61" applyNumberFormat="1" applyFont="1" applyFill="1" applyBorder="1" applyAlignment="1" applyProtection="1">
      <alignment horizontal="center" vertical="center"/>
      <protection/>
    </xf>
    <xf numFmtId="185" fontId="6" fillId="0" borderId="60" xfId="62" applyNumberFormat="1" applyFont="1" applyFill="1" applyBorder="1" applyAlignment="1" applyProtection="1">
      <alignment horizontal="center" vertical="center"/>
      <protection/>
    </xf>
    <xf numFmtId="187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0" xfId="62" applyNumberFormat="1" applyFont="1" applyFill="1" applyBorder="1" applyAlignment="1" applyProtection="1">
      <alignment horizontal="center" vertical="center"/>
      <protection/>
    </xf>
    <xf numFmtId="181" fontId="6" fillId="0" borderId="61" xfId="62" applyNumberFormat="1" applyFont="1" applyFill="1" applyBorder="1" applyAlignment="1" applyProtection="1">
      <alignment horizontal="center" vertical="center"/>
      <protection/>
    </xf>
    <xf numFmtId="6" fontId="1" fillId="0" borderId="62" xfId="61" applyNumberFormat="1" applyFont="1" applyFill="1" applyBorder="1" applyAlignment="1" applyProtection="1">
      <alignment horizontal="center" vertical="center"/>
      <protection/>
    </xf>
    <xf numFmtId="186" fontId="1" fillId="0" borderId="63" xfId="61" applyNumberFormat="1" applyFont="1" applyFill="1" applyBorder="1" applyAlignment="1" applyProtection="1">
      <alignment horizontal="center" vertical="center"/>
      <protection/>
    </xf>
    <xf numFmtId="187" fontId="14" fillId="0" borderId="63" xfId="61" applyNumberFormat="1" applyFont="1" applyFill="1" applyBorder="1" applyAlignment="1" applyProtection="1">
      <alignment horizontal="center" vertical="center"/>
      <protection/>
    </xf>
    <xf numFmtId="6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3" xfId="61" applyNumberFormat="1" applyFont="1" applyFill="1" applyBorder="1" applyAlignment="1" applyProtection="1">
      <alignment horizontal="center" vertical="center"/>
      <protection/>
    </xf>
    <xf numFmtId="181" fontId="1" fillId="0" borderId="64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65" xfId="61" applyNumberFormat="1" applyFont="1" applyFill="1" applyBorder="1" applyAlignment="1" applyProtection="1">
      <alignment vertical="center"/>
      <protection/>
    </xf>
    <xf numFmtId="0" fontId="7" fillId="0" borderId="20" xfId="61" applyNumberFormat="1" applyFont="1" applyFill="1" applyBorder="1" applyAlignment="1" applyProtection="1">
      <alignment vertical="center"/>
      <protection/>
    </xf>
    <xf numFmtId="0" fontId="4" fillId="39" borderId="66" xfId="61" applyNumberFormat="1" applyFont="1" applyFill="1" applyBorder="1" applyAlignment="1" applyProtection="1">
      <alignment horizontal="center" vertical="center" shrinkToFit="1"/>
      <protection/>
    </xf>
    <xf numFmtId="55" fontId="0" fillId="35" borderId="17" xfId="62" applyNumberFormat="1" applyFont="1" applyFill="1" applyBorder="1" applyAlignment="1" applyProtection="1">
      <alignment horizontal="center" vertical="center"/>
      <protection/>
    </xf>
    <xf numFmtId="55" fontId="0" fillId="35" borderId="18" xfId="6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12" fillId="0" borderId="67" xfId="63" applyFont="1" applyBorder="1">
      <alignment vertical="center"/>
      <protection/>
    </xf>
    <xf numFmtId="0" fontId="12" fillId="0" borderId="68" xfId="63" applyFont="1" applyBorder="1">
      <alignment vertical="center"/>
      <protection/>
    </xf>
    <xf numFmtId="0" fontId="12" fillId="0" borderId="0" xfId="63" applyFont="1">
      <alignment vertical="center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4" fillId="39" borderId="69" xfId="61" applyNumberFormat="1" applyFont="1" applyFill="1" applyBorder="1" applyAlignment="1" applyProtection="1">
      <alignment horizontal="center" vertical="center" shrinkToFit="1"/>
      <protection/>
    </xf>
    <xf numFmtId="0" fontId="4" fillId="39" borderId="32" xfId="61" applyNumberFormat="1" applyFont="1" applyFill="1" applyBorder="1" applyAlignment="1" applyProtection="1">
      <alignment horizontal="center" vertical="center" shrinkToFit="1"/>
      <protection/>
    </xf>
    <xf numFmtId="192" fontId="0" fillId="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0" fontId="4" fillId="39" borderId="72" xfId="61" applyNumberFormat="1" applyFont="1" applyFill="1" applyBorder="1" applyAlignment="1" applyProtection="1">
      <alignment horizontal="center" vertical="center" shrinkToFit="1"/>
      <protection/>
    </xf>
    <xf numFmtId="0" fontId="4" fillId="39" borderId="73" xfId="61" applyNumberFormat="1" applyFont="1" applyFill="1" applyBorder="1" applyAlignment="1" applyProtection="1">
      <alignment horizontal="center" vertical="center" shrinkToFit="1"/>
      <protection/>
    </xf>
    <xf numFmtId="0" fontId="4" fillId="39" borderId="74" xfId="61" applyNumberFormat="1" applyFont="1" applyFill="1" applyBorder="1" applyAlignment="1" applyProtection="1">
      <alignment horizontal="center" vertical="center" shrinkToFit="1"/>
      <protection/>
    </xf>
    <xf numFmtId="0" fontId="10" fillId="0" borderId="75" xfId="6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/>
      <protection/>
    </xf>
    <xf numFmtId="0" fontId="10" fillId="35" borderId="77" xfId="61" applyFont="1" applyFill="1" applyBorder="1" applyAlignment="1">
      <alignment horizontal="center" vertical="center"/>
      <protection/>
    </xf>
    <xf numFmtId="0" fontId="10" fillId="35" borderId="78" xfId="61" applyFont="1" applyFill="1" applyBorder="1" applyAlignment="1">
      <alignment horizontal="center" vertical="center"/>
      <protection/>
    </xf>
    <xf numFmtId="190" fontId="0" fillId="35" borderId="78" xfId="61" applyNumberFormat="1" applyFont="1" applyFill="1" applyBorder="1" applyAlignment="1">
      <alignment horizontal="center" vertical="center"/>
      <protection/>
    </xf>
    <xf numFmtId="191" fontId="0" fillId="35" borderId="78" xfId="61" applyNumberFormat="1" applyFont="1" applyFill="1" applyBorder="1" applyAlignment="1">
      <alignment horizontal="center" vertical="center"/>
      <protection/>
    </xf>
    <xf numFmtId="191" fontId="0" fillId="0" borderId="79" xfId="61" applyNumberFormat="1" applyFont="1" applyBorder="1" applyAlignment="1">
      <alignment horizontal="center" vertical="center"/>
      <protection/>
    </xf>
    <xf numFmtId="0" fontId="10" fillId="35" borderId="76" xfId="61" applyFont="1" applyFill="1" applyBorder="1" applyAlignment="1">
      <alignment horizontal="center" vertical="center" shrinkToFit="1"/>
      <protection/>
    </xf>
    <xf numFmtId="0" fontId="10" fillId="0" borderId="79" xfId="61" applyFont="1" applyFill="1" applyBorder="1" applyAlignment="1">
      <alignment horizontal="center" vertical="center"/>
      <protection/>
    </xf>
    <xf numFmtId="192" fontId="0" fillId="0" borderId="80" xfId="61" applyNumberFormat="1" applyFont="1" applyFill="1" applyBorder="1" applyAlignment="1">
      <alignment horizontal="center" vertical="center"/>
      <protection/>
    </xf>
    <xf numFmtId="193" fontId="0" fillId="0" borderId="81" xfId="61" applyNumberFormat="1" applyFont="1" applyFill="1" applyBorder="1" applyAlignment="1">
      <alignment horizontal="center" vertical="center"/>
      <protection/>
    </xf>
    <xf numFmtId="180" fontId="0" fillId="0" borderId="80" xfId="61" applyNumberFormat="1" applyFont="1" applyFill="1" applyBorder="1" applyAlignment="1" applyProtection="1">
      <alignment horizontal="center" vertical="center"/>
      <protection/>
    </xf>
    <xf numFmtId="180" fontId="0" fillId="0" borderId="82" xfId="61" applyNumberFormat="1" applyFont="1" applyFill="1" applyBorder="1" applyAlignment="1" applyProtection="1">
      <alignment horizontal="center" vertical="center"/>
      <protection/>
    </xf>
    <xf numFmtId="38" fontId="0" fillId="0" borderId="83" xfId="61" applyNumberFormat="1" applyFont="1" applyFill="1" applyBorder="1" applyAlignment="1">
      <alignment horizontal="center" vertical="center"/>
      <protection/>
    </xf>
    <xf numFmtId="0" fontId="10" fillId="35" borderId="27" xfId="61" applyFont="1" applyFill="1" applyBorder="1" applyAlignment="1">
      <alignment horizontal="center" vertical="center"/>
      <protection/>
    </xf>
    <xf numFmtId="0" fontId="10" fillId="35" borderId="84" xfId="61" applyFont="1" applyFill="1" applyBorder="1" applyAlignment="1">
      <alignment horizontal="center" vertical="center"/>
      <protection/>
    </xf>
    <xf numFmtId="0" fontId="10" fillId="35" borderId="26" xfId="61" applyFont="1" applyFill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/>
      <protection/>
    </xf>
    <xf numFmtId="0" fontId="10" fillId="35" borderId="85" xfId="61" applyFont="1" applyFill="1" applyBorder="1" applyAlignment="1">
      <alignment horizontal="center" vertical="center"/>
      <protection/>
    </xf>
    <xf numFmtId="0" fontId="10" fillId="35" borderId="31" xfId="61" applyFont="1" applyFill="1" applyBorder="1" applyAlignment="1">
      <alignment horizontal="center" vertical="center"/>
      <protection/>
    </xf>
    <xf numFmtId="190" fontId="0" fillId="35" borderId="31" xfId="61" applyNumberFormat="1" applyFont="1" applyFill="1" applyBorder="1" applyAlignment="1">
      <alignment horizontal="center" vertical="center"/>
      <protection/>
    </xf>
    <xf numFmtId="191" fontId="0" fillId="35" borderId="31" xfId="61" applyNumberFormat="1" applyFont="1" applyFill="1" applyBorder="1" applyAlignment="1">
      <alignment horizontal="center" vertical="center"/>
      <protection/>
    </xf>
    <xf numFmtId="191" fontId="0" fillId="0" borderId="66" xfId="61" applyNumberFormat="1" applyFont="1" applyBorder="1" applyAlignment="1">
      <alignment horizontal="center" vertical="center"/>
      <protection/>
    </xf>
    <xf numFmtId="0" fontId="10" fillId="35" borderId="69" xfId="61" applyFont="1" applyFill="1" applyBorder="1" applyAlignment="1">
      <alignment horizontal="center" vertical="center" shrinkToFit="1"/>
      <protection/>
    </xf>
    <xf numFmtId="0" fontId="10" fillId="0" borderId="66" xfId="61" applyFont="1" applyFill="1" applyBorder="1" applyAlignment="1">
      <alignment horizontal="center" vertical="center"/>
      <protection/>
    </xf>
    <xf numFmtId="192" fontId="0" fillId="0" borderId="30" xfId="61" applyNumberFormat="1" applyFont="1" applyFill="1" applyBorder="1" applyAlignment="1">
      <alignment horizontal="center" vertical="center"/>
      <protection/>
    </xf>
    <xf numFmtId="193" fontId="0" fillId="0" borderId="69" xfId="61" applyNumberFormat="1" applyFont="1" applyFill="1" applyBorder="1" applyAlignment="1">
      <alignment horizontal="center" vertical="center"/>
      <protection/>
    </xf>
    <xf numFmtId="180" fontId="0" fillId="0" borderId="30" xfId="61" applyNumberFormat="1" applyFont="1" applyFill="1" applyBorder="1" applyAlignment="1" applyProtection="1">
      <alignment horizontal="center" vertical="center"/>
      <protection/>
    </xf>
    <xf numFmtId="180" fontId="0" fillId="0" borderId="32" xfId="61" applyNumberFormat="1" applyFont="1" applyFill="1" applyBorder="1" applyAlignment="1" applyProtection="1">
      <alignment horizontal="center" vertical="center"/>
      <protection/>
    </xf>
    <xf numFmtId="38" fontId="0" fillId="0" borderId="86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/>
      <protection/>
    </xf>
    <xf numFmtId="0" fontId="10" fillId="35" borderId="38" xfId="61" applyFont="1" applyFill="1" applyBorder="1" applyAlignment="1">
      <alignment horizontal="center" vertical="center"/>
      <protection/>
    </xf>
    <xf numFmtId="0" fontId="10" fillId="35" borderId="35" xfId="61" applyFont="1" applyFill="1" applyBorder="1" applyAlignment="1">
      <alignment horizontal="center" vertical="center"/>
      <protection/>
    </xf>
    <xf numFmtId="191" fontId="0" fillId="35" borderId="35" xfId="61" applyNumberFormat="1" applyFont="1" applyFill="1" applyBorder="1" applyAlignment="1">
      <alignment horizontal="center" vertical="center"/>
      <protection/>
    </xf>
    <xf numFmtId="0" fontId="10" fillId="35" borderId="37" xfId="61" applyFont="1" applyFill="1" applyBorder="1" applyAlignment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0" fillId="35" borderId="26" xfId="61" applyFont="1" applyFill="1" applyBorder="1" applyAlignment="1">
      <alignment horizontal="center" vertical="center"/>
      <protection/>
    </xf>
    <xf numFmtId="0" fontId="0" fillId="35" borderId="88" xfId="61" applyFont="1" applyFill="1" applyBorder="1" applyAlignment="1">
      <alignment horizontal="center" vertical="center"/>
      <protection/>
    </xf>
    <xf numFmtId="0" fontId="0" fillId="35" borderId="31" xfId="61" applyFont="1" applyFill="1" applyBorder="1" applyAlignment="1">
      <alignment horizontal="center" vertical="center"/>
      <protection/>
    </xf>
    <xf numFmtId="0" fontId="0" fillId="35" borderId="89" xfId="61" applyFont="1" applyFill="1" applyBorder="1" applyAlignment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38" fontId="0" fillId="0" borderId="24" xfId="61" applyNumberFormat="1" applyFont="1" applyFill="1" applyBorder="1" applyAlignment="1">
      <alignment horizontal="center" vertical="center"/>
      <protection/>
    </xf>
    <xf numFmtId="38" fontId="0" fillId="0" borderId="35" xfId="61" applyNumberFormat="1" applyFont="1" applyFill="1" applyBorder="1" applyAlignment="1">
      <alignment horizontal="center" vertical="center"/>
      <protection/>
    </xf>
    <xf numFmtId="38" fontId="0" fillId="0" borderId="26" xfId="61" applyNumberFormat="1" applyFont="1" applyFill="1" applyBorder="1" applyAlignment="1">
      <alignment horizontal="center" vertical="center"/>
      <protection/>
    </xf>
    <xf numFmtId="38" fontId="0" fillId="0" borderId="78" xfId="61" applyNumberFormat="1" applyFont="1" applyFill="1" applyBorder="1" applyAlignment="1">
      <alignment horizontal="center" vertical="center"/>
      <protection/>
    </xf>
    <xf numFmtId="38" fontId="0" fillId="0" borderId="31" xfId="61" applyNumberFormat="1" applyFont="1" applyFill="1" applyBorder="1" applyAlignment="1">
      <alignment horizontal="center" vertical="center"/>
      <protection/>
    </xf>
    <xf numFmtId="187" fontId="3" fillId="35" borderId="16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35" borderId="16" xfId="61" applyFont="1" applyFill="1" applyBorder="1" applyAlignment="1">
      <alignment horizontal="center" vertical="center"/>
      <protection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33" xfId="61" applyNumberFormat="1" applyFont="1" applyFill="1" applyBorder="1" applyAlignment="1" applyProtection="1">
      <alignment horizontal="center" vertical="center" shrinkToFit="1"/>
      <protection/>
    </xf>
    <xf numFmtId="188" fontId="5" fillId="35" borderId="90" xfId="62" applyNumberFormat="1" applyFont="1" applyFill="1" applyBorder="1" applyAlignment="1" applyProtection="1">
      <alignment vertical="center"/>
      <protection/>
    </xf>
    <xf numFmtId="188" fontId="5" fillId="35" borderId="12" xfId="62" applyNumberFormat="1" applyFont="1" applyFill="1" applyBorder="1" applyAlignment="1" applyProtection="1">
      <alignment vertical="center"/>
      <protection/>
    </xf>
    <xf numFmtId="5" fontId="6" fillId="35" borderId="47" xfId="62" applyNumberFormat="1" applyFont="1" applyFill="1" applyBorder="1" applyAlignment="1" applyProtection="1">
      <alignment/>
      <protection/>
    </xf>
    <xf numFmtId="9" fontId="5" fillId="35" borderId="91" xfId="62" applyNumberFormat="1" applyFont="1" applyFill="1" applyBorder="1" applyAlignment="1" applyProtection="1">
      <alignment horizontal="center" vertical="center"/>
      <protection/>
    </xf>
    <xf numFmtId="5" fontId="6" fillId="35" borderId="92" xfId="62" applyNumberFormat="1" applyFont="1" applyFill="1" applyBorder="1" applyAlignment="1" applyProtection="1">
      <alignment/>
      <protection/>
    </xf>
    <xf numFmtId="0" fontId="0" fillId="40" borderId="44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left"/>
      <protection/>
    </xf>
    <xf numFmtId="38" fontId="0" fillId="35" borderId="24" xfId="61" applyNumberFormat="1" applyFont="1" applyFill="1" applyBorder="1" applyAlignment="1">
      <alignment horizontal="center" vertical="center"/>
      <protection/>
    </xf>
    <xf numFmtId="38" fontId="0" fillId="35" borderId="35" xfId="61" applyNumberFormat="1" applyFont="1" applyFill="1" applyBorder="1" applyAlignment="1">
      <alignment horizontal="center" vertical="center"/>
      <protection/>
    </xf>
    <xf numFmtId="38" fontId="0" fillId="35" borderId="26" xfId="61" applyNumberFormat="1" applyFont="1" applyFill="1" applyBorder="1" applyAlignment="1">
      <alignment horizontal="center" vertical="center"/>
      <protection/>
    </xf>
    <xf numFmtId="38" fontId="0" fillId="35" borderId="78" xfId="61" applyNumberFormat="1" applyFont="1" applyFill="1" applyBorder="1" applyAlignment="1">
      <alignment horizontal="center" vertical="center"/>
      <protection/>
    </xf>
    <xf numFmtId="38" fontId="0" fillId="35" borderId="31" xfId="61" applyNumberFormat="1" applyFont="1" applyFill="1" applyBorder="1" applyAlignment="1">
      <alignment horizontal="center" vertical="center"/>
      <protection/>
    </xf>
    <xf numFmtId="191" fontId="0" fillId="35" borderId="26" xfId="61" applyNumberFormat="1" applyFont="1" applyFill="1" applyBorder="1" applyAlignment="1">
      <alignment horizontal="center" vertical="center"/>
      <protection/>
    </xf>
    <xf numFmtId="190" fontId="0" fillId="35" borderId="24" xfId="61" applyNumberFormat="1" applyFont="1" applyFill="1" applyBorder="1" applyAlignment="1">
      <alignment horizontal="center" vertical="center"/>
      <protection/>
    </xf>
    <xf numFmtId="5" fontId="6" fillId="35" borderId="93" xfId="62" applyNumberFormat="1" applyFont="1" applyFill="1" applyBorder="1" applyAlignment="1" applyProtection="1">
      <alignment horizontal="center"/>
      <protection/>
    </xf>
    <xf numFmtId="5" fontId="6" fillId="35" borderId="94" xfId="62" applyNumberFormat="1" applyFont="1" applyFill="1" applyBorder="1" applyAlignment="1" applyProtection="1">
      <alignment horizontal="center"/>
      <protection/>
    </xf>
    <xf numFmtId="5" fontId="6" fillId="35" borderId="20" xfId="62" applyNumberFormat="1" applyFont="1" applyFill="1" applyBorder="1" applyAlignment="1" applyProtection="1">
      <alignment horizontal="center"/>
      <protection/>
    </xf>
    <xf numFmtId="5" fontId="8" fillId="35" borderId="71" xfId="62" applyNumberFormat="1" applyFont="1" applyFill="1" applyBorder="1" applyAlignment="1" applyProtection="1">
      <alignment horizontal="center" vertical="center"/>
      <protection/>
    </xf>
    <xf numFmtId="5" fontId="5" fillId="0" borderId="95" xfId="62" applyNumberFormat="1" applyFont="1" applyFill="1" applyBorder="1" applyAlignment="1" applyProtection="1">
      <alignment horizontal="center" vertical="center"/>
      <protection/>
    </xf>
    <xf numFmtId="5" fontId="5" fillId="0" borderId="96" xfId="62" applyNumberFormat="1" applyFont="1" applyFill="1" applyBorder="1" applyAlignment="1" applyProtection="1">
      <alignment horizontal="center" vertical="center"/>
      <protection/>
    </xf>
    <xf numFmtId="55" fontId="0" fillId="0" borderId="97" xfId="61" applyNumberFormat="1" applyFont="1" applyFill="1" applyBorder="1" applyAlignment="1" applyProtection="1">
      <alignment horizontal="right" vertical="center"/>
      <protection/>
    </xf>
    <xf numFmtId="55" fontId="0" fillId="0" borderId="98" xfId="61" applyNumberFormat="1" applyFont="1" applyFill="1" applyBorder="1" applyAlignment="1" applyProtection="1">
      <alignment horizontal="right" vertical="center"/>
      <protection/>
    </xf>
    <xf numFmtId="55" fontId="0" fillId="0" borderId="42" xfId="61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5" borderId="33" xfId="61" applyFont="1" applyFill="1" applyBorder="1" applyAlignment="1">
      <alignment horizontal="center" vertical="center"/>
      <protection/>
    </xf>
    <xf numFmtId="0" fontId="0" fillId="35" borderId="70" xfId="61" applyFont="1" applyFill="1" applyBorder="1" applyAlignment="1">
      <alignment horizontal="center" vertical="center"/>
      <protection/>
    </xf>
    <xf numFmtId="181" fontId="0" fillId="0" borderId="33" xfId="61" applyNumberFormat="1" applyFont="1" applyFill="1" applyBorder="1" applyAlignment="1" applyProtection="1">
      <alignment horizontal="center" vertical="center"/>
      <protection/>
    </xf>
    <xf numFmtId="181" fontId="0" fillId="0" borderId="70" xfId="61" applyNumberFormat="1" applyFont="1" applyFill="1" applyBorder="1" applyAlignment="1" applyProtection="1">
      <alignment horizontal="center" vertical="center"/>
      <protection/>
    </xf>
    <xf numFmtId="9" fontId="0" fillId="0" borderId="34" xfId="61" applyNumberFormat="1" applyFont="1" applyFill="1" applyBorder="1" applyAlignment="1" applyProtection="1">
      <alignment horizontal="center" vertical="center"/>
      <protection/>
    </xf>
    <xf numFmtId="9" fontId="0" fillId="0" borderId="99" xfId="61" applyNumberFormat="1" applyFont="1" applyFill="1" applyBorder="1" applyAlignment="1" applyProtection="1">
      <alignment horizontal="center" vertical="center"/>
      <protection/>
    </xf>
    <xf numFmtId="38" fontId="0" fillId="40" borderId="33" xfId="61" applyNumberFormat="1" applyFont="1" applyFill="1" applyBorder="1" applyAlignment="1" applyProtection="1">
      <alignment horizontal="center" vertical="center"/>
      <protection/>
    </xf>
    <xf numFmtId="38" fontId="0" fillId="40" borderId="70" xfId="61" applyNumberFormat="1" applyFont="1" applyFill="1" applyBorder="1" applyAlignment="1" applyProtection="1">
      <alignment horizontal="center" vertical="center"/>
      <protection/>
    </xf>
    <xf numFmtId="38" fontId="2" fillId="40" borderId="33" xfId="61" applyNumberFormat="1" applyFont="1" applyFill="1" applyBorder="1" applyAlignment="1" applyProtection="1">
      <alignment horizontal="center" vertical="center"/>
      <protection/>
    </xf>
    <xf numFmtId="38" fontId="2" fillId="40" borderId="70" xfId="61" applyNumberFormat="1" applyFont="1" applyFill="1" applyBorder="1" applyAlignment="1" applyProtection="1">
      <alignment horizontal="center" vertical="center"/>
      <protection/>
    </xf>
    <xf numFmtId="0" fontId="4" fillId="39" borderId="71" xfId="61" applyNumberFormat="1" applyFont="1" applyFill="1" applyBorder="1" applyAlignment="1" applyProtection="1">
      <alignment horizontal="center" vertical="center" shrinkToFit="1"/>
      <protection/>
    </xf>
    <xf numFmtId="38" fontId="0" fillId="0" borderId="33" xfId="61" applyNumberFormat="1" applyFont="1" applyFill="1" applyBorder="1" applyAlignment="1" applyProtection="1">
      <alignment horizontal="center" vertical="center"/>
      <protection/>
    </xf>
    <xf numFmtId="38" fontId="0" fillId="0" borderId="70" xfId="61" applyNumberFormat="1" applyFont="1" applyFill="1" applyBorder="1" applyAlignment="1" applyProtection="1">
      <alignment horizontal="center" vertical="center"/>
      <protection/>
    </xf>
    <xf numFmtId="0" fontId="0" fillId="0" borderId="33" xfId="61" applyNumberFormat="1" applyFont="1" applyFill="1" applyBorder="1" applyAlignment="1" applyProtection="1">
      <alignment horizontal="center" vertical="center"/>
      <protection/>
    </xf>
    <xf numFmtId="0" fontId="0" fillId="0" borderId="70" xfId="61" applyNumberFormat="1" applyFont="1" applyFill="1" applyBorder="1" applyAlignment="1" applyProtection="1">
      <alignment horizontal="center" vertical="center"/>
      <protection/>
    </xf>
    <xf numFmtId="0" fontId="2" fillId="0" borderId="33" xfId="61" applyNumberFormat="1" applyFont="1" applyFill="1" applyBorder="1" applyAlignment="1" applyProtection="1">
      <alignment horizontal="center" vertical="center"/>
      <protection/>
    </xf>
    <xf numFmtId="0" fontId="2" fillId="0" borderId="70" xfId="61" applyNumberFormat="1" applyFont="1" applyFill="1" applyBorder="1" applyAlignment="1" applyProtection="1">
      <alignment horizontal="center" vertical="center"/>
      <protection/>
    </xf>
    <xf numFmtId="0" fontId="10" fillId="36" borderId="87" xfId="61" applyNumberFormat="1" applyFont="1" applyFill="1" applyBorder="1" applyAlignment="1" applyProtection="1">
      <alignment horizontal="center" vertical="center" shrinkToFit="1"/>
      <protection/>
    </xf>
    <xf numFmtId="0" fontId="10" fillId="36" borderId="100" xfId="61" applyNumberFormat="1" applyFont="1" applyFill="1" applyBorder="1" applyAlignment="1" applyProtection="1">
      <alignment horizontal="center" vertical="center" shrinkToFit="1"/>
      <protection/>
    </xf>
    <xf numFmtId="180" fontId="10" fillId="0" borderId="0" xfId="61" applyNumberFormat="1" applyFont="1" applyFill="1" applyBorder="1" applyAlignment="1" applyProtection="1">
      <alignment horizontal="center" vertical="center"/>
      <protection/>
    </xf>
    <xf numFmtId="0" fontId="4" fillId="39" borderId="17" xfId="61" applyNumberFormat="1" applyFont="1" applyFill="1" applyBorder="1" applyAlignment="1" applyProtection="1">
      <alignment horizontal="center" vertical="center"/>
      <protection/>
    </xf>
    <xf numFmtId="0" fontId="4" fillId="39" borderId="18" xfId="61" applyNumberFormat="1" applyFont="1" applyFill="1" applyBorder="1" applyAlignment="1" applyProtection="1">
      <alignment horizontal="center" vertical="center"/>
      <protection/>
    </xf>
    <xf numFmtId="0" fontId="4" fillId="39" borderId="19" xfId="61" applyNumberFormat="1" applyFont="1" applyFill="1" applyBorder="1" applyAlignment="1" applyProtection="1">
      <alignment horizontal="center" vertical="center"/>
      <protection/>
    </xf>
    <xf numFmtId="0" fontId="4" fillId="39" borderId="30" xfId="61" applyNumberFormat="1" applyFont="1" applyFill="1" applyBorder="1" applyAlignment="1" applyProtection="1">
      <alignment horizontal="center" vertical="center" shrinkToFit="1"/>
      <protection/>
    </xf>
    <xf numFmtId="0" fontId="4" fillId="39" borderId="31" xfId="61" applyNumberFormat="1" applyFont="1" applyFill="1" applyBorder="1" applyAlignment="1" applyProtection="1">
      <alignment horizontal="center" vertical="center" shrinkToFit="1"/>
      <protection/>
    </xf>
    <xf numFmtId="0" fontId="0" fillId="35" borderId="30" xfId="61" applyFont="1" applyFill="1" applyBorder="1" applyAlignment="1">
      <alignment horizontal="center" vertical="center"/>
      <protection/>
    </xf>
    <xf numFmtId="0" fontId="0" fillId="35" borderId="32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5" fontId="5" fillId="0" borderId="16" xfId="61" applyNumberFormat="1" applyFont="1" applyFill="1" applyBorder="1" applyAlignment="1">
      <alignment horizontal="center" vertical="center"/>
      <protection/>
    </xf>
    <xf numFmtId="189" fontId="5" fillId="35" borderId="16" xfId="61" applyNumberFormat="1" applyFont="1" applyFill="1" applyBorder="1" applyAlignment="1">
      <alignment horizontal="center" vertical="center"/>
      <protection/>
    </xf>
    <xf numFmtId="0" fontId="52" fillId="0" borderId="16" xfId="61" applyFont="1" applyBorder="1" applyAlignment="1">
      <alignment horizontal="center" vertical="center"/>
      <protection/>
    </xf>
    <xf numFmtId="0" fontId="0" fillId="37" borderId="0" xfId="0" applyFill="1" applyAlignment="1">
      <alignment vertical="center"/>
    </xf>
    <xf numFmtId="0" fontId="53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dxfs count="9"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00B0F0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638175</xdr:colOff>
      <xdr:row>16</xdr:row>
      <xdr:rowOff>161925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671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285750</xdr:colOff>
      <xdr:row>42</xdr:row>
      <xdr:rowOff>104775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71900"/>
          <a:ext cx="37147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2</xdr:col>
      <xdr:colOff>466725</xdr:colOff>
      <xdr:row>54</xdr:row>
      <xdr:rowOff>123825</xdr:rowOff>
    </xdr:to>
    <xdr:pic>
      <xdr:nvPicPr>
        <xdr:cNvPr id="3" name="Picture 3" descr="image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715250"/>
          <a:ext cx="18383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60</xdr:row>
      <xdr:rowOff>142875</xdr:rowOff>
    </xdr:from>
    <xdr:to>
      <xdr:col>3</xdr:col>
      <xdr:colOff>400050</xdr:colOff>
      <xdr:row>79</xdr:row>
      <xdr:rowOff>104775</xdr:rowOff>
    </xdr:to>
    <xdr:pic>
      <xdr:nvPicPr>
        <xdr:cNvPr id="4" name="Picture 4" descr="image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0429875"/>
          <a:ext cx="23622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3</xdr:col>
      <xdr:colOff>180975</xdr:colOff>
      <xdr:row>102</xdr:row>
      <xdr:rowOff>76200</xdr:rowOff>
    </xdr:to>
    <xdr:pic>
      <xdr:nvPicPr>
        <xdr:cNvPr id="5" name="Picture 5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916150"/>
          <a:ext cx="22383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3</xdr:col>
      <xdr:colOff>180975</xdr:colOff>
      <xdr:row>132</xdr:row>
      <xdr:rowOff>47625</xdr:rowOff>
    </xdr:to>
    <xdr:pic>
      <xdr:nvPicPr>
        <xdr:cNvPr id="6" name="Picture 26" descr="image0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0574000"/>
          <a:ext cx="22383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139</xdr:row>
      <xdr:rowOff>142875</xdr:rowOff>
    </xdr:from>
    <xdr:to>
      <xdr:col>3</xdr:col>
      <xdr:colOff>676275</xdr:colOff>
      <xdr:row>151</xdr:row>
      <xdr:rowOff>114300</xdr:rowOff>
    </xdr:to>
    <xdr:pic>
      <xdr:nvPicPr>
        <xdr:cNvPr id="7" name="Picture 33" descr="image0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23974425"/>
          <a:ext cx="26384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1</xdr:col>
      <xdr:colOff>504825</xdr:colOff>
      <xdr:row>164</xdr:row>
      <xdr:rowOff>123825</xdr:rowOff>
    </xdr:to>
    <xdr:pic>
      <xdr:nvPicPr>
        <xdr:cNvPr id="8" name="Picture 34" descr="image0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69176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4</xdr:col>
      <xdr:colOff>257175</xdr:colOff>
      <xdr:row>184</xdr:row>
      <xdr:rowOff>28575</xdr:rowOff>
    </xdr:to>
    <xdr:pic>
      <xdr:nvPicPr>
        <xdr:cNvPr id="9" name="Picture 35" descr="image0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9146500"/>
          <a:ext cx="30003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195</xdr:row>
      <xdr:rowOff>0</xdr:rowOff>
    </xdr:from>
    <xdr:to>
      <xdr:col>3</xdr:col>
      <xdr:colOff>171450</xdr:colOff>
      <xdr:row>208</xdr:row>
      <xdr:rowOff>0</xdr:rowOff>
    </xdr:to>
    <xdr:pic>
      <xdr:nvPicPr>
        <xdr:cNvPr id="10" name="Picture 36" descr="image00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3432750"/>
          <a:ext cx="22288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17" sqref="I17"/>
    </sheetView>
  </sheetViews>
  <sheetFormatPr defaultColWidth="10.00390625" defaultRowHeight="13.5" customHeight="1"/>
  <cols>
    <col min="1" max="1" width="14.50390625" style="91" customWidth="1"/>
    <col min="2" max="3" width="11.625" style="91" customWidth="1"/>
    <col min="4" max="15" width="11.75390625" style="91" customWidth="1"/>
    <col min="16" max="16384" width="10.00390625" style="91" customWidth="1"/>
  </cols>
  <sheetData>
    <row r="1" spans="1:10" ht="19.5" customHeight="1" thickBot="1">
      <c r="A1" s="8"/>
      <c r="B1" s="8"/>
      <c r="C1" s="88"/>
      <c r="D1" s="233" t="s">
        <v>0</v>
      </c>
      <c r="E1" s="234"/>
      <c r="F1" s="235"/>
      <c r="G1" s="89"/>
      <c r="H1" s="221" t="s">
        <v>0</v>
      </c>
      <c r="I1" s="223"/>
      <c r="J1" s="90"/>
    </row>
    <row r="2" spans="1:11" ht="18.75" customHeight="1" thickBot="1">
      <c r="A2" s="8"/>
      <c r="B2" s="8"/>
      <c r="C2" s="92" t="s">
        <v>1</v>
      </c>
      <c r="D2" s="236">
        <v>500000</v>
      </c>
      <c r="E2" s="236"/>
      <c r="F2" s="236"/>
      <c r="G2" s="7" t="s">
        <v>2</v>
      </c>
      <c r="H2" s="219"/>
      <c r="I2" s="220"/>
      <c r="J2" s="1"/>
      <c r="K2" s="1"/>
    </row>
    <row r="3" spans="1:13" ht="18.75" customHeight="1" thickBot="1">
      <c r="A3" s="8"/>
      <c r="B3" s="8"/>
      <c r="C3" s="93" t="s">
        <v>3</v>
      </c>
      <c r="D3" s="237">
        <f>SUM(D2+F36)</f>
        <v>500000</v>
      </c>
      <c r="E3" s="237"/>
      <c r="F3" s="238"/>
      <c r="G3" s="2" t="s">
        <v>4</v>
      </c>
      <c r="H3" s="222">
        <v>0.02</v>
      </c>
      <c r="I3" s="3">
        <f>(D2-F36)*H3</f>
        <v>10000</v>
      </c>
      <c r="J3" s="5" t="s">
        <v>5</v>
      </c>
      <c r="K3" s="6">
        <f>(D3-D2)</f>
        <v>0</v>
      </c>
      <c r="M3" s="94"/>
    </row>
    <row r="4" spans="1:11" s="95" customFormat="1" ht="6.75" customHeight="1">
      <c r="A4" s="8"/>
      <c r="B4" s="8"/>
      <c r="C4" s="8"/>
      <c r="D4" s="9"/>
      <c r="E4" s="9"/>
      <c r="F4" s="9"/>
      <c r="G4" s="10"/>
      <c r="H4" s="10"/>
      <c r="I4" s="9"/>
      <c r="J4" s="11"/>
      <c r="K4" s="12"/>
    </row>
    <row r="5" spans="1:15" ht="12.75" customHeight="1">
      <c r="A5" s="96" t="s">
        <v>6</v>
      </c>
      <c r="B5" s="96"/>
      <c r="C5" s="96"/>
      <c r="D5" s="96"/>
      <c r="E5" s="96"/>
      <c r="F5" s="96"/>
      <c r="G5" s="96"/>
      <c r="H5" s="96"/>
      <c r="I5" s="96"/>
      <c r="J5" s="4"/>
      <c r="K5" s="1"/>
      <c r="L5" s="1"/>
      <c r="M5" s="97"/>
      <c r="N5" s="97"/>
      <c r="O5" s="88"/>
    </row>
    <row r="6" spans="1:15" ht="40.5">
      <c r="A6" s="98" t="s">
        <v>7</v>
      </c>
      <c r="B6" s="99" t="s">
        <v>84</v>
      </c>
      <c r="C6" s="100" t="s">
        <v>85</v>
      </c>
      <c r="D6" s="101" t="s">
        <v>8</v>
      </c>
      <c r="E6" s="102" t="s">
        <v>9</v>
      </c>
      <c r="F6" s="103" t="s">
        <v>10</v>
      </c>
      <c r="G6" s="104" t="s">
        <v>11</v>
      </c>
      <c r="H6" s="102" t="s">
        <v>12</v>
      </c>
      <c r="I6" s="102" t="s">
        <v>86</v>
      </c>
      <c r="J6" s="104" t="s">
        <v>13</v>
      </c>
      <c r="K6" s="103" t="s">
        <v>14</v>
      </c>
      <c r="L6" s="105" t="s">
        <v>15</v>
      </c>
      <c r="M6" s="106" t="s">
        <v>16</v>
      </c>
      <c r="N6" s="102" t="s">
        <v>17</v>
      </c>
      <c r="O6" s="107" t="s">
        <v>18</v>
      </c>
    </row>
    <row r="7" spans="1:15" ht="24.75" customHeight="1">
      <c r="A7" s="108"/>
      <c r="B7" s="109"/>
      <c r="C7" s="110"/>
      <c r="D7" s="111"/>
      <c r="E7" s="112"/>
      <c r="F7" s="113">
        <f>SUM(D7+E7)</f>
        <v>0</v>
      </c>
      <c r="G7" s="114"/>
      <c r="H7" s="115"/>
      <c r="I7" s="115"/>
      <c r="J7" s="116">
        <f aca="true" t="shared" si="0" ref="J7:J12">SUM(G7:I7)</f>
        <v>0</v>
      </c>
      <c r="K7" s="117">
        <f aca="true" t="shared" si="1" ref="K7:K12">IF(J7=0,"",G7/J7)</f>
      </c>
      <c r="L7" s="113">
        <f aca="true" t="shared" si="2" ref="L7:L12">IF(D7=0,"",D7/G7)</f>
      </c>
      <c r="M7" s="113">
        <f aca="true" t="shared" si="3" ref="M7:M12">IF(H7=0,"",E7/H7)</f>
      </c>
      <c r="N7" s="118">
        <f aca="true" t="shared" si="4" ref="N7:N12">IF(L7="","",ABS(L7/M7))</f>
      </c>
      <c r="O7" s="119">
        <f aca="true" t="shared" si="5" ref="O7:O12">IF(E7="","",ABS(D7/E7))</f>
      </c>
    </row>
    <row r="8" spans="1:15" ht="24.75" customHeight="1">
      <c r="A8" s="120"/>
      <c r="B8" s="121"/>
      <c r="C8" s="110"/>
      <c r="D8" s="122"/>
      <c r="E8" s="123"/>
      <c r="F8" s="113">
        <f aca="true" t="shared" si="6" ref="F8:F35">SUM(D8+E8)</f>
        <v>0</v>
      </c>
      <c r="G8" s="124"/>
      <c r="H8" s="124"/>
      <c r="I8" s="124"/>
      <c r="J8" s="116">
        <f t="shared" si="0"/>
        <v>0</v>
      </c>
      <c r="K8" s="117">
        <f t="shared" si="1"/>
      </c>
      <c r="L8" s="113">
        <f t="shared" si="2"/>
      </c>
      <c r="M8" s="113">
        <f t="shared" si="3"/>
      </c>
      <c r="N8" s="118">
        <f t="shared" si="4"/>
      </c>
      <c r="O8" s="119">
        <f t="shared" si="5"/>
      </c>
    </row>
    <row r="9" spans="1:15" ht="24.75" customHeight="1">
      <c r="A9" s="108"/>
      <c r="B9" s="109"/>
      <c r="C9" s="110"/>
      <c r="D9" s="122"/>
      <c r="E9" s="123"/>
      <c r="F9" s="113">
        <f t="shared" si="6"/>
        <v>0</v>
      </c>
      <c r="G9" s="124"/>
      <c r="H9" s="124"/>
      <c r="I9" s="124"/>
      <c r="J9" s="116">
        <f t="shared" si="0"/>
        <v>0</v>
      </c>
      <c r="K9" s="117">
        <f t="shared" si="1"/>
      </c>
      <c r="L9" s="113">
        <f t="shared" si="2"/>
      </c>
      <c r="M9" s="113">
        <f t="shared" si="3"/>
      </c>
      <c r="N9" s="118">
        <f t="shared" si="4"/>
      </c>
      <c r="O9" s="119">
        <f t="shared" si="5"/>
      </c>
    </row>
    <row r="10" spans="1:15" ht="24.75" customHeight="1">
      <c r="A10" s="108"/>
      <c r="B10" s="109"/>
      <c r="C10" s="110"/>
      <c r="D10" s="122"/>
      <c r="E10" s="123"/>
      <c r="F10" s="113">
        <f t="shared" si="6"/>
        <v>0</v>
      </c>
      <c r="G10" s="124"/>
      <c r="H10" s="124"/>
      <c r="I10" s="124"/>
      <c r="J10" s="116">
        <f t="shared" si="0"/>
        <v>0</v>
      </c>
      <c r="K10" s="117">
        <f t="shared" si="1"/>
      </c>
      <c r="L10" s="113">
        <f t="shared" si="2"/>
      </c>
      <c r="M10" s="113">
        <f t="shared" si="3"/>
      </c>
      <c r="N10" s="118">
        <f t="shared" si="4"/>
      </c>
      <c r="O10" s="119">
        <f t="shared" si="5"/>
      </c>
    </row>
    <row r="11" spans="1:15" ht="24.75" customHeight="1">
      <c r="A11" s="120"/>
      <c r="B11" s="121"/>
      <c r="C11" s="110"/>
      <c r="D11" s="122"/>
      <c r="E11" s="112"/>
      <c r="F11" s="113">
        <f t="shared" si="6"/>
        <v>0</v>
      </c>
      <c r="G11" s="124"/>
      <c r="H11" s="124"/>
      <c r="I11" s="124"/>
      <c r="J11" s="116">
        <f t="shared" si="0"/>
        <v>0</v>
      </c>
      <c r="K11" s="117">
        <f t="shared" si="1"/>
      </c>
      <c r="L11" s="113">
        <f t="shared" si="2"/>
      </c>
      <c r="M11" s="113">
        <f t="shared" si="3"/>
      </c>
      <c r="N11" s="118">
        <f t="shared" si="4"/>
      </c>
      <c r="O11" s="119">
        <f t="shared" si="5"/>
      </c>
    </row>
    <row r="12" spans="1:15" ht="24.75" customHeight="1">
      <c r="A12" s="108"/>
      <c r="B12" s="109"/>
      <c r="C12" s="110"/>
      <c r="D12" s="122"/>
      <c r="E12" s="123"/>
      <c r="F12" s="113">
        <f t="shared" si="6"/>
        <v>0</v>
      </c>
      <c r="G12" s="124"/>
      <c r="H12" s="124"/>
      <c r="I12" s="124"/>
      <c r="J12" s="116">
        <f t="shared" si="0"/>
        <v>0</v>
      </c>
      <c r="K12" s="117">
        <f t="shared" si="1"/>
      </c>
      <c r="L12" s="113">
        <f t="shared" si="2"/>
      </c>
      <c r="M12" s="113">
        <f t="shared" si="3"/>
      </c>
      <c r="N12" s="118">
        <f t="shared" si="4"/>
      </c>
      <c r="O12" s="119">
        <f t="shared" si="5"/>
      </c>
    </row>
    <row r="13" spans="1:15" ht="24.75" customHeight="1">
      <c r="A13" s="108"/>
      <c r="B13" s="109"/>
      <c r="C13" s="110"/>
      <c r="D13" s="122"/>
      <c r="E13" s="123"/>
      <c r="F13" s="113">
        <f t="shared" si="6"/>
        <v>0</v>
      </c>
      <c r="G13" s="124"/>
      <c r="H13" s="124"/>
      <c r="I13" s="124"/>
      <c r="J13" s="116">
        <f aca="true" t="shared" si="7" ref="J13:J35">SUM(G13:I13)</f>
        <v>0</v>
      </c>
      <c r="K13" s="117">
        <f aca="true" t="shared" si="8" ref="K13:K35">IF(J13=0,"",G13/J13)</f>
      </c>
      <c r="L13" s="113">
        <f aca="true" t="shared" si="9" ref="L13:L35">IF(D13=0,"",D13/G13)</f>
      </c>
      <c r="M13" s="113">
        <f aca="true" t="shared" si="10" ref="M13:M35">IF(H13=0,"",E13/H13)</f>
      </c>
      <c r="N13" s="118">
        <f aca="true" t="shared" si="11" ref="N13:N35">IF(L13="","",ABS(L13/M13))</f>
      </c>
      <c r="O13" s="119">
        <f aca="true" t="shared" si="12" ref="O13:O35">IF(E13="","",ABS(D13/E13))</f>
      </c>
    </row>
    <row r="14" spans="1:15" ht="24.75" customHeight="1">
      <c r="A14" s="108"/>
      <c r="B14" s="109"/>
      <c r="C14" s="110"/>
      <c r="D14" s="122"/>
      <c r="E14" s="123"/>
      <c r="F14" s="113">
        <f t="shared" si="6"/>
        <v>0</v>
      </c>
      <c r="G14" s="124"/>
      <c r="H14" s="124"/>
      <c r="I14" s="124"/>
      <c r="J14" s="116">
        <f t="shared" si="7"/>
        <v>0</v>
      </c>
      <c r="K14" s="117">
        <f t="shared" si="8"/>
      </c>
      <c r="L14" s="113">
        <f t="shared" si="9"/>
      </c>
      <c r="M14" s="113">
        <f t="shared" si="10"/>
      </c>
      <c r="N14" s="118">
        <f t="shared" si="11"/>
      </c>
      <c r="O14" s="119">
        <f t="shared" si="12"/>
      </c>
    </row>
    <row r="15" spans="1:15" ht="24.75" customHeight="1">
      <c r="A15" s="108"/>
      <c r="B15" s="109"/>
      <c r="C15" s="110"/>
      <c r="D15" s="122"/>
      <c r="E15" s="123"/>
      <c r="F15" s="113">
        <f t="shared" si="6"/>
        <v>0</v>
      </c>
      <c r="G15" s="124"/>
      <c r="H15" s="124"/>
      <c r="I15" s="124"/>
      <c r="J15" s="116">
        <f t="shared" si="7"/>
        <v>0</v>
      </c>
      <c r="K15" s="117">
        <f t="shared" si="8"/>
      </c>
      <c r="L15" s="113">
        <f t="shared" si="9"/>
      </c>
      <c r="M15" s="113">
        <f t="shared" si="10"/>
      </c>
      <c r="N15" s="118">
        <f t="shared" si="11"/>
      </c>
      <c r="O15" s="119">
        <f t="shared" si="12"/>
      </c>
    </row>
    <row r="16" spans="1:15" ht="24.75" customHeight="1">
      <c r="A16" s="108"/>
      <c r="B16" s="109"/>
      <c r="C16" s="110"/>
      <c r="D16" s="122"/>
      <c r="E16" s="123"/>
      <c r="F16" s="113">
        <f t="shared" si="6"/>
        <v>0</v>
      </c>
      <c r="G16" s="124"/>
      <c r="H16" s="124"/>
      <c r="I16" s="124"/>
      <c r="J16" s="116">
        <f t="shared" si="7"/>
        <v>0</v>
      </c>
      <c r="K16" s="117">
        <f t="shared" si="8"/>
      </c>
      <c r="L16" s="113">
        <f t="shared" si="9"/>
      </c>
      <c r="M16" s="113">
        <f t="shared" si="10"/>
      </c>
      <c r="N16" s="118">
        <f t="shared" si="11"/>
      </c>
      <c r="O16" s="119">
        <f t="shared" si="12"/>
      </c>
    </row>
    <row r="17" spans="1:15" ht="24.75" customHeight="1">
      <c r="A17" s="108"/>
      <c r="B17" s="109"/>
      <c r="C17" s="110"/>
      <c r="D17" s="122"/>
      <c r="E17" s="123"/>
      <c r="F17" s="113">
        <f t="shared" si="6"/>
        <v>0</v>
      </c>
      <c r="G17" s="124"/>
      <c r="H17" s="124"/>
      <c r="I17" s="124"/>
      <c r="J17" s="116">
        <f t="shared" si="7"/>
        <v>0</v>
      </c>
      <c r="K17" s="117">
        <f t="shared" si="8"/>
      </c>
      <c r="L17" s="113">
        <f t="shared" si="9"/>
      </c>
      <c r="M17" s="113">
        <f t="shared" si="10"/>
      </c>
      <c r="N17" s="118">
        <f t="shared" si="11"/>
      </c>
      <c r="O17" s="119">
        <f t="shared" si="12"/>
      </c>
    </row>
    <row r="18" spans="1:15" ht="24.75" customHeight="1">
      <c r="A18" s="108"/>
      <c r="B18" s="109"/>
      <c r="C18" s="110"/>
      <c r="D18" s="122"/>
      <c r="E18" s="123"/>
      <c r="F18" s="113">
        <f t="shared" si="6"/>
        <v>0</v>
      </c>
      <c r="G18" s="124"/>
      <c r="H18" s="124"/>
      <c r="I18" s="124"/>
      <c r="J18" s="116">
        <f t="shared" si="7"/>
        <v>0</v>
      </c>
      <c r="K18" s="117">
        <f t="shared" si="8"/>
      </c>
      <c r="L18" s="113">
        <f t="shared" si="9"/>
      </c>
      <c r="M18" s="113">
        <f t="shared" si="10"/>
      </c>
      <c r="N18" s="118">
        <f t="shared" si="11"/>
      </c>
      <c r="O18" s="119">
        <f t="shared" si="12"/>
      </c>
    </row>
    <row r="19" spans="1:15" ht="24.75" customHeight="1">
      <c r="A19" s="148"/>
      <c r="B19" s="149"/>
      <c r="C19" s="110"/>
      <c r="D19" s="122"/>
      <c r="E19" s="112"/>
      <c r="F19" s="113">
        <f t="shared" si="6"/>
        <v>0</v>
      </c>
      <c r="G19" s="124"/>
      <c r="H19" s="124"/>
      <c r="I19" s="124"/>
      <c r="J19" s="116">
        <f aca="true" t="shared" si="13" ref="J19:J26">SUM(G19:I19)</f>
        <v>0</v>
      </c>
      <c r="K19" s="117">
        <f aca="true" t="shared" si="14" ref="K19:K26">IF(J19=0,"",G19/J19)</f>
      </c>
      <c r="L19" s="113">
        <f aca="true" t="shared" si="15" ref="L19:L26">IF(D19=0,"",D19/G19)</f>
      </c>
      <c r="M19" s="113">
        <f aca="true" t="shared" si="16" ref="M19:M26">IF(H19=0,"",E19/H19)</f>
      </c>
      <c r="N19" s="118">
        <f aca="true" t="shared" si="17" ref="N19:N26">IF(L19="","",ABS(L19/M19))</f>
      </c>
      <c r="O19" s="119">
        <f aca="true" t="shared" si="18" ref="O19:O26">IF(E19="","",ABS(D19/E19))</f>
      </c>
    </row>
    <row r="20" spans="1:15" ht="24.75" customHeight="1">
      <c r="A20" s="120"/>
      <c r="B20" s="121"/>
      <c r="C20" s="126"/>
      <c r="D20" s="122"/>
      <c r="E20" s="112"/>
      <c r="F20" s="113">
        <f aca="true" t="shared" si="19" ref="F20:F26">SUM(D20+E20)</f>
        <v>0</v>
      </c>
      <c r="G20" s="124"/>
      <c r="H20" s="124"/>
      <c r="I20" s="124"/>
      <c r="J20" s="116">
        <f t="shared" si="13"/>
        <v>0</v>
      </c>
      <c r="K20" s="117">
        <f t="shared" si="14"/>
      </c>
      <c r="L20" s="113">
        <f t="shared" si="15"/>
      </c>
      <c r="M20" s="113">
        <f t="shared" si="16"/>
      </c>
      <c r="N20" s="118">
        <f t="shared" si="17"/>
      </c>
      <c r="O20" s="119">
        <f t="shared" si="18"/>
      </c>
    </row>
    <row r="21" spans="1:15" ht="24.75" customHeight="1">
      <c r="A21" s="108"/>
      <c r="B21" s="109"/>
      <c r="C21" s="125"/>
      <c r="D21" s="122"/>
      <c r="E21" s="112"/>
      <c r="F21" s="113">
        <f t="shared" si="19"/>
        <v>0</v>
      </c>
      <c r="G21" s="124"/>
      <c r="H21" s="124"/>
      <c r="I21" s="124"/>
      <c r="J21" s="116">
        <f t="shared" si="13"/>
        <v>0</v>
      </c>
      <c r="K21" s="117">
        <f t="shared" si="14"/>
      </c>
      <c r="L21" s="113">
        <f t="shared" si="15"/>
      </c>
      <c r="M21" s="113">
        <f t="shared" si="16"/>
      </c>
      <c r="N21" s="118">
        <f t="shared" si="17"/>
      </c>
      <c r="O21" s="119">
        <f t="shared" si="18"/>
      </c>
    </row>
    <row r="22" spans="1:15" ht="24.75" customHeight="1">
      <c r="A22" s="120"/>
      <c r="B22" s="121"/>
      <c r="C22" s="126"/>
      <c r="D22" s="122"/>
      <c r="E22" s="112"/>
      <c r="F22" s="113">
        <f t="shared" si="19"/>
        <v>0</v>
      </c>
      <c r="G22" s="124"/>
      <c r="H22" s="124"/>
      <c r="I22" s="124"/>
      <c r="J22" s="116">
        <f t="shared" si="13"/>
        <v>0</v>
      </c>
      <c r="K22" s="117">
        <f t="shared" si="14"/>
      </c>
      <c r="L22" s="113">
        <f t="shared" si="15"/>
      </c>
      <c r="M22" s="113">
        <f t="shared" si="16"/>
      </c>
      <c r="N22" s="118">
        <f t="shared" si="17"/>
      </c>
      <c r="O22" s="119">
        <f t="shared" si="18"/>
      </c>
    </row>
    <row r="23" spans="1:15" ht="24.75" customHeight="1">
      <c r="A23" s="108"/>
      <c r="B23" s="109"/>
      <c r="C23" s="125"/>
      <c r="D23" s="122"/>
      <c r="E23" s="112"/>
      <c r="F23" s="113">
        <f t="shared" si="19"/>
        <v>0</v>
      </c>
      <c r="G23" s="124"/>
      <c r="H23" s="124"/>
      <c r="I23" s="124"/>
      <c r="J23" s="116">
        <f t="shared" si="13"/>
        <v>0</v>
      </c>
      <c r="K23" s="117">
        <f t="shared" si="14"/>
      </c>
      <c r="L23" s="113">
        <f t="shared" si="15"/>
      </c>
      <c r="M23" s="113">
        <f t="shared" si="16"/>
      </c>
      <c r="N23" s="118">
        <f t="shared" si="17"/>
      </c>
      <c r="O23" s="119">
        <f t="shared" si="18"/>
      </c>
    </row>
    <row r="24" spans="1:15" ht="24.75" customHeight="1">
      <c r="A24" s="120"/>
      <c r="B24" s="121"/>
      <c r="C24" s="126"/>
      <c r="D24" s="122"/>
      <c r="E24" s="112"/>
      <c r="F24" s="113">
        <f t="shared" si="19"/>
        <v>0</v>
      </c>
      <c r="G24" s="124"/>
      <c r="H24" s="124"/>
      <c r="I24" s="124"/>
      <c r="J24" s="116">
        <f t="shared" si="13"/>
        <v>0</v>
      </c>
      <c r="K24" s="117">
        <f t="shared" si="14"/>
      </c>
      <c r="L24" s="113">
        <f t="shared" si="15"/>
      </c>
      <c r="M24" s="113">
        <f t="shared" si="16"/>
      </c>
      <c r="N24" s="118">
        <f t="shared" si="17"/>
      </c>
      <c r="O24" s="119">
        <f t="shared" si="18"/>
      </c>
    </row>
    <row r="25" spans="1:15" ht="24.75" customHeight="1">
      <c r="A25" s="108"/>
      <c r="B25" s="109"/>
      <c r="C25" s="125"/>
      <c r="D25" s="122"/>
      <c r="E25" s="112"/>
      <c r="F25" s="113">
        <f t="shared" si="19"/>
        <v>0</v>
      </c>
      <c r="G25" s="124"/>
      <c r="H25" s="124"/>
      <c r="I25" s="124"/>
      <c r="J25" s="116">
        <f t="shared" si="13"/>
        <v>0</v>
      </c>
      <c r="K25" s="117">
        <f t="shared" si="14"/>
      </c>
      <c r="L25" s="113">
        <f t="shared" si="15"/>
      </c>
      <c r="M25" s="113">
        <f t="shared" si="16"/>
      </c>
      <c r="N25" s="118">
        <f t="shared" si="17"/>
      </c>
      <c r="O25" s="119">
        <f t="shared" si="18"/>
      </c>
    </row>
    <row r="26" spans="1:15" ht="24.75" customHeight="1">
      <c r="A26" s="120"/>
      <c r="B26" s="121"/>
      <c r="C26" s="126"/>
      <c r="D26" s="122"/>
      <c r="E26" s="112"/>
      <c r="F26" s="113">
        <f t="shared" si="19"/>
        <v>0</v>
      </c>
      <c r="G26" s="124"/>
      <c r="H26" s="124"/>
      <c r="I26" s="124"/>
      <c r="J26" s="116">
        <f t="shared" si="13"/>
        <v>0</v>
      </c>
      <c r="K26" s="117">
        <f t="shared" si="14"/>
      </c>
      <c r="L26" s="113">
        <f t="shared" si="15"/>
      </c>
      <c r="M26" s="113">
        <f t="shared" si="16"/>
      </c>
      <c r="N26" s="118">
        <f t="shared" si="17"/>
      </c>
      <c r="O26" s="119">
        <f t="shared" si="18"/>
      </c>
    </row>
    <row r="27" spans="1:15" ht="24.75" customHeight="1">
      <c r="A27" s="108"/>
      <c r="B27" s="109"/>
      <c r="C27" s="125"/>
      <c r="D27" s="122"/>
      <c r="E27" s="112"/>
      <c r="F27" s="113">
        <f t="shared" si="6"/>
        <v>0</v>
      </c>
      <c r="G27" s="124"/>
      <c r="H27" s="124"/>
      <c r="I27" s="124"/>
      <c r="J27" s="116">
        <f t="shared" si="7"/>
        <v>0</v>
      </c>
      <c r="K27" s="117">
        <f t="shared" si="8"/>
      </c>
      <c r="L27" s="113">
        <f t="shared" si="9"/>
      </c>
      <c r="M27" s="113">
        <f t="shared" si="10"/>
      </c>
      <c r="N27" s="118">
        <f t="shared" si="11"/>
      </c>
      <c r="O27" s="119">
        <f t="shared" si="12"/>
      </c>
    </row>
    <row r="28" spans="1:15" ht="24.75" customHeight="1">
      <c r="A28" s="120"/>
      <c r="B28" s="121"/>
      <c r="C28" s="126"/>
      <c r="D28" s="122"/>
      <c r="E28" s="112"/>
      <c r="F28" s="113">
        <f t="shared" si="6"/>
        <v>0</v>
      </c>
      <c r="G28" s="124"/>
      <c r="H28" s="124"/>
      <c r="I28" s="124"/>
      <c r="J28" s="116">
        <f t="shared" si="7"/>
        <v>0</v>
      </c>
      <c r="K28" s="117">
        <f t="shared" si="8"/>
      </c>
      <c r="L28" s="113">
        <f t="shared" si="9"/>
      </c>
      <c r="M28" s="113">
        <f t="shared" si="10"/>
      </c>
      <c r="N28" s="118">
        <f t="shared" si="11"/>
      </c>
      <c r="O28" s="119">
        <f t="shared" si="12"/>
      </c>
    </row>
    <row r="29" spans="1:15" ht="24.75" customHeight="1">
      <c r="A29" s="108"/>
      <c r="B29" s="109"/>
      <c r="C29" s="125"/>
      <c r="D29" s="122"/>
      <c r="E29" s="112"/>
      <c r="F29" s="113">
        <f>SUM(D29+E29)</f>
        <v>0</v>
      </c>
      <c r="G29" s="124"/>
      <c r="H29" s="124"/>
      <c r="I29" s="124"/>
      <c r="J29" s="116">
        <f>SUM(G29:I29)</f>
        <v>0</v>
      </c>
      <c r="K29" s="117">
        <f>IF(J29=0,"",G29/J29)</f>
      </c>
      <c r="L29" s="113">
        <f>IF(D29=0,"",D29/G29)</f>
      </c>
      <c r="M29" s="113">
        <f>IF(H29=0,"",E29/H29)</f>
      </c>
      <c r="N29" s="118">
        <f>IF(L29="","",ABS(L29/M29))</f>
      </c>
      <c r="O29" s="119">
        <f>IF(E29="","",ABS(D29/E29))</f>
      </c>
    </row>
    <row r="30" spans="1:15" ht="24.75" customHeight="1">
      <c r="A30" s="120"/>
      <c r="B30" s="121"/>
      <c r="C30" s="126"/>
      <c r="D30" s="122"/>
      <c r="E30" s="112"/>
      <c r="F30" s="113">
        <f>SUM(D30+E30)</f>
        <v>0</v>
      </c>
      <c r="G30" s="124"/>
      <c r="H30" s="124"/>
      <c r="I30" s="124"/>
      <c r="J30" s="116">
        <f>SUM(G30:I30)</f>
        <v>0</v>
      </c>
      <c r="K30" s="117">
        <f>IF(J30=0,"",G30/J30)</f>
      </c>
      <c r="L30" s="113">
        <f>IF(D30=0,"",D30/G30)</f>
      </c>
      <c r="M30" s="113">
        <f>IF(H30=0,"",E30/H30)</f>
      </c>
      <c r="N30" s="118">
        <f>IF(L30="","",ABS(L30/M30))</f>
      </c>
      <c r="O30" s="119">
        <f>IF(E30="","",ABS(D30/E30))</f>
      </c>
    </row>
    <row r="31" spans="1:15" ht="24.75" customHeight="1">
      <c r="A31" s="108"/>
      <c r="B31" s="109"/>
      <c r="C31" s="125"/>
      <c r="D31" s="122"/>
      <c r="E31" s="112"/>
      <c r="F31" s="113">
        <f>SUM(D31+E31)</f>
        <v>0</v>
      </c>
      <c r="G31" s="124"/>
      <c r="H31" s="124"/>
      <c r="I31" s="124"/>
      <c r="J31" s="116">
        <f>SUM(G31:I31)</f>
        <v>0</v>
      </c>
      <c r="K31" s="117">
        <f>IF(J31=0,"",G31/J31)</f>
      </c>
      <c r="L31" s="113">
        <f>IF(D31=0,"",D31/G31)</f>
      </c>
      <c r="M31" s="113">
        <f>IF(H31=0,"",E31/H31)</f>
      </c>
      <c r="N31" s="118">
        <f>IF(L31="","",ABS(L31/M31))</f>
      </c>
      <c r="O31" s="119">
        <f>IF(E31="","",ABS(D31/E31))</f>
      </c>
    </row>
    <row r="32" spans="1:15" ht="24.75" customHeight="1">
      <c r="A32" s="120"/>
      <c r="B32" s="121"/>
      <c r="C32" s="126"/>
      <c r="D32" s="122"/>
      <c r="E32" s="112"/>
      <c r="F32" s="113">
        <f>SUM(D32+E32)</f>
        <v>0</v>
      </c>
      <c r="G32" s="124"/>
      <c r="H32" s="124"/>
      <c r="I32" s="124"/>
      <c r="J32" s="116">
        <f>SUM(G32:I32)</f>
        <v>0</v>
      </c>
      <c r="K32" s="117">
        <f>IF(J32=0,"",G32/J32)</f>
      </c>
      <c r="L32" s="113">
        <f>IF(D32=0,"",D32/G32)</f>
      </c>
      <c r="M32" s="113">
        <f>IF(H32=0,"",E32/H32)</f>
      </c>
      <c r="N32" s="118">
        <f>IF(L32="","",ABS(L32/M32))</f>
      </c>
      <c r="O32" s="119">
        <f>IF(E32="","",ABS(D32/E32))</f>
      </c>
    </row>
    <row r="33" spans="1:15" ht="24.75" customHeight="1">
      <c r="A33" s="108"/>
      <c r="B33" s="109"/>
      <c r="C33" s="125"/>
      <c r="D33" s="122"/>
      <c r="E33" s="112"/>
      <c r="F33" s="113">
        <f t="shared" si="6"/>
        <v>0</v>
      </c>
      <c r="G33" s="124"/>
      <c r="H33" s="124"/>
      <c r="I33" s="124"/>
      <c r="J33" s="116">
        <f t="shared" si="7"/>
        <v>0</v>
      </c>
      <c r="K33" s="117">
        <f t="shared" si="8"/>
      </c>
      <c r="L33" s="113">
        <f t="shared" si="9"/>
      </c>
      <c r="M33" s="113">
        <f t="shared" si="10"/>
      </c>
      <c r="N33" s="118">
        <f t="shared" si="11"/>
      </c>
      <c r="O33" s="119">
        <f t="shared" si="12"/>
      </c>
    </row>
    <row r="34" spans="1:15" ht="24.75" customHeight="1">
      <c r="A34" s="120"/>
      <c r="B34" s="121"/>
      <c r="C34" s="126"/>
      <c r="D34" s="122"/>
      <c r="E34" s="112"/>
      <c r="F34" s="113">
        <f t="shared" si="6"/>
        <v>0</v>
      </c>
      <c r="G34" s="124"/>
      <c r="H34" s="124"/>
      <c r="I34" s="124"/>
      <c r="J34" s="116">
        <f t="shared" si="7"/>
        <v>0</v>
      </c>
      <c r="K34" s="117">
        <f t="shared" si="8"/>
      </c>
      <c r="L34" s="113">
        <f t="shared" si="9"/>
      </c>
      <c r="M34" s="113">
        <f t="shared" si="10"/>
      </c>
      <c r="N34" s="118">
        <f t="shared" si="11"/>
      </c>
      <c r="O34" s="119">
        <f t="shared" si="12"/>
      </c>
    </row>
    <row r="35" spans="1:15" ht="24.75" customHeight="1" thickBot="1">
      <c r="A35" s="127"/>
      <c r="B35" s="128"/>
      <c r="C35" s="129"/>
      <c r="D35" s="130"/>
      <c r="E35" s="131"/>
      <c r="F35" s="132">
        <f t="shared" si="6"/>
        <v>0</v>
      </c>
      <c r="G35" s="133"/>
      <c r="H35" s="133"/>
      <c r="I35" s="133"/>
      <c r="J35" s="134">
        <f t="shared" si="7"/>
        <v>0</v>
      </c>
      <c r="K35" s="135">
        <f t="shared" si="8"/>
      </c>
      <c r="L35" s="132">
        <f t="shared" si="9"/>
      </c>
      <c r="M35" s="132">
        <f t="shared" si="10"/>
      </c>
      <c r="N35" s="136">
        <f t="shared" si="11"/>
      </c>
      <c r="O35" s="137">
        <f t="shared" si="12"/>
      </c>
    </row>
    <row r="36" spans="1:15" ht="24.75" customHeight="1" thickTop="1">
      <c r="A36" s="239" t="s">
        <v>87</v>
      </c>
      <c r="B36" s="240"/>
      <c r="C36" s="241"/>
      <c r="D36" s="138">
        <f aca="true" t="shared" si="20" ref="D36:J36">SUM(D7:D35)</f>
        <v>0</v>
      </c>
      <c r="E36" s="138">
        <f t="shared" si="20"/>
        <v>0</v>
      </c>
      <c r="F36" s="138">
        <f t="shared" si="20"/>
        <v>0</v>
      </c>
      <c r="G36" s="139">
        <f t="shared" si="20"/>
        <v>0</v>
      </c>
      <c r="H36" s="139">
        <f t="shared" si="20"/>
        <v>0</v>
      </c>
      <c r="I36" s="139">
        <f t="shared" si="20"/>
        <v>0</v>
      </c>
      <c r="J36" s="139">
        <f t="shared" si="20"/>
        <v>0</v>
      </c>
      <c r="K36" s="140" t="e">
        <f>AVERAGE(K7:K35)</f>
        <v>#DIV/0!</v>
      </c>
      <c r="L36" s="141" t="e">
        <f>AVERAGE(L7:L35)</f>
        <v>#DIV/0!</v>
      </c>
      <c r="M36" s="141" t="e">
        <f>AVERAGE(M7:M35)</f>
        <v>#DIV/0!</v>
      </c>
      <c r="N36" s="142" t="e">
        <f>AVERAGE(N7:N35)</f>
        <v>#DIV/0!</v>
      </c>
      <c r="O36" s="143" t="e">
        <f>AVERAGE(O7:O35)</f>
        <v>#DIV/0!</v>
      </c>
    </row>
    <row r="37" spans="1:15" ht="13.5">
      <c r="A37" s="144"/>
      <c r="B37" s="144"/>
      <c r="C37" s="144"/>
      <c r="M37" s="145"/>
      <c r="N37" s="146" t="s">
        <v>19</v>
      </c>
      <c r="O37" s="146" t="s">
        <v>20</v>
      </c>
    </row>
    <row r="38" spans="1:3" ht="13.5">
      <c r="A38" s="144"/>
      <c r="B38" s="144"/>
      <c r="C38" s="144"/>
    </row>
  </sheetData>
  <sheetProtection/>
  <mergeCells count="4">
    <mergeCell ref="D1:F1"/>
    <mergeCell ref="D2:F2"/>
    <mergeCell ref="D3:F3"/>
    <mergeCell ref="A36:C36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5"/>
  <sheetViews>
    <sheetView tabSelected="1" zoomScalePageLayoutView="0" workbookViewId="0" topLeftCell="A187">
      <selection activeCell="N211" sqref="N211"/>
    </sheetView>
  </sheetViews>
  <sheetFormatPr defaultColWidth="9.00390625" defaultRowHeight="13.5"/>
  <sheetData>
    <row r="1" ht="13.5">
      <c r="J1" t="s">
        <v>122</v>
      </c>
    </row>
    <row r="2" ht="13.5">
      <c r="J2" t="s">
        <v>123</v>
      </c>
    </row>
    <row r="22" ht="13.5">
      <c r="J22" t="s">
        <v>124</v>
      </c>
    </row>
    <row r="23" ht="13.5">
      <c r="J23" t="s">
        <v>125</v>
      </c>
    </row>
    <row r="46" ht="13.5">
      <c r="J46" t="s">
        <v>126</v>
      </c>
    </row>
    <row r="47" ht="13.5">
      <c r="J47" t="s">
        <v>127</v>
      </c>
    </row>
    <row r="61" ht="13.5">
      <c r="J61" t="s">
        <v>128</v>
      </c>
    </row>
    <row r="62" ht="13.5">
      <c r="J62" t="s">
        <v>125</v>
      </c>
    </row>
    <row r="88" ht="13.5">
      <c r="J88" t="s">
        <v>129</v>
      </c>
    </row>
    <row r="89" ht="13.5">
      <c r="J89" t="s">
        <v>130</v>
      </c>
    </row>
    <row r="91" ht="13.5">
      <c r="J91" t="s">
        <v>131</v>
      </c>
    </row>
    <row r="92" ht="13.5">
      <c r="J92" t="s">
        <v>132</v>
      </c>
    </row>
    <row r="93" ht="13.5">
      <c r="J93" t="s">
        <v>135</v>
      </c>
    </row>
    <row r="94" ht="13.5">
      <c r="J94" t="s">
        <v>133</v>
      </c>
    </row>
    <row r="97" ht="13.5">
      <c r="J97" t="s">
        <v>134</v>
      </c>
    </row>
    <row r="100" ht="13.5">
      <c r="J100" t="s">
        <v>136</v>
      </c>
    </row>
    <row r="102" ht="13.5">
      <c r="J102" t="s">
        <v>137</v>
      </c>
    </row>
    <row r="114" spans="1:36" ht="13.5">
      <c r="A114" s="276"/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</row>
    <row r="121" ht="13.5">
      <c r="K121" t="s">
        <v>141</v>
      </c>
    </row>
    <row r="122" ht="13.5">
      <c r="K122" t="s">
        <v>142</v>
      </c>
    </row>
    <row r="124" ht="13.5">
      <c r="K124" t="s">
        <v>143</v>
      </c>
    </row>
    <row r="139" ht="13.5">
      <c r="K139" t="s">
        <v>144</v>
      </c>
    </row>
    <row r="140" ht="13.5">
      <c r="K140" t="s">
        <v>145</v>
      </c>
    </row>
    <row r="158" ht="13.5">
      <c r="I158" t="s">
        <v>146</v>
      </c>
    </row>
    <row r="159" ht="13.5">
      <c r="I159" t="s">
        <v>147</v>
      </c>
    </row>
    <row r="171" ht="13.5">
      <c r="I171" t="s">
        <v>148</v>
      </c>
    </row>
    <row r="172" ht="13.5">
      <c r="I172" t="s">
        <v>149</v>
      </c>
    </row>
    <row r="196" ht="13.5">
      <c r="I196" t="s">
        <v>150</v>
      </c>
    </row>
    <row r="197" ht="13.5">
      <c r="I197" t="s">
        <v>151</v>
      </c>
    </row>
    <row r="199" ht="14.25">
      <c r="I199" s="277" t="s">
        <v>152</v>
      </c>
    </row>
    <row r="201" ht="13.5">
      <c r="I201" t="s">
        <v>154</v>
      </c>
    </row>
    <row r="205" ht="13.5">
      <c r="I205" t="s">
        <v>153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100" zoomScalePageLayoutView="0" workbookViewId="0" topLeftCell="A40">
      <selection activeCell="F25" sqref="F25"/>
    </sheetView>
  </sheetViews>
  <sheetFormatPr defaultColWidth="9.00390625" defaultRowHeight="13.5"/>
  <cols>
    <col min="1" max="3" width="2.625" style="0" customWidth="1"/>
    <col min="4" max="4" width="5.375" style="0" customWidth="1"/>
  </cols>
  <sheetData>
    <row r="1" spans="1:9" ht="13.5">
      <c r="A1" s="151" t="s">
        <v>53</v>
      </c>
      <c r="B1" s="14"/>
      <c r="C1" s="14"/>
      <c r="D1" s="14"/>
      <c r="E1" s="14"/>
      <c r="F1" s="14"/>
      <c r="G1" s="14"/>
      <c r="H1" s="14"/>
      <c r="I1" s="16"/>
    </row>
    <row r="2" spans="1:9" ht="13.5">
      <c r="A2" s="152" t="s">
        <v>54</v>
      </c>
      <c r="B2" s="15"/>
      <c r="C2" s="15"/>
      <c r="D2" s="15"/>
      <c r="E2" s="15"/>
      <c r="F2" s="15"/>
      <c r="G2" s="15"/>
      <c r="H2" s="15"/>
      <c r="I2" s="16"/>
    </row>
    <row r="3" spans="1:22" ht="13.5">
      <c r="A3" s="153"/>
      <c r="D3" s="13"/>
      <c r="P3" s="243"/>
      <c r="Q3" s="244"/>
      <c r="R3" s="244"/>
      <c r="S3" s="244"/>
      <c r="T3" s="244"/>
      <c r="U3" s="244"/>
      <c r="V3" s="244"/>
    </row>
    <row r="4" spans="1:22" ht="13.5">
      <c r="A4" s="154"/>
      <c r="B4" s="242"/>
      <c r="C4" s="242"/>
      <c r="D4" s="242"/>
      <c r="P4" s="244"/>
      <c r="Q4" s="244"/>
      <c r="R4" s="244"/>
      <c r="S4" s="244"/>
      <c r="T4" s="244"/>
      <c r="U4" s="244"/>
      <c r="V4" s="244"/>
    </row>
    <row r="5" spans="1:22" ht="13.5">
      <c r="A5" s="154"/>
      <c r="B5" s="242"/>
      <c r="C5" s="242"/>
      <c r="D5" s="242"/>
      <c r="P5" s="244"/>
      <c r="Q5" s="244"/>
      <c r="R5" s="244"/>
      <c r="S5" s="244"/>
      <c r="T5" s="244"/>
      <c r="U5" s="244"/>
      <c r="V5" s="244"/>
    </row>
    <row r="6" spans="1:22" ht="13.5">
      <c r="A6" s="155"/>
      <c r="B6" s="242"/>
      <c r="C6" s="242"/>
      <c r="D6" s="242"/>
      <c r="P6" s="244"/>
      <c r="Q6" s="244"/>
      <c r="R6" s="244"/>
      <c r="S6" s="244"/>
      <c r="T6" s="244"/>
      <c r="U6" s="244"/>
      <c r="V6" s="244"/>
    </row>
    <row r="7" spans="1:22" ht="13.5">
      <c r="A7" s="154"/>
      <c r="G7" s="156"/>
      <c r="P7" s="244"/>
      <c r="Q7" s="244"/>
      <c r="R7" s="244"/>
      <c r="S7" s="244"/>
      <c r="T7" s="244"/>
      <c r="U7" s="244"/>
      <c r="V7" s="244"/>
    </row>
    <row r="8" spans="1:22" ht="13.5">
      <c r="A8" s="154" t="s">
        <v>55</v>
      </c>
      <c r="P8" s="244"/>
      <c r="Q8" s="244"/>
      <c r="R8" s="244"/>
      <c r="S8" s="244"/>
      <c r="T8" s="244"/>
      <c r="U8" s="244"/>
      <c r="V8" s="244"/>
    </row>
    <row r="9" spans="16:22" ht="8.25" customHeight="1">
      <c r="P9" s="244"/>
      <c r="Q9" s="244"/>
      <c r="R9" s="244"/>
      <c r="S9" s="244"/>
      <c r="T9" s="244"/>
      <c r="U9" s="244"/>
      <c r="V9" s="244"/>
    </row>
    <row r="10" spans="2:22" ht="14.25">
      <c r="B10" s="150" t="s">
        <v>92</v>
      </c>
      <c r="P10" s="244"/>
      <c r="Q10" s="244"/>
      <c r="R10" s="244"/>
      <c r="S10" s="244"/>
      <c r="T10" s="244"/>
      <c r="U10" s="244"/>
      <c r="V10" s="244"/>
    </row>
    <row r="11" spans="16:22" ht="13.5">
      <c r="P11" s="244"/>
      <c r="Q11" s="244"/>
      <c r="R11" s="244"/>
      <c r="S11" s="244"/>
      <c r="T11" s="244"/>
      <c r="U11" s="244"/>
      <c r="V11" s="244"/>
    </row>
    <row r="12" spans="16:22" ht="13.5">
      <c r="P12" s="244"/>
      <c r="Q12" s="244"/>
      <c r="R12" s="244"/>
      <c r="S12" s="244"/>
      <c r="T12" s="244"/>
      <c r="U12" s="244"/>
      <c r="V12" s="244"/>
    </row>
    <row r="13" spans="16:22" ht="13.5">
      <c r="P13" s="244"/>
      <c r="Q13" s="244"/>
      <c r="R13" s="244"/>
      <c r="S13" s="244"/>
      <c r="T13" s="244"/>
      <c r="U13" s="244"/>
      <c r="V13" s="244"/>
    </row>
    <row r="14" spans="16:22" ht="13.5">
      <c r="P14" s="244"/>
      <c r="Q14" s="244"/>
      <c r="R14" s="244"/>
      <c r="S14" s="244"/>
      <c r="T14" s="244"/>
      <c r="U14" s="244"/>
      <c r="V14" s="244"/>
    </row>
    <row r="15" spans="16:22" ht="13.5">
      <c r="P15" s="244"/>
      <c r="Q15" s="244"/>
      <c r="R15" s="244"/>
      <c r="S15" s="244"/>
      <c r="T15" s="244"/>
      <c r="U15" s="244"/>
      <c r="V15" s="244"/>
    </row>
    <row r="16" spans="16:22" ht="13.5">
      <c r="P16" s="244"/>
      <c r="Q16" s="244"/>
      <c r="R16" s="244"/>
      <c r="S16" s="244"/>
      <c r="T16" s="244"/>
      <c r="U16" s="244"/>
      <c r="V16" s="244"/>
    </row>
    <row r="17" spans="16:22" ht="13.5">
      <c r="P17" s="244"/>
      <c r="Q17" s="244"/>
      <c r="R17" s="244"/>
      <c r="S17" s="244"/>
      <c r="T17" s="244"/>
      <c r="U17" s="244"/>
      <c r="V17" s="244"/>
    </row>
    <row r="18" spans="16:22" ht="13.5">
      <c r="P18" s="244"/>
      <c r="Q18" s="244"/>
      <c r="R18" s="244"/>
      <c r="S18" s="244"/>
      <c r="T18" s="244"/>
      <c r="U18" s="244"/>
      <c r="V18" s="244"/>
    </row>
    <row r="19" spans="16:22" ht="13.5">
      <c r="P19" s="244"/>
      <c r="Q19" s="244"/>
      <c r="R19" s="244"/>
      <c r="S19" s="244"/>
      <c r="T19" s="244"/>
      <c r="U19" s="244"/>
      <c r="V19" s="244"/>
    </row>
    <row r="20" spans="2:22" ht="14.25">
      <c r="B20" s="150" t="s">
        <v>93</v>
      </c>
      <c r="P20" s="244"/>
      <c r="Q20" s="244"/>
      <c r="R20" s="244"/>
      <c r="S20" s="244"/>
      <c r="T20" s="244"/>
      <c r="U20" s="244"/>
      <c r="V20" s="244"/>
    </row>
    <row r="21" spans="16:22" ht="13.5">
      <c r="P21" s="244"/>
      <c r="Q21" s="244"/>
      <c r="R21" s="244"/>
      <c r="S21" s="244"/>
      <c r="T21" s="244"/>
      <c r="U21" s="244"/>
      <c r="V21" s="244"/>
    </row>
    <row r="22" spans="16:22" ht="13.5">
      <c r="P22" s="244"/>
      <c r="Q22" s="244"/>
      <c r="R22" s="244"/>
      <c r="S22" s="244"/>
      <c r="T22" s="244"/>
      <c r="U22" s="244"/>
      <c r="V22" s="244"/>
    </row>
    <row r="23" spans="16:22" ht="13.5">
      <c r="P23" s="244"/>
      <c r="Q23" s="244"/>
      <c r="R23" s="244"/>
      <c r="S23" s="244"/>
      <c r="T23" s="244"/>
      <c r="U23" s="244"/>
      <c r="V23" s="244"/>
    </row>
    <row r="24" spans="16:22" ht="13.5">
      <c r="P24" s="244"/>
      <c r="Q24" s="244"/>
      <c r="R24" s="244"/>
      <c r="S24" s="244"/>
      <c r="T24" s="244"/>
      <c r="U24" s="244"/>
      <c r="V24" s="244"/>
    </row>
    <row r="25" spans="2:22" ht="14.25">
      <c r="B25" s="150" t="s">
        <v>94</v>
      </c>
      <c r="P25" s="244"/>
      <c r="Q25" s="244"/>
      <c r="R25" s="244"/>
      <c r="S25" s="244"/>
      <c r="T25" s="244"/>
      <c r="U25" s="244"/>
      <c r="V25" s="244"/>
    </row>
    <row r="26" spans="16:22" ht="13.5">
      <c r="P26" s="244"/>
      <c r="Q26" s="244"/>
      <c r="R26" s="244"/>
      <c r="S26" s="244"/>
      <c r="T26" s="244"/>
      <c r="U26" s="244"/>
      <c r="V26" s="244"/>
    </row>
    <row r="27" spans="16:22" ht="13.5">
      <c r="P27" s="244"/>
      <c r="Q27" s="244"/>
      <c r="R27" s="244"/>
      <c r="S27" s="244"/>
      <c r="T27" s="244"/>
      <c r="U27" s="244"/>
      <c r="V27" s="244"/>
    </row>
    <row r="28" spans="16:22" ht="13.5">
      <c r="P28" s="244"/>
      <c r="Q28" s="244"/>
      <c r="R28" s="244"/>
      <c r="S28" s="244"/>
      <c r="T28" s="244"/>
      <c r="U28" s="244"/>
      <c r="V28" s="244"/>
    </row>
    <row r="29" spans="16:22" ht="13.5">
      <c r="P29" s="244"/>
      <c r="Q29" s="244"/>
      <c r="R29" s="244"/>
      <c r="S29" s="244"/>
      <c r="T29" s="244"/>
      <c r="U29" s="244"/>
      <c r="V29" s="244"/>
    </row>
    <row r="30" spans="16:22" ht="13.5">
      <c r="P30" s="244"/>
      <c r="Q30" s="244"/>
      <c r="R30" s="244"/>
      <c r="S30" s="244"/>
      <c r="T30" s="244"/>
      <c r="U30" s="244"/>
      <c r="V30" s="244"/>
    </row>
    <row r="31" spans="16:22" ht="13.5">
      <c r="P31" s="244"/>
      <c r="Q31" s="244"/>
      <c r="R31" s="244"/>
      <c r="S31" s="244"/>
      <c r="T31" s="244"/>
      <c r="U31" s="244"/>
      <c r="V31" s="244"/>
    </row>
    <row r="33" ht="14.25">
      <c r="B33" s="150" t="s">
        <v>95</v>
      </c>
    </row>
    <row r="38" ht="14.25">
      <c r="B38" s="150" t="s">
        <v>96</v>
      </c>
    </row>
    <row r="42" ht="14.25">
      <c r="B42" s="150" t="s">
        <v>97</v>
      </c>
    </row>
    <row r="47" ht="14.25">
      <c r="B47" s="150" t="s">
        <v>97</v>
      </c>
    </row>
    <row r="52" ht="14.25">
      <c r="B52" s="150" t="s">
        <v>98</v>
      </c>
    </row>
    <row r="57" ht="14.25">
      <c r="B57" s="150" t="s">
        <v>99</v>
      </c>
    </row>
  </sheetData>
  <sheetProtection/>
  <mergeCells count="4">
    <mergeCell ref="B4:D4"/>
    <mergeCell ref="B5:D5"/>
    <mergeCell ref="B6:D6"/>
    <mergeCell ref="P3:V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19"/>
  <sheetViews>
    <sheetView zoomScaleSheetLayoutView="100" zoomScalePageLayoutView="0" workbookViewId="0" topLeftCell="A1">
      <selection activeCell="F16" sqref="F16"/>
    </sheetView>
  </sheetViews>
  <sheetFormatPr defaultColWidth="9.00390625" defaultRowHeight="13.5"/>
  <sheetData>
    <row r="4" spans="2:6" ht="13.5">
      <c r="B4" t="s">
        <v>100</v>
      </c>
      <c r="C4" t="s">
        <v>88</v>
      </c>
      <c r="D4" t="s">
        <v>56</v>
      </c>
      <c r="E4" t="s">
        <v>57</v>
      </c>
      <c r="F4" t="s">
        <v>91</v>
      </c>
    </row>
    <row r="5" spans="3:6" ht="13.5">
      <c r="C5" t="s">
        <v>89</v>
      </c>
      <c r="D5" t="s">
        <v>56</v>
      </c>
      <c r="E5" t="s">
        <v>57</v>
      </c>
      <c r="F5" t="s">
        <v>91</v>
      </c>
    </row>
    <row r="6" spans="3:6" ht="13.5">
      <c r="C6" t="s">
        <v>90</v>
      </c>
      <c r="D6" t="s">
        <v>56</v>
      </c>
      <c r="E6" t="s">
        <v>57</v>
      </c>
      <c r="F6" t="s">
        <v>91</v>
      </c>
    </row>
    <row r="8" spans="2:6" ht="13.5">
      <c r="B8" t="s">
        <v>101</v>
      </c>
      <c r="C8" t="s">
        <v>90</v>
      </c>
      <c r="D8" t="s">
        <v>56</v>
      </c>
      <c r="E8" t="s">
        <v>57</v>
      </c>
      <c r="F8" t="s">
        <v>91</v>
      </c>
    </row>
    <row r="15" ht="13.5">
      <c r="B15" t="s">
        <v>58</v>
      </c>
    </row>
    <row r="19" ht="13.5">
      <c r="B19" t="s">
        <v>59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31" sqref="B31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2" width="10.875" style="17" customWidth="1"/>
    <col min="23" max="16384" width="10.00390625" style="17" customWidth="1"/>
  </cols>
  <sheetData>
    <row r="1" ht="21" customHeight="1"/>
    <row r="2" spans="1:47" ht="21" customHeight="1">
      <c r="A2" s="272" t="s">
        <v>60</v>
      </c>
      <c r="B2" s="272"/>
      <c r="C2" s="273">
        <f>I2+V125</f>
        <v>2598995.999999999</v>
      </c>
      <c r="D2" s="273"/>
      <c r="E2" s="273"/>
      <c r="F2" s="273"/>
      <c r="G2" s="272" t="s">
        <v>61</v>
      </c>
      <c r="H2" s="272"/>
      <c r="I2" s="19">
        <v>1000000</v>
      </c>
      <c r="J2" s="20" t="s">
        <v>62</v>
      </c>
      <c r="K2" s="214">
        <v>0.3</v>
      </c>
      <c r="N2" s="216"/>
      <c r="O2" s="215" t="s">
        <v>108</v>
      </c>
      <c r="U2" s="18"/>
      <c r="V2" s="18"/>
      <c r="W2" s="18"/>
      <c r="AU2" s="21">
        <f>I2-I2*K2</f>
        <v>700000</v>
      </c>
    </row>
    <row r="3" spans="1:23" ht="21" customHeight="1">
      <c r="A3" s="272" t="s">
        <v>63</v>
      </c>
      <c r="B3" s="272"/>
      <c r="C3" s="274">
        <v>17</v>
      </c>
      <c r="D3" s="274"/>
      <c r="E3" s="274"/>
      <c r="F3" s="274"/>
      <c r="G3" s="275">
        <f>IF(C2&lt;AU2,"警告！！資金不足！！","")</f>
      </c>
      <c r="H3" s="275"/>
      <c r="I3" s="275"/>
      <c r="J3" s="275"/>
      <c r="K3" s="275"/>
      <c r="P3" s="225" t="s">
        <v>113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2" t="s">
        <v>21</v>
      </c>
      <c r="E4" s="263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106</v>
      </c>
      <c r="K4" s="24" t="s">
        <v>105</v>
      </c>
      <c r="L4" s="25" t="s">
        <v>68</v>
      </c>
      <c r="M4" s="24" t="s">
        <v>25</v>
      </c>
      <c r="N4" s="24" t="s">
        <v>26</v>
      </c>
      <c r="O4" s="24" t="s">
        <v>27</v>
      </c>
      <c r="P4" s="208" t="s">
        <v>28</v>
      </c>
      <c r="Q4" s="26" t="s">
        <v>29</v>
      </c>
      <c r="R4" s="27" t="s">
        <v>69</v>
      </c>
      <c r="S4" s="208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26">
        <f>I2</f>
        <v>1000000</v>
      </c>
      <c r="C5" s="204">
        <v>0.03</v>
      </c>
      <c r="D5" s="34" t="s">
        <v>138</v>
      </c>
      <c r="E5" s="35" t="s">
        <v>74</v>
      </c>
      <c r="F5" s="36" t="s">
        <v>103</v>
      </c>
      <c r="G5" s="36" t="s">
        <v>107</v>
      </c>
      <c r="H5" s="36" t="s">
        <v>102</v>
      </c>
      <c r="I5" s="37">
        <v>39519</v>
      </c>
      <c r="J5" s="38">
        <v>101.63</v>
      </c>
      <c r="K5" s="38">
        <v>103.52</v>
      </c>
      <c r="L5" s="39">
        <f aca="true" t="shared" si="0" ref="L5:L68">IF(H5="","",IF(H5="買い",J5+$C$3*VLOOKUP(E5,$X$5:$AA$23,3,FALSE),J5-$C$3*VLOOKUP(E5,$X$5:$AA$23,3,FALSE)))</f>
        <v>101.46</v>
      </c>
      <c r="M5" s="36" t="s">
        <v>107</v>
      </c>
      <c r="N5" s="40">
        <v>39535</v>
      </c>
      <c r="O5" s="41">
        <v>100.38</v>
      </c>
      <c r="P5" s="42" t="s">
        <v>120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189.00000000000006</v>
      </c>
      <c r="S5" s="45">
        <f aca="true" t="shared" si="3" ref="S5:S68">IF(K5="",0,ROUNDDOWN((B5*C5)/(VLOOKUP(E5,$X$5:$AA$23,4,FALSE)*R5),-3))</f>
        <v>15000</v>
      </c>
      <c r="T5" s="46">
        <f aca="true" t="shared" si="4" ref="T5:T68">IF(Q5="勝ち",IF(H5="買い",(O5-J5)/VLOOKUP(E5,$X$5:$AA$23,3,FALSE),(J5-O5)/VLOOKUP(E5,$X$5:$AA$23,3,FALSE)),0)</f>
        <v>125</v>
      </c>
      <c r="U5" s="47">
        <f aca="true" t="shared" si="5" ref="U5:U68">IF(Q5="負け",IF(H5="買い",(O5-J5)/VLOOKUP(E5,$X$5:$AA$23,3,FALSE),(J5-O5)/VLOOKUP(E5,$X$5:$AA$23,3,FALSE)),0)</f>
        <v>0</v>
      </c>
      <c r="V5" s="48">
        <f aca="true" t="shared" si="6" ref="V5:V68">IF(Q5="保留中",-R5*S5*VLOOKUP(E5,$X$5:$AA$23,4,FALSE),IF(O5="","",S5*VLOOKUP(E5,$X$5:$AA$23,4,FALSE)*U5+S5*VLOOKUP(E5,$X$5:$AA$23,4,FALSE)*T5))</f>
        <v>18750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26">
        <v>1018750</v>
      </c>
      <c r="C6" s="204">
        <v>0.03</v>
      </c>
      <c r="D6" s="34" t="s">
        <v>138</v>
      </c>
      <c r="E6" s="35" t="s">
        <v>139</v>
      </c>
      <c r="F6" s="36" t="s">
        <v>140</v>
      </c>
      <c r="G6" s="36" t="s">
        <v>107</v>
      </c>
      <c r="H6" s="36" t="s">
        <v>114</v>
      </c>
      <c r="I6" s="37">
        <v>36982</v>
      </c>
      <c r="J6" s="38">
        <v>104.58</v>
      </c>
      <c r="K6" s="38">
        <v>103.53</v>
      </c>
      <c r="L6" s="39">
        <f t="shared" si="0"/>
        <v>104.75</v>
      </c>
      <c r="M6" s="36" t="s">
        <v>107</v>
      </c>
      <c r="N6" s="37">
        <v>39593</v>
      </c>
      <c r="O6" s="38">
        <v>103.4</v>
      </c>
      <c r="P6" s="53" t="s">
        <v>121</v>
      </c>
      <c r="Q6" s="43" t="str">
        <f t="shared" si="1"/>
        <v>負け</v>
      </c>
      <c r="R6" s="44">
        <f t="shared" si="2"/>
        <v>104.99999999999972</v>
      </c>
      <c r="S6" s="45">
        <f t="shared" si="3"/>
        <v>29000</v>
      </c>
      <c r="T6" s="46">
        <f t="shared" si="4"/>
        <v>0</v>
      </c>
      <c r="U6" s="47">
        <f t="shared" si="5"/>
        <v>-117.99999999999926</v>
      </c>
      <c r="V6" s="48">
        <f t="shared" si="6"/>
        <v>-34219.99999999979</v>
      </c>
      <c r="X6" s="217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26">
        <v>984530</v>
      </c>
      <c r="C7" s="204">
        <v>0.03</v>
      </c>
      <c r="D7" s="34" t="s">
        <v>138</v>
      </c>
      <c r="E7" s="35" t="s">
        <v>139</v>
      </c>
      <c r="F7" s="36" t="s">
        <v>140</v>
      </c>
      <c r="G7" s="36" t="s">
        <v>107</v>
      </c>
      <c r="H7" s="36" t="s">
        <v>114</v>
      </c>
      <c r="I7" s="37">
        <v>39608</v>
      </c>
      <c r="J7" s="38">
        <v>106.34</v>
      </c>
      <c r="K7" s="38">
        <v>104.41</v>
      </c>
      <c r="L7" s="39">
        <f t="shared" si="0"/>
        <v>106.51</v>
      </c>
      <c r="M7" s="36" t="s">
        <v>107</v>
      </c>
      <c r="N7" s="37">
        <v>39644</v>
      </c>
      <c r="O7" s="38">
        <v>104.14</v>
      </c>
      <c r="P7" s="53" t="s">
        <v>121</v>
      </c>
      <c r="Q7" s="43" t="str">
        <f t="shared" si="1"/>
        <v>負け</v>
      </c>
      <c r="R7" s="44">
        <f t="shared" si="2"/>
        <v>193.00000000000068</v>
      </c>
      <c r="S7" s="45">
        <f t="shared" si="3"/>
        <v>15000</v>
      </c>
      <c r="T7" s="46">
        <f t="shared" si="4"/>
        <v>0</v>
      </c>
      <c r="U7" s="47">
        <f t="shared" si="5"/>
        <v>-220.00000000000028</v>
      </c>
      <c r="V7" s="48">
        <f t="shared" si="6"/>
        <v>-33000.000000000044</v>
      </c>
      <c r="X7" s="217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26">
        <v>951530</v>
      </c>
      <c r="C8" s="204">
        <v>0.03</v>
      </c>
      <c r="D8" s="34" t="s">
        <v>138</v>
      </c>
      <c r="E8" s="35" t="s">
        <v>139</v>
      </c>
      <c r="F8" s="36" t="s">
        <v>140</v>
      </c>
      <c r="G8" s="36" t="s">
        <v>107</v>
      </c>
      <c r="H8" s="36" t="s">
        <v>114</v>
      </c>
      <c r="I8" s="37">
        <v>39651</v>
      </c>
      <c r="J8" s="38">
        <v>107.43</v>
      </c>
      <c r="K8" s="38">
        <v>106.05</v>
      </c>
      <c r="L8" s="39">
        <f t="shared" si="0"/>
        <v>107.60000000000001</v>
      </c>
      <c r="M8" s="36" t="s">
        <v>107</v>
      </c>
      <c r="N8" s="37">
        <v>39668</v>
      </c>
      <c r="O8" s="38">
        <v>109.29</v>
      </c>
      <c r="P8" s="53" t="s">
        <v>119</v>
      </c>
      <c r="Q8" s="43" t="str">
        <f t="shared" si="1"/>
        <v>勝ち</v>
      </c>
      <c r="R8" s="44">
        <f t="shared" si="2"/>
        <v>138.00000000000097</v>
      </c>
      <c r="S8" s="45">
        <f t="shared" si="3"/>
        <v>20000</v>
      </c>
      <c r="T8" s="46">
        <f t="shared" si="4"/>
        <v>185.99999999999994</v>
      </c>
      <c r="U8" s="47">
        <f t="shared" si="5"/>
        <v>0</v>
      </c>
      <c r="V8" s="48">
        <f t="shared" si="6"/>
        <v>37199.999999999985</v>
      </c>
      <c r="X8" s="217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26">
        <v>988730</v>
      </c>
      <c r="C9" s="204">
        <v>0.03</v>
      </c>
      <c r="D9" s="34" t="s">
        <v>138</v>
      </c>
      <c r="E9" s="35" t="s">
        <v>139</v>
      </c>
      <c r="F9" s="36" t="s">
        <v>140</v>
      </c>
      <c r="G9" s="36" t="s">
        <v>107</v>
      </c>
      <c r="H9" s="36" t="s">
        <v>102</v>
      </c>
      <c r="I9" s="37">
        <v>39681</v>
      </c>
      <c r="J9" s="38">
        <v>108.13</v>
      </c>
      <c r="K9" s="38">
        <v>109.86</v>
      </c>
      <c r="L9" s="39">
        <f t="shared" si="0"/>
        <v>107.96</v>
      </c>
      <c r="M9" s="36" t="s">
        <v>107</v>
      </c>
      <c r="N9" s="37">
        <v>39736</v>
      </c>
      <c r="O9" s="38">
        <v>102.24</v>
      </c>
      <c r="P9" s="53" t="s">
        <v>120</v>
      </c>
      <c r="Q9" s="43" t="str">
        <f t="shared" si="1"/>
        <v>勝ち</v>
      </c>
      <c r="R9" s="44">
        <f t="shared" si="2"/>
        <v>173.0000000000004</v>
      </c>
      <c r="S9" s="45">
        <f t="shared" si="3"/>
        <v>17000</v>
      </c>
      <c r="T9" s="46">
        <f t="shared" si="4"/>
        <v>589</v>
      </c>
      <c r="U9" s="47">
        <f t="shared" si="5"/>
        <v>0</v>
      </c>
      <c r="V9" s="48">
        <f t="shared" si="6"/>
        <v>100130</v>
      </c>
      <c r="X9" s="217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26">
        <v>1088860</v>
      </c>
      <c r="C10" s="204">
        <v>0.03</v>
      </c>
      <c r="D10" s="34" t="s">
        <v>138</v>
      </c>
      <c r="E10" s="35" t="s">
        <v>139</v>
      </c>
      <c r="F10" s="36" t="s">
        <v>140</v>
      </c>
      <c r="G10" s="36" t="s">
        <v>107</v>
      </c>
      <c r="H10" s="36" t="s">
        <v>102</v>
      </c>
      <c r="I10" s="37">
        <v>39771</v>
      </c>
      <c r="J10" s="38">
        <v>95.66</v>
      </c>
      <c r="K10" s="38">
        <v>97.15</v>
      </c>
      <c r="L10" s="39">
        <f t="shared" si="0"/>
        <v>95.49</v>
      </c>
      <c r="M10" s="36" t="s">
        <v>107</v>
      </c>
      <c r="N10" s="37">
        <v>39793</v>
      </c>
      <c r="O10" s="38">
        <v>92.87</v>
      </c>
      <c r="P10" s="53" t="s">
        <v>120</v>
      </c>
      <c r="Q10" s="43" t="str">
        <f t="shared" si="1"/>
        <v>勝ち</v>
      </c>
      <c r="R10" s="44">
        <f t="shared" si="2"/>
        <v>149.0000000000009</v>
      </c>
      <c r="S10" s="45">
        <f t="shared" si="3"/>
        <v>21000</v>
      </c>
      <c r="T10" s="46">
        <f t="shared" si="4"/>
        <v>278.9999999999992</v>
      </c>
      <c r="U10" s="47">
        <f t="shared" si="5"/>
        <v>0</v>
      </c>
      <c r="V10" s="48">
        <f t="shared" si="6"/>
        <v>58589.99999999983</v>
      </c>
      <c r="X10" s="217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26">
        <v>1147450</v>
      </c>
      <c r="C11" s="204">
        <v>0.03</v>
      </c>
      <c r="D11" s="34" t="s">
        <v>138</v>
      </c>
      <c r="E11" s="35" t="s">
        <v>139</v>
      </c>
      <c r="F11" s="36" t="s">
        <v>140</v>
      </c>
      <c r="G11" s="36" t="s">
        <v>107</v>
      </c>
      <c r="H11" s="36" t="s">
        <v>114</v>
      </c>
      <c r="I11" s="37">
        <v>39856</v>
      </c>
      <c r="J11" s="38">
        <v>91.1</v>
      </c>
      <c r="K11" s="38">
        <v>89.89</v>
      </c>
      <c r="L11" s="39">
        <f t="shared" si="0"/>
        <v>91.27</v>
      </c>
      <c r="M11" s="36" t="s">
        <v>107</v>
      </c>
      <c r="N11" s="37">
        <v>39903</v>
      </c>
      <c r="O11" s="38">
        <v>97.21</v>
      </c>
      <c r="P11" s="53" t="s">
        <v>119</v>
      </c>
      <c r="Q11" s="43" t="str">
        <f t="shared" si="1"/>
        <v>勝ち</v>
      </c>
      <c r="R11" s="44">
        <f t="shared" si="2"/>
        <v>120.99999999999937</v>
      </c>
      <c r="S11" s="45">
        <f t="shared" si="3"/>
        <v>28000</v>
      </c>
      <c r="T11" s="46">
        <f t="shared" si="4"/>
        <v>610.9999999999999</v>
      </c>
      <c r="U11" s="47">
        <f t="shared" si="5"/>
        <v>0</v>
      </c>
      <c r="V11" s="48">
        <f t="shared" si="6"/>
        <v>171079.99999999997</v>
      </c>
      <c r="X11" s="217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26">
        <v>1318530</v>
      </c>
      <c r="C12" s="204">
        <v>0.03</v>
      </c>
      <c r="D12" s="34" t="s">
        <v>138</v>
      </c>
      <c r="E12" s="35" t="s">
        <v>139</v>
      </c>
      <c r="F12" s="36" t="s">
        <v>140</v>
      </c>
      <c r="G12" s="36" t="s">
        <v>107</v>
      </c>
      <c r="H12" s="36" t="s">
        <v>102</v>
      </c>
      <c r="I12" s="37">
        <v>40050</v>
      </c>
      <c r="J12" s="38">
        <v>93.78</v>
      </c>
      <c r="K12" s="38">
        <v>94.63</v>
      </c>
      <c r="L12" s="39">
        <f t="shared" si="0"/>
        <v>93.61</v>
      </c>
      <c r="M12" s="36" t="s">
        <v>107</v>
      </c>
      <c r="N12" s="37">
        <v>40092</v>
      </c>
      <c r="O12" s="38">
        <v>89.64</v>
      </c>
      <c r="P12" s="53" t="s">
        <v>120</v>
      </c>
      <c r="Q12" s="43" t="str">
        <f t="shared" si="1"/>
        <v>勝ち</v>
      </c>
      <c r="R12" s="44">
        <f t="shared" si="2"/>
        <v>84.99999999999943</v>
      </c>
      <c r="S12" s="45">
        <f t="shared" si="3"/>
        <v>46000</v>
      </c>
      <c r="T12" s="46">
        <f t="shared" si="4"/>
        <v>414.00000000000006</v>
      </c>
      <c r="U12" s="47">
        <f t="shared" si="5"/>
        <v>0</v>
      </c>
      <c r="V12" s="48">
        <f t="shared" si="6"/>
        <v>190440.00000000003</v>
      </c>
      <c r="X12" s="217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26">
        <v>1508970</v>
      </c>
      <c r="C13" s="204">
        <v>0.03</v>
      </c>
      <c r="D13" s="34" t="s">
        <v>138</v>
      </c>
      <c r="E13" s="35" t="s">
        <v>139</v>
      </c>
      <c r="F13" s="36" t="s">
        <v>140</v>
      </c>
      <c r="G13" s="36" t="s">
        <v>107</v>
      </c>
      <c r="H13" s="36" t="s">
        <v>102</v>
      </c>
      <c r="I13" s="37">
        <v>40123</v>
      </c>
      <c r="J13" s="38">
        <v>89.61</v>
      </c>
      <c r="K13" s="38">
        <v>90.85</v>
      </c>
      <c r="L13" s="39">
        <f t="shared" si="0"/>
        <v>89.44</v>
      </c>
      <c r="M13" s="36" t="s">
        <v>107</v>
      </c>
      <c r="N13" s="37">
        <v>40137</v>
      </c>
      <c r="O13" s="38">
        <v>89.05</v>
      </c>
      <c r="P13" s="53" t="s">
        <v>120</v>
      </c>
      <c r="Q13" s="43" t="str">
        <f t="shared" si="1"/>
        <v>勝ち</v>
      </c>
      <c r="R13" s="44">
        <f t="shared" si="2"/>
        <v>123.99999999999949</v>
      </c>
      <c r="S13" s="45">
        <f t="shared" si="3"/>
        <v>36000</v>
      </c>
      <c r="T13" s="46">
        <f t="shared" si="4"/>
        <v>56.00000000000023</v>
      </c>
      <c r="U13" s="47">
        <f t="shared" si="5"/>
        <v>0</v>
      </c>
      <c r="V13" s="48">
        <f t="shared" si="6"/>
        <v>20160.00000000008</v>
      </c>
      <c r="X13" s="217"/>
      <c r="Y13" s="55"/>
      <c r="Z13" s="55"/>
      <c r="AA13" s="56">
        <f t="shared" si="7"/>
        <v>0</v>
      </c>
    </row>
    <row r="14" spans="1:27" ht="13.5">
      <c r="A14" s="52">
        <v>10</v>
      </c>
      <c r="B14" s="226">
        <v>1529130</v>
      </c>
      <c r="C14" s="204">
        <v>0.03</v>
      </c>
      <c r="D14" s="34" t="s">
        <v>138</v>
      </c>
      <c r="E14" s="35" t="s">
        <v>139</v>
      </c>
      <c r="F14" s="36" t="s">
        <v>140</v>
      </c>
      <c r="G14" s="36" t="s">
        <v>107</v>
      </c>
      <c r="H14" s="36" t="s">
        <v>114</v>
      </c>
      <c r="I14" s="37">
        <v>40162</v>
      </c>
      <c r="J14" s="38">
        <v>89.94</v>
      </c>
      <c r="K14" s="38">
        <v>88.57</v>
      </c>
      <c r="L14" s="39">
        <f t="shared" si="0"/>
        <v>90.11</v>
      </c>
      <c r="M14" s="36" t="s">
        <v>107</v>
      </c>
      <c r="N14" s="37">
        <v>40175</v>
      </c>
      <c r="O14" s="38">
        <v>91.4</v>
      </c>
      <c r="P14" s="53" t="s">
        <v>119</v>
      </c>
      <c r="Q14" s="43" t="str">
        <f t="shared" si="1"/>
        <v>勝ち</v>
      </c>
      <c r="R14" s="44">
        <f t="shared" si="2"/>
        <v>137.00000000000045</v>
      </c>
      <c r="S14" s="45">
        <f t="shared" si="3"/>
        <v>33000</v>
      </c>
      <c r="T14" s="46">
        <f t="shared" si="4"/>
        <v>146.0000000000008</v>
      </c>
      <c r="U14" s="47">
        <f t="shared" si="5"/>
        <v>0</v>
      </c>
      <c r="V14" s="48">
        <f t="shared" si="6"/>
        <v>48180.00000000026</v>
      </c>
      <c r="X14" s="217"/>
      <c r="Y14" s="55"/>
      <c r="Z14" s="55"/>
      <c r="AA14" s="56">
        <f t="shared" si="7"/>
        <v>0</v>
      </c>
    </row>
    <row r="15" spans="1:27" ht="13.5">
      <c r="A15" s="52">
        <v>11</v>
      </c>
      <c r="B15" s="226">
        <v>1577310</v>
      </c>
      <c r="C15" s="204">
        <v>0.03</v>
      </c>
      <c r="D15" s="34" t="s">
        <v>138</v>
      </c>
      <c r="E15" s="35" t="s">
        <v>139</v>
      </c>
      <c r="F15" s="36" t="s">
        <v>140</v>
      </c>
      <c r="G15" s="36" t="s">
        <v>107</v>
      </c>
      <c r="H15" s="36" t="s">
        <v>114</v>
      </c>
      <c r="I15" s="37">
        <v>40255</v>
      </c>
      <c r="J15" s="38">
        <v>90.81</v>
      </c>
      <c r="K15" s="38">
        <v>89.84</v>
      </c>
      <c r="L15" s="39">
        <f t="shared" si="0"/>
        <v>90.98</v>
      </c>
      <c r="M15" s="36" t="s">
        <v>107</v>
      </c>
      <c r="N15" s="37">
        <v>40258</v>
      </c>
      <c r="O15" s="38">
        <v>89.82</v>
      </c>
      <c r="P15" s="53" t="s">
        <v>121</v>
      </c>
      <c r="Q15" s="43" t="str">
        <f t="shared" si="1"/>
        <v>負け</v>
      </c>
      <c r="R15" s="44">
        <f t="shared" si="2"/>
        <v>96.99999999999989</v>
      </c>
      <c r="S15" s="45">
        <f t="shared" si="3"/>
        <v>48000</v>
      </c>
      <c r="T15" s="46">
        <f t="shared" si="4"/>
        <v>0</v>
      </c>
      <c r="U15" s="47">
        <f t="shared" si="5"/>
        <v>-99.00000000000091</v>
      </c>
      <c r="V15" s="48">
        <f t="shared" si="6"/>
        <v>-47520.00000000044</v>
      </c>
      <c r="X15" s="217"/>
      <c r="Y15" s="55"/>
      <c r="Z15" s="55"/>
      <c r="AA15" s="56">
        <f t="shared" si="7"/>
        <v>0</v>
      </c>
    </row>
    <row r="16" spans="1:27" ht="13.5">
      <c r="A16" s="52">
        <v>12</v>
      </c>
      <c r="B16" s="226">
        <v>1529790</v>
      </c>
      <c r="C16" s="204">
        <v>0.03</v>
      </c>
      <c r="D16" s="34" t="s">
        <v>138</v>
      </c>
      <c r="E16" s="35" t="s">
        <v>139</v>
      </c>
      <c r="F16" s="36" t="s">
        <v>140</v>
      </c>
      <c r="G16" s="36" t="s">
        <v>107</v>
      </c>
      <c r="H16" s="36" t="s">
        <v>102</v>
      </c>
      <c r="I16" s="37">
        <v>40385</v>
      </c>
      <c r="J16" s="38">
        <v>86.81</v>
      </c>
      <c r="K16" s="38">
        <v>87.71</v>
      </c>
      <c r="L16" s="39">
        <f t="shared" si="0"/>
        <v>86.64</v>
      </c>
      <c r="M16" s="36" t="s">
        <v>107</v>
      </c>
      <c r="N16" s="37">
        <v>40386</v>
      </c>
      <c r="O16" s="38">
        <v>87.96</v>
      </c>
      <c r="P16" s="53" t="s">
        <v>121</v>
      </c>
      <c r="Q16" s="43" t="str">
        <f t="shared" si="1"/>
        <v>負け</v>
      </c>
      <c r="R16" s="44">
        <f t="shared" si="2"/>
        <v>89.99999999999915</v>
      </c>
      <c r="S16" s="45">
        <f t="shared" si="3"/>
        <v>50000</v>
      </c>
      <c r="T16" s="46">
        <f t="shared" si="4"/>
        <v>0</v>
      </c>
      <c r="U16" s="47">
        <f t="shared" si="5"/>
        <v>-114.99999999999915</v>
      </c>
      <c r="V16" s="48">
        <f t="shared" si="6"/>
        <v>-57499.99999999957</v>
      </c>
      <c r="X16" s="217"/>
      <c r="Y16" s="55"/>
      <c r="Z16" s="55"/>
      <c r="AA16" s="56">
        <f t="shared" si="7"/>
        <v>0</v>
      </c>
    </row>
    <row r="17" spans="1:27" ht="13.5">
      <c r="A17" s="52">
        <v>13</v>
      </c>
      <c r="B17" s="226">
        <v>1472290</v>
      </c>
      <c r="C17" s="204">
        <v>0.03</v>
      </c>
      <c r="D17" s="34" t="s">
        <v>138</v>
      </c>
      <c r="E17" s="35" t="s">
        <v>139</v>
      </c>
      <c r="F17" s="36" t="s">
        <v>140</v>
      </c>
      <c r="G17" s="36" t="s">
        <v>107</v>
      </c>
      <c r="H17" s="36" t="s">
        <v>102</v>
      </c>
      <c r="I17" s="37">
        <v>40393</v>
      </c>
      <c r="J17" s="38">
        <v>85.65</v>
      </c>
      <c r="K17" s="38">
        <v>86.63</v>
      </c>
      <c r="L17" s="39">
        <f t="shared" si="0"/>
        <v>85.48</v>
      </c>
      <c r="M17" s="36" t="s">
        <v>107</v>
      </c>
      <c r="N17" s="37">
        <v>40434</v>
      </c>
      <c r="O17" s="38">
        <v>84.34</v>
      </c>
      <c r="P17" s="53" t="s">
        <v>120</v>
      </c>
      <c r="Q17" s="43" t="str">
        <f t="shared" si="1"/>
        <v>勝ち</v>
      </c>
      <c r="R17" s="44">
        <f t="shared" si="2"/>
        <v>97.99999999999898</v>
      </c>
      <c r="S17" s="45">
        <f t="shared" si="3"/>
        <v>45000</v>
      </c>
      <c r="T17" s="46">
        <f t="shared" si="4"/>
        <v>131.00000000000023</v>
      </c>
      <c r="U17" s="47">
        <f t="shared" si="5"/>
        <v>0</v>
      </c>
      <c r="V17" s="48">
        <f t="shared" si="6"/>
        <v>58950.0000000001</v>
      </c>
      <c r="X17" s="217"/>
      <c r="Y17" s="55"/>
      <c r="Z17" s="55"/>
      <c r="AA17" s="56">
        <f t="shared" si="7"/>
        <v>0</v>
      </c>
    </row>
    <row r="18" spans="1:27" ht="13.5">
      <c r="A18" s="52">
        <v>14</v>
      </c>
      <c r="B18" s="226">
        <v>1531240</v>
      </c>
      <c r="C18" s="204">
        <v>0.03</v>
      </c>
      <c r="D18" s="34" t="s">
        <v>138</v>
      </c>
      <c r="E18" s="35" t="s">
        <v>139</v>
      </c>
      <c r="F18" s="36" t="s">
        <v>140</v>
      </c>
      <c r="G18" s="36" t="s">
        <v>107</v>
      </c>
      <c r="H18" s="36" t="s">
        <v>102</v>
      </c>
      <c r="I18" s="37">
        <v>40456</v>
      </c>
      <c r="J18" s="38">
        <v>82.95</v>
      </c>
      <c r="K18" s="38">
        <v>83.98</v>
      </c>
      <c r="L18" s="39">
        <f t="shared" si="0"/>
        <v>82.78</v>
      </c>
      <c r="M18" s="36" t="s">
        <v>107</v>
      </c>
      <c r="N18" s="37">
        <v>40472</v>
      </c>
      <c r="O18" s="38">
        <v>81.66</v>
      </c>
      <c r="P18" s="53" t="s">
        <v>120</v>
      </c>
      <c r="Q18" s="43" t="str">
        <f t="shared" si="1"/>
        <v>勝ち</v>
      </c>
      <c r="R18" s="44">
        <f t="shared" si="2"/>
        <v>103.00000000000011</v>
      </c>
      <c r="S18" s="45">
        <f t="shared" si="3"/>
        <v>44000</v>
      </c>
      <c r="T18" s="46">
        <f t="shared" si="4"/>
        <v>129.00000000000063</v>
      </c>
      <c r="U18" s="47">
        <f t="shared" si="5"/>
        <v>0</v>
      </c>
      <c r="V18" s="48">
        <f t="shared" si="6"/>
        <v>56760.00000000028</v>
      </c>
      <c r="X18" s="217"/>
      <c r="Y18" s="55"/>
      <c r="Z18" s="55"/>
      <c r="AA18" s="56">
        <f t="shared" si="7"/>
        <v>0</v>
      </c>
    </row>
    <row r="19" spans="1:27" ht="13.5">
      <c r="A19" s="52">
        <v>15</v>
      </c>
      <c r="B19" s="226">
        <v>1588000</v>
      </c>
      <c r="C19" s="204">
        <v>0.03</v>
      </c>
      <c r="D19" s="34" t="s">
        <v>138</v>
      </c>
      <c r="E19" s="35" t="s">
        <v>139</v>
      </c>
      <c r="F19" s="36" t="s">
        <v>140</v>
      </c>
      <c r="G19" s="36" t="s">
        <v>107</v>
      </c>
      <c r="H19" s="36" t="s">
        <v>114</v>
      </c>
      <c r="I19" s="37">
        <v>40491</v>
      </c>
      <c r="J19" s="38">
        <v>81.96</v>
      </c>
      <c r="K19" s="38">
        <v>80.52</v>
      </c>
      <c r="L19" s="39">
        <f t="shared" si="0"/>
        <v>82.13</v>
      </c>
      <c r="M19" s="36" t="s">
        <v>107</v>
      </c>
      <c r="N19" s="37">
        <v>40506</v>
      </c>
      <c r="O19" s="38">
        <v>82.94</v>
      </c>
      <c r="P19" s="53" t="s">
        <v>119</v>
      </c>
      <c r="Q19" s="43" t="str">
        <f t="shared" si="1"/>
        <v>勝ち</v>
      </c>
      <c r="R19" s="44">
        <f t="shared" si="2"/>
        <v>143.99999999999977</v>
      </c>
      <c r="S19" s="45">
        <f t="shared" si="3"/>
        <v>33000</v>
      </c>
      <c r="T19" s="46">
        <f t="shared" si="4"/>
        <v>98.0000000000004</v>
      </c>
      <c r="U19" s="47">
        <f t="shared" si="5"/>
        <v>0</v>
      </c>
      <c r="V19" s="48">
        <f t="shared" si="6"/>
        <v>32340.00000000013</v>
      </c>
      <c r="X19" s="217"/>
      <c r="Y19" s="55"/>
      <c r="Z19" s="55"/>
      <c r="AA19" s="56">
        <f t="shared" si="7"/>
        <v>0</v>
      </c>
    </row>
    <row r="20" spans="1:27" ht="13.5">
      <c r="A20" s="52">
        <v>16</v>
      </c>
      <c r="B20" s="226">
        <v>1620340</v>
      </c>
      <c r="C20" s="204">
        <v>0.03</v>
      </c>
      <c r="D20" s="34" t="s">
        <v>138</v>
      </c>
      <c r="E20" s="35" t="s">
        <v>139</v>
      </c>
      <c r="F20" s="36" t="s">
        <v>140</v>
      </c>
      <c r="G20" s="36" t="s">
        <v>107</v>
      </c>
      <c r="H20" s="36" t="s">
        <v>102</v>
      </c>
      <c r="I20" s="37">
        <v>40571</v>
      </c>
      <c r="J20" s="38">
        <v>81.978</v>
      </c>
      <c r="K20" s="38">
        <v>82.91</v>
      </c>
      <c r="L20" s="39">
        <f t="shared" si="0"/>
        <v>81.80799999999999</v>
      </c>
      <c r="M20" s="36" t="s">
        <v>107</v>
      </c>
      <c r="N20" s="37">
        <v>40574</v>
      </c>
      <c r="O20" s="38">
        <v>83.351</v>
      </c>
      <c r="P20" s="53" t="s">
        <v>121</v>
      </c>
      <c r="Q20" s="43" t="str">
        <f t="shared" si="1"/>
        <v>負け</v>
      </c>
      <c r="R20" s="44">
        <f t="shared" si="2"/>
        <v>93.20000000000022</v>
      </c>
      <c r="S20" s="45">
        <f t="shared" si="3"/>
        <v>52000</v>
      </c>
      <c r="T20" s="46">
        <f t="shared" si="4"/>
        <v>0</v>
      </c>
      <c r="U20" s="47">
        <f t="shared" si="5"/>
        <v>-137.30000000000047</v>
      </c>
      <c r="V20" s="48">
        <f t="shared" si="6"/>
        <v>-71396.00000000025</v>
      </c>
      <c r="X20" s="217"/>
      <c r="Y20" s="55"/>
      <c r="Z20" s="55"/>
      <c r="AA20" s="56">
        <f t="shared" si="7"/>
        <v>0</v>
      </c>
    </row>
    <row r="21" spans="1:27" ht="13.5">
      <c r="A21" s="52">
        <v>17</v>
      </c>
      <c r="B21" s="226">
        <v>1548944</v>
      </c>
      <c r="C21" s="204">
        <v>0.03</v>
      </c>
      <c r="D21" s="34" t="s">
        <v>138</v>
      </c>
      <c r="E21" s="35" t="s">
        <v>139</v>
      </c>
      <c r="F21" s="36" t="s">
        <v>140</v>
      </c>
      <c r="G21" s="36" t="s">
        <v>107</v>
      </c>
      <c r="H21" s="36" t="s">
        <v>102</v>
      </c>
      <c r="I21" s="37">
        <v>40661</v>
      </c>
      <c r="J21" s="38">
        <v>81.39</v>
      </c>
      <c r="K21" s="38">
        <v>82.265</v>
      </c>
      <c r="L21" s="39">
        <f t="shared" si="0"/>
        <v>81.22</v>
      </c>
      <c r="M21" s="36" t="s">
        <v>107</v>
      </c>
      <c r="N21" s="37">
        <v>40744</v>
      </c>
      <c r="O21" s="38">
        <v>79.37</v>
      </c>
      <c r="P21" s="53" t="s">
        <v>120</v>
      </c>
      <c r="Q21" s="43" t="str">
        <f t="shared" si="1"/>
        <v>勝ち</v>
      </c>
      <c r="R21" s="44">
        <f t="shared" si="2"/>
        <v>87.5</v>
      </c>
      <c r="S21" s="45">
        <f t="shared" si="3"/>
        <v>53000</v>
      </c>
      <c r="T21" s="46">
        <f t="shared" si="4"/>
        <v>201.9999999999996</v>
      </c>
      <c r="U21" s="47">
        <f t="shared" si="5"/>
        <v>0</v>
      </c>
      <c r="V21" s="48">
        <f t="shared" si="6"/>
        <v>107059.9999999998</v>
      </c>
      <c r="X21" s="217"/>
      <c r="Y21" s="55"/>
      <c r="Z21" s="55"/>
      <c r="AA21" s="56">
        <f t="shared" si="7"/>
        <v>0</v>
      </c>
    </row>
    <row r="22" spans="1:27" ht="13.5">
      <c r="A22" s="52">
        <v>18</v>
      </c>
      <c r="B22" s="226">
        <v>1656004</v>
      </c>
      <c r="C22" s="204">
        <v>0.03</v>
      </c>
      <c r="D22" s="34" t="s">
        <v>138</v>
      </c>
      <c r="E22" s="35" t="s">
        <v>139</v>
      </c>
      <c r="F22" s="36" t="s">
        <v>140</v>
      </c>
      <c r="G22" s="36" t="s">
        <v>107</v>
      </c>
      <c r="H22" s="36" t="s">
        <v>102</v>
      </c>
      <c r="I22" s="37">
        <v>40750</v>
      </c>
      <c r="J22" s="38">
        <v>77.818</v>
      </c>
      <c r="K22" s="38">
        <v>78.488</v>
      </c>
      <c r="L22" s="39">
        <f t="shared" si="0"/>
        <v>77.648</v>
      </c>
      <c r="M22" s="36" t="s">
        <v>107</v>
      </c>
      <c r="N22" s="37">
        <v>40805</v>
      </c>
      <c r="O22" s="38">
        <v>76.97</v>
      </c>
      <c r="P22" s="53" t="s">
        <v>120</v>
      </c>
      <c r="Q22" s="43" t="str">
        <f t="shared" si="1"/>
        <v>勝ち</v>
      </c>
      <c r="R22" s="44">
        <f t="shared" si="2"/>
        <v>67.00000000000017</v>
      </c>
      <c r="S22" s="45">
        <f t="shared" si="3"/>
        <v>74000</v>
      </c>
      <c r="T22" s="46">
        <f t="shared" si="4"/>
        <v>84.7999999999999</v>
      </c>
      <c r="U22" s="47">
        <f t="shared" si="5"/>
        <v>0</v>
      </c>
      <c r="V22" s="48">
        <f t="shared" si="6"/>
        <v>62751.99999999993</v>
      </c>
      <c r="X22" s="217"/>
      <c r="Y22" s="55"/>
      <c r="Z22" s="55"/>
      <c r="AA22" s="56">
        <f t="shared" si="7"/>
        <v>0</v>
      </c>
    </row>
    <row r="23" spans="1:27" ht="13.5">
      <c r="A23" s="52">
        <v>19</v>
      </c>
      <c r="B23" s="226">
        <v>1718756</v>
      </c>
      <c r="C23" s="204">
        <v>0.03</v>
      </c>
      <c r="D23" s="34" t="s">
        <v>138</v>
      </c>
      <c r="E23" s="35" t="s">
        <v>139</v>
      </c>
      <c r="F23" s="36" t="s">
        <v>140</v>
      </c>
      <c r="G23" s="36" t="s">
        <v>107</v>
      </c>
      <c r="H23" s="36" t="s">
        <v>114</v>
      </c>
      <c r="I23" s="37">
        <v>40953</v>
      </c>
      <c r="J23" s="38">
        <v>78.534</v>
      </c>
      <c r="K23" s="38">
        <v>77.354</v>
      </c>
      <c r="L23" s="39">
        <f t="shared" si="0"/>
        <v>78.70400000000001</v>
      </c>
      <c r="M23" s="36" t="s">
        <v>107</v>
      </c>
      <c r="N23" s="37">
        <v>40981</v>
      </c>
      <c r="O23" s="38">
        <v>81.96</v>
      </c>
      <c r="P23" s="53" t="s">
        <v>119</v>
      </c>
      <c r="Q23" s="43" t="str">
        <f t="shared" si="1"/>
        <v>勝ち</v>
      </c>
      <c r="R23" s="44">
        <f t="shared" si="2"/>
        <v>118.00000000000068</v>
      </c>
      <c r="S23" s="45">
        <f t="shared" si="3"/>
        <v>43000</v>
      </c>
      <c r="T23" s="46">
        <f t="shared" si="4"/>
        <v>342.5999999999988</v>
      </c>
      <c r="U23" s="47">
        <f t="shared" si="5"/>
        <v>0</v>
      </c>
      <c r="V23" s="48">
        <f t="shared" si="6"/>
        <v>147317.99999999948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26">
        <v>1866074</v>
      </c>
      <c r="C24" s="204">
        <v>0.03</v>
      </c>
      <c r="D24" s="34" t="s">
        <v>138</v>
      </c>
      <c r="E24" s="35" t="s">
        <v>139</v>
      </c>
      <c r="F24" s="36" t="s">
        <v>140</v>
      </c>
      <c r="G24" s="36" t="s">
        <v>107</v>
      </c>
      <c r="H24" s="36" t="s">
        <v>102</v>
      </c>
      <c r="I24" s="37">
        <v>41001</v>
      </c>
      <c r="J24" s="38">
        <v>81.869</v>
      </c>
      <c r="K24" s="38">
        <v>83.297</v>
      </c>
      <c r="L24" s="39">
        <f t="shared" si="0"/>
        <v>81.699</v>
      </c>
      <c r="M24" s="36" t="s">
        <v>107</v>
      </c>
      <c r="N24" s="37">
        <v>41025</v>
      </c>
      <c r="O24" s="38">
        <v>81.419</v>
      </c>
      <c r="P24" s="53" t="s">
        <v>120</v>
      </c>
      <c r="Q24" s="43" t="str">
        <f t="shared" si="1"/>
        <v>勝ち</v>
      </c>
      <c r="R24" s="44">
        <f t="shared" si="2"/>
        <v>142.79999999999973</v>
      </c>
      <c r="S24" s="45">
        <f t="shared" si="3"/>
        <v>39000</v>
      </c>
      <c r="T24" s="46">
        <f t="shared" si="4"/>
        <v>45.000000000000284</v>
      </c>
      <c r="U24" s="47">
        <f t="shared" si="5"/>
        <v>0</v>
      </c>
      <c r="V24" s="48">
        <f t="shared" si="6"/>
        <v>17550.00000000011</v>
      </c>
    </row>
    <row r="25" spans="1:22" ht="13.5">
      <c r="A25" s="52">
        <v>21</v>
      </c>
      <c r="B25" s="226">
        <v>1883624</v>
      </c>
      <c r="C25" s="204">
        <v>0.03</v>
      </c>
      <c r="D25" s="34" t="s">
        <v>138</v>
      </c>
      <c r="E25" s="35" t="s">
        <v>139</v>
      </c>
      <c r="F25" s="36" t="s">
        <v>140</v>
      </c>
      <c r="G25" s="36" t="s">
        <v>107</v>
      </c>
      <c r="H25" s="36" t="s">
        <v>102</v>
      </c>
      <c r="I25" s="37">
        <v>41046</v>
      </c>
      <c r="J25" s="38">
        <v>79.13</v>
      </c>
      <c r="K25" s="38">
        <v>80.382</v>
      </c>
      <c r="L25" s="39">
        <f t="shared" si="0"/>
        <v>78.96</v>
      </c>
      <c r="M25" s="36" t="s">
        <v>107</v>
      </c>
      <c r="N25" s="37">
        <v>41081</v>
      </c>
      <c r="O25" s="38">
        <v>80.327</v>
      </c>
      <c r="P25" s="53" t="s">
        <v>121</v>
      </c>
      <c r="Q25" s="43" t="str">
        <f t="shared" si="1"/>
        <v>負け</v>
      </c>
      <c r="R25" s="44">
        <f t="shared" si="2"/>
        <v>125.20000000000095</v>
      </c>
      <c r="S25" s="45">
        <f t="shared" si="3"/>
        <v>45000</v>
      </c>
      <c r="T25" s="46">
        <f t="shared" si="4"/>
        <v>0</v>
      </c>
      <c r="U25" s="47">
        <f t="shared" si="5"/>
        <v>-119.70000000000027</v>
      </c>
      <c r="V25" s="48">
        <f t="shared" si="6"/>
        <v>-53865.000000000124</v>
      </c>
    </row>
    <row r="26" spans="1:22" ht="13.5">
      <c r="A26" s="52">
        <v>22</v>
      </c>
      <c r="B26" s="226">
        <v>1829761</v>
      </c>
      <c r="C26" s="204">
        <v>0.03</v>
      </c>
      <c r="D26" s="34" t="s">
        <v>138</v>
      </c>
      <c r="E26" s="35" t="s">
        <v>139</v>
      </c>
      <c r="F26" s="36" t="s">
        <v>140</v>
      </c>
      <c r="G26" s="36" t="s">
        <v>107</v>
      </c>
      <c r="H26" s="36" t="s">
        <v>102</v>
      </c>
      <c r="I26" s="37">
        <v>41111</v>
      </c>
      <c r="J26" s="38">
        <v>79.171</v>
      </c>
      <c r="K26" s="38">
        <v>79.943</v>
      </c>
      <c r="L26" s="39">
        <f t="shared" si="0"/>
        <v>79.001</v>
      </c>
      <c r="M26" s="36" t="s">
        <v>107</v>
      </c>
      <c r="N26" s="37">
        <v>41121</v>
      </c>
      <c r="O26" s="38">
        <v>78.275</v>
      </c>
      <c r="P26" s="53" t="s">
        <v>120</v>
      </c>
      <c r="Q26" s="43" t="str">
        <f t="shared" si="1"/>
        <v>勝ち</v>
      </c>
      <c r="R26" s="44">
        <f t="shared" si="2"/>
        <v>77.19999999999914</v>
      </c>
      <c r="S26" s="45">
        <f t="shared" si="3"/>
        <v>71000</v>
      </c>
      <c r="T26" s="46">
        <f t="shared" si="4"/>
        <v>89.60000000000008</v>
      </c>
      <c r="U26" s="47">
        <f t="shared" si="5"/>
        <v>0</v>
      </c>
      <c r="V26" s="48">
        <f t="shared" si="6"/>
        <v>63616.00000000006</v>
      </c>
    </row>
    <row r="27" spans="1:22" ht="13.5">
      <c r="A27" s="52">
        <v>23</v>
      </c>
      <c r="B27" s="226">
        <v>1893377</v>
      </c>
      <c r="C27" s="204">
        <v>0.03</v>
      </c>
      <c r="D27" s="34" t="s">
        <v>138</v>
      </c>
      <c r="E27" s="35" t="s">
        <v>139</v>
      </c>
      <c r="F27" s="36" t="s">
        <v>140</v>
      </c>
      <c r="G27" s="36" t="s">
        <v>107</v>
      </c>
      <c r="H27" s="36" t="s">
        <v>114</v>
      </c>
      <c r="I27" s="37">
        <v>41193</v>
      </c>
      <c r="J27" s="38">
        <v>78.575</v>
      </c>
      <c r="K27" s="38">
        <v>77.937</v>
      </c>
      <c r="L27" s="39">
        <f t="shared" si="0"/>
        <v>78.745</v>
      </c>
      <c r="M27" s="36" t="s">
        <v>107</v>
      </c>
      <c r="N27" s="37">
        <v>41248</v>
      </c>
      <c r="O27" s="38">
        <v>81.785</v>
      </c>
      <c r="P27" s="53" t="s">
        <v>119</v>
      </c>
      <c r="Q27" s="43" t="str">
        <f t="shared" si="1"/>
        <v>勝ち</v>
      </c>
      <c r="R27" s="44">
        <f t="shared" si="2"/>
        <v>63.80000000000052</v>
      </c>
      <c r="S27" s="45">
        <f t="shared" si="3"/>
        <v>89000</v>
      </c>
      <c r="T27" s="46">
        <f t="shared" si="4"/>
        <v>320.9999999999994</v>
      </c>
      <c r="U27" s="47">
        <f t="shared" si="5"/>
        <v>0</v>
      </c>
      <c r="V27" s="48">
        <f t="shared" si="6"/>
        <v>285689.9999999994</v>
      </c>
    </row>
    <row r="28" spans="1:22" ht="13.5">
      <c r="A28" s="52">
        <v>24</v>
      </c>
      <c r="B28" s="226">
        <v>2179067</v>
      </c>
      <c r="C28" s="204">
        <v>0.03</v>
      </c>
      <c r="D28" s="34" t="s">
        <v>138</v>
      </c>
      <c r="E28" s="35" t="s">
        <v>139</v>
      </c>
      <c r="F28" s="36" t="s">
        <v>140</v>
      </c>
      <c r="G28" s="36" t="s">
        <v>107</v>
      </c>
      <c r="H28" s="36" t="s">
        <v>114</v>
      </c>
      <c r="I28" s="37">
        <v>41267</v>
      </c>
      <c r="J28" s="38">
        <v>84.845</v>
      </c>
      <c r="K28" s="38">
        <v>84.21</v>
      </c>
      <c r="L28" s="39">
        <f t="shared" si="0"/>
        <v>85.015</v>
      </c>
      <c r="M28" s="36" t="s">
        <v>107</v>
      </c>
      <c r="N28" s="37">
        <v>41291</v>
      </c>
      <c r="O28" s="38">
        <v>88.123</v>
      </c>
      <c r="P28" s="53" t="s">
        <v>119</v>
      </c>
      <c r="Q28" s="43" t="str">
        <f t="shared" si="1"/>
        <v>勝ち</v>
      </c>
      <c r="R28" s="44">
        <f t="shared" si="2"/>
        <v>63.50000000000051</v>
      </c>
      <c r="S28" s="45">
        <f t="shared" si="3"/>
        <v>102000</v>
      </c>
      <c r="T28" s="46">
        <f t="shared" si="4"/>
        <v>327.8000000000006</v>
      </c>
      <c r="U28" s="47">
        <f t="shared" si="5"/>
        <v>0</v>
      </c>
      <c r="V28" s="48">
        <f t="shared" si="6"/>
        <v>334356.0000000006</v>
      </c>
    </row>
    <row r="29" spans="1:22" ht="13.5">
      <c r="A29" s="52">
        <v>25</v>
      </c>
      <c r="B29" s="226">
        <v>2513423</v>
      </c>
      <c r="C29" s="204">
        <v>0.03</v>
      </c>
      <c r="D29" s="34" t="s">
        <v>138</v>
      </c>
      <c r="E29" s="35" t="s">
        <v>139</v>
      </c>
      <c r="F29" s="36" t="s">
        <v>140</v>
      </c>
      <c r="G29" s="36" t="s">
        <v>107</v>
      </c>
      <c r="H29" s="36" t="s">
        <v>114</v>
      </c>
      <c r="I29" s="37">
        <v>41298</v>
      </c>
      <c r="J29" s="38">
        <v>90.546</v>
      </c>
      <c r="K29" s="38">
        <v>88.407</v>
      </c>
      <c r="L29" s="39">
        <f t="shared" si="0"/>
        <v>90.71600000000001</v>
      </c>
      <c r="M29" s="36" t="s">
        <v>107</v>
      </c>
      <c r="N29" s="37">
        <v>41339</v>
      </c>
      <c r="O29" s="38">
        <v>92.991</v>
      </c>
      <c r="P29" s="53" t="s">
        <v>119</v>
      </c>
      <c r="Q29" s="43" t="str">
        <f t="shared" si="1"/>
        <v>勝ち</v>
      </c>
      <c r="R29" s="44">
        <f t="shared" si="2"/>
        <v>213.900000000001</v>
      </c>
      <c r="S29" s="45">
        <f t="shared" si="3"/>
        <v>35000</v>
      </c>
      <c r="T29" s="46">
        <f t="shared" si="4"/>
        <v>244.49999999999932</v>
      </c>
      <c r="U29" s="47">
        <f t="shared" si="5"/>
        <v>0</v>
      </c>
      <c r="V29" s="48">
        <f t="shared" si="6"/>
        <v>85574.99999999977</v>
      </c>
    </row>
    <row r="30" spans="1:22" ht="13.5">
      <c r="A30" s="52">
        <v>26</v>
      </c>
      <c r="B30" s="226">
        <v>2598998</v>
      </c>
      <c r="C30" s="204"/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4"/>
        <v>0</v>
      </c>
      <c r="U30" s="47">
        <f t="shared" si="5"/>
        <v>0</v>
      </c>
      <c r="V30" s="48">
        <f t="shared" si="6"/>
      </c>
    </row>
    <row r="31" spans="1:22" ht="13.5">
      <c r="A31" s="52">
        <v>27</v>
      </c>
      <c r="B31" s="226"/>
      <c r="C31" s="204"/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4"/>
        <v>0</v>
      </c>
      <c r="U31" s="47">
        <f t="shared" si="5"/>
        <v>0</v>
      </c>
      <c r="V31" s="48">
        <f t="shared" si="6"/>
      </c>
    </row>
    <row r="32" spans="1:22" ht="13.5">
      <c r="A32" s="52">
        <v>28</v>
      </c>
      <c r="B32" s="226"/>
      <c r="C32" s="204"/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4"/>
        <v>0</v>
      </c>
      <c r="U32" s="47">
        <f t="shared" si="5"/>
        <v>0</v>
      </c>
      <c r="V32" s="48">
        <f t="shared" si="6"/>
      </c>
    </row>
    <row r="33" spans="1:22" ht="13.5">
      <c r="A33" s="52">
        <v>29</v>
      </c>
      <c r="B33" s="226"/>
      <c r="C33" s="204"/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4"/>
        <v>0</v>
      </c>
      <c r="U33" s="47">
        <f t="shared" si="5"/>
        <v>0</v>
      </c>
      <c r="V33" s="48">
        <f t="shared" si="6"/>
      </c>
    </row>
    <row r="34" spans="1:22" ht="13.5">
      <c r="A34" s="52">
        <v>30</v>
      </c>
      <c r="B34" s="226"/>
      <c r="C34" s="204"/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4"/>
        <v>0</v>
      </c>
      <c r="U34" s="47">
        <f t="shared" si="5"/>
        <v>0</v>
      </c>
      <c r="V34" s="48">
        <f t="shared" si="6"/>
      </c>
    </row>
    <row r="35" spans="1:22" ht="13.5">
      <c r="A35" s="52">
        <v>31</v>
      </c>
      <c r="B35" s="226"/>
      <c r="C35" s="204"/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4"/>
        <v>0</v>
      </c>
      <c r="U35" s="47">
        <f t="shared" si="5"/>
        <v>0</v>
      </c>
      <c r="V35" s="48">
        <f t="shared" si="6"/>
      </c>
    </row>
    <row r="36" spans="1:22" ht="13.5">
      <c r="A36" s="52">
        <v>32</v>
      </c>
      <c r="B36" s="226"/>
      <c r="C36" s="204"/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4"/>
        <v>0</v>
      </c>
      <c r="U36" s="47">
        <f t="shared" si="5"/>
        <v>0</v>
      </c>
      <c r="V36" s="48">
        <f t="shared" si="6"/>
      </c>
    </row>
    <row r="37" spans="1:22" ht="13.5">
      <c r="A37" s="52">
        <v>33</v>
      </c>
      <c r="B37" s="226"/>
      <c r="C37" s="204"/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4"/>
        <v>0</v>
      </c>
      <c r="U37" s="47">
        <f t="shared" si="5"/>
        <v>0</v>
      </c>
      <c r="V37" s="48">
        <f t="shared" si="6"/>
      </c>
    </row>
    <row r="38" spans="1:22" ht="13.5">
      <c r="A38" s="52">
        <v>34</v>
      </c>
      <c r="B38" s="226"/>
      <c r="C38" s="204"/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4"/>
        <v>0</v>
      </c>
      <c r="U38" s="47">
        <f t="shared" si="5"/>
        <v>0</v>
      </c>
      <c r="V38" s="48">
        <f t="shared" si="6"/>
      </c>
    </row>
    <row r="39" spans="1:22" ht="13.5">
      <c r="A39" s="52">
        <v>35</v>
      </c>
      <c r="B39" s="226"/>
      <c r="C39" s="204"/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4"/>
        <v>0</v>
      </c>
      <c r="U39" s="47">
        <f t="shared" si="5"/>
        <v>0</v>
      </c>
      <c r="V39" s="48">
        <f t="shared" si="6"/>
      </c>
    </row>
    <row r="40" spans="1:22" ht="13.5">
      <c r="A40" s="52">
        <v>36</v>
      </c>
      <c r="B40" s="226"/>
      <c r="C40" s="204"/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4"/>
        <v>0</v>
      </c>
      <c r="U40" s="47">
        <f t="shared" si="5"/>
        <v>0</v>
      </c>
      <c r="V40" s="48">
        <f t="shared" si="6"/>
      </c>
    </row>
    <row r="41" spans="1:22" ht="13.5">
      <c r="A41" s="52">
        <v>37</v>
      </c>
      <c r="B41" s="226"/>
      <c r="C41" s="204"/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4"/>
        <v>0</v>
      </c>
      <c r="U41" s="47">
        <f t="shared" si="5"/>
        <v>0</v>
      </c>
      <c r="V41" s="48">
        <f t="shared" si="6"/>
      </c>
    </row>
    <row r="42" spans="1:22" ht="13.5">
      <c r="A42" s="52">
        <v>38</v>
      </c>
      <c r="B42" s="226"/>
      <c r="C42" s="204"/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4"/>
        <v>0</v>
      </c>
      <c r="U42" s="47">
        <f t="shared" si="5"/>
        <v>0</v>
      </c>
      <c r="V42" s="48">
        <f t="shared" si="6"/>
      </c>
    </row>
    <row r="43" spans="1:22" ht="13.5">
      <c r="A43" s="52">
        <v>39</v>
      </c>
      <c r="B43" s="226"/>
      <c r="C43" s="204"/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4"/>
        <v>0</v>
      </c>
      <c r="U43" s="47">
        <f t="shared" si="5"/>
        <v>0</v>
      </c>
      <c r="V43" s="48">
        <f t="shared" si="6"/>
      </c>
    </row>
    <row r="44" spans="1:22" ht="13.5">
      <c r="A44" s="52">
        <v>40</v>
      </c>
      <c r="B44" s="226"/>
      <c r="C44" s="204"/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4"/>
        <v>0</v>
      </c>
      <c r="U44" s="47">
        <f t="shared" si="5"/>
        <v>0</v>
      </c>
      <c r="V44" s="48">
        <f t="shared" si="6"/>
      </c>
    </row>
    <row r="45" spans="1:22" ht="13.5">
      <c r="A45" s="52">
        <v>41</v>
      </c>
      <c r="B45" s="226"/>
      <c r="C45" s="204"/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4"/>
        <v>0</v>
      </c>
      <c r="U45" s="47">
        <f t="shared" si="5"/>
        <v>0</v>
      </c>
      <c r="V45" s="48">
        <f t="shared" si="6"/>
      </c>
    </row>
    <row r="46" spans="1:22" ht="13.5">
      <c r="A46" s="52">
        <v>42</v>
      </c>
      <c r="B46" s="226"/>
      <c r="C46" s="204"/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4"/>
        <v>0</v>
      </c>
      <c r="U46" s="47">
        <f t="shared" si="5"/>
        <v>0</v>
      </c>
      <c r="V46" s="48">
        <f t="shared" si="6"/>
      </c>
    </row>
    <row r="47" spans="1:22" ht="13.5">
      <c r="A47" s="52">
        <v>43</v>
      </c>
      <c r="B47" s="226"/>
      <c r="C47" s="204"/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4"/>
        <v>0</v>
      </c>
      <c r="U47" s="47">
        <f t="shared" si="5"/>
        <v>0</v>
      </c>
      <c r="V47" s="48">
        <f t="shared" si="6"/>
      </c>
    </row>
    <row r="48" spans="1:22" ht="13.5">
      <c r="A48" s="52">
        <v>44</v>
      </c>
      <c r="B48" s="226"/>
      <c r="C48" s="204"/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4"/>
        <v>0</v>
      </c>
      <c r="U48" s="47">
        <f t="shared" si="5"/>
        <v>0</v>
      </c>
      <c r="V48" s="48">
        <f t="shared" si="6"/>
      </c>
    </row>
    <row r="49" spans="1:22" ht="13.5">
      <c r="A49" s="52">
        <v>45</v>
      </c>
      <c r="B49" s="226"/>
      <c r="C49" s="204"/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4"/>
        <v>0</v>
      </c>
      <c r="U49" s="47">
        <f t="shared" si="5"/>
        <v>0</v>
      </c>
      <c r="V49" s="48">
        <f t="shared" si="6"/>
      </c>
    </row>
    <row r="50" spans="1:22" ht="13.5">
      <c r="A50" s="52">
        <v>46</v>
      </c>
      <c r="B50" s="226"/>
      <c r="C50" s="204"/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4"/>
        <v>0</v>
      </c>
      <c r="U50" s="47">
        <f t="shared" si="5"/>
        <v>0</v>
      </c>
      <c r="V50" s="48">
        <f t="shared" si="6"/>
      </c>
    </row>
    <row r="51" spans="1:22" ht="13.5">
      <c r="A51" s="52">
        <v>47</v>
      </c>
      <c r="B51" s="226"/>
      <c r="C51" s="204"/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4"/>
        <v>0</v>
      </c>
      <c r="U51" s="47">
        <f t="shared" si="5"/>
        <v>0</v>
      </c>
      <c r="V51" s="48">
        <f t="shared" si="6"/>
      </c>
    </row>
    <row r="52" spans="1:22" ht="13.5">
      <c r="A52" s="52">
        <v>48</v>
      </c>
      <c r="B52" s="226"/>
      <c r="C52" s="204"/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4"/>
        <v>0</v>
      </c>
      <c r="U52" s="47">
        <f t="shared" si="5"/>
        <v>0</v>
      </c>
      <c r="V52" s="48">
        <f t="shared" si="6"/>
      </c>
    </row>
    <row r="53" spans="1:22" ht="13.5">
      <c r="A53" s="60">
        <v>49</v>
      </c>
      <c r="B53" s="227"/>
      <c r="C53" s="207"/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4"/>
        <v>0</v>
      </c>
      <c r="U53" s="73">
        <f t="shared" si="5"/>
        <v>0</v>
      </c>
      <c r="V53" s="74">
        <f t="shared" si="6"/>
      </c>
    </row>
    <row r="54" spans="1:22" ht="13.5">
      <c r="A54" s="33">
        <v>50</v>
      </c>
      <c r="B54" s="228"/>
      <c r="C54" s="204"/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4"/>
        <v>0</v>
      </c>
      <c r="U54" s="47">
        <f t="shared" si="5"/>
        <v>0</v>
      </c>
      <c r="V54" s="48">
        <f t="shared" si="6"/>
      </c>
    </row>
    <row r="55" spans="1:22" ht="13.5">
      <c r="A55" s="52">
        <v>51</v>
      </c>
      <c r="B55" s="226"/>
      <c r="C55" s="204"/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4"/>
        <v>0</v>
      </c>
      <c r="U55" s="47">
        <f t="shared" si="5"/>
        <v>0</v>
      </c>
      <c r="V55" s="48">
        <f t="shared" si="6"/>
      </c>
    </row>
    <row r="56" spans="1:22" ht="13.5">
      <c r="A56" s="52">
        <v>52</v>
      </c>
      <c r="B56" s="226"/>
      <c r="C56" s="204"/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4"/>
        <v>0</v>
      </c>
      <c r="U56" s="47">
        <f t="shared" si="5"/>
        <v>0</v>
      </c>
      <c r="V56" s="48">
        <f t="shared" si="6"/>
      </c>
    </row>
    <row r="57" spans="1:22" ht="13.5">
      <c r="A57" s="52">
        <v>53</v>
      </c>
      <c r="B57" s="226"/>
      <c r="C57" s="204"/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4"/>
        <v>0</v>
      </c>
      <c r="U57" s="47">
        <f t="shared" si="5"/>
        <v>0</v>
      </c>
      <c r="V57" s="48">
        <f t="shared" si="6"/>
      </c>
    </row>
    <row r="58" spans="1:22" ht="13.5">
      <c r="A58" s="52">
        <v>54</v>
      </c>
      <c r="B58" s="226"/>
      <c r="C58" s="204"/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4"/>
        <v>0</v>
      </c>
      <c r="U58" s="47">
        <f t="shared" si="5"/>
        <v>0</v>
      </c>
      <c r="V58" s="48">
        <f t="shared" si="6"/>
      </c>
    </row>
    <row r="59" spans="1:22" ht="13.5">
      <c r="A59" s="52">
        <v>55</v>
      </c>
      <c r="B59" s="226"/>
      <c r="C59" s="204"/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4"/>
        <v>0</v>
      </c>
      <c r="U59" s="47">
        <f t="shared" si="5"/>
        <v>0</v>
      </c>
      <c r="V59" s="48">
        <f t="shared" si="6"/>
      </c>
    </row>
    <row r="60" spans="1:22" ht="13.5">
      <c r="A60" s="52">
        <v>56</v>
      </c>
      <c r="B60" s="226"/>
      <c r="C60" s="204"/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4"/>
        <v>0</v>
      </c>
      <c r="U60" s="47">
        <f t="shared" si="5"/>
        <v>0</v>
      </c>
      <c r="V60" s="48">
        <f t="shared" si="6"/>
      </c>
    </row>
    <row r="61" spans="1:22" ht="13.5">
      <c r="A61" s="52">
        <v>57</v>
      </c>
      <c r="B61" s="226"/>
      <c r="C61" s="204"/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4"/>
        <v>0</v>
      </c>
      <c r="U61" s="47">
        <f t="shared" si="5"/>
        <v>0</v>
      </c>
      <c r="V61" s="48">
        <f t="shared" si="6"/>
      </c>
    </row>
    <row r="62" spans="1:22" ht="13.5">
      <c r="A62" s="52">
        <v>58</v>
      </c>
      <c r="B62" s="226"/>
      <c r="C62" s="204"/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4"/>
        <v>0</v>
      </c>
      <c r="U62" s="47">
        <f t="shared" si="5"/>
        <v>0</v>
      </c>
      <c r="V62" s="48">
        <f t="shared" si="6"/>
      </c>
    </row>
    <row r="63" spans="1:22" ht="13.5">
      <c r="A63" s="52">
        <v>59</v>
      </c>
      <c r="B63" s="226"/>
      <c r="C63" s="204"/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4"/>
        <v>0</v>
      </c>
      <c r="U63" s="47">
        <f t="shared" si="5"/>
        <v>0</v>
      </c>
      <c r="V63" s="48">
        <f t="shared" si="6"/>
      </c>
    </row>
    <row r="64" spans="1:22" ht="13.5">
      <c r="A64" s="52">
        <v>60</v>
      </c>
      <c r="B64" s="226"/>
      <c r="C64" s="204"/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4"/>
        <v>0</v>
      </c>
      <c r="U64" s="47">
        <f t="shared" si="5"/>
        <v>0</v>
      </c>
      <c r="V64" s="48">
        <f t="shared" si="6"/>
      </c>
    </row>
    <row r="65" spans="1:22" ht="13.5">
      <c r="A65" s="52">
        <v>61</v>
      </c>
      <c r="B65" s="226"/>
      <c r="C65" s="204"/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4"/>
        <v>0</v>
      </c>
      <c r="U65" s="47">
        <f t="shared" si="5"/>
        <v>0</v>
      </c>
      <c r="V65" s="48">
        <f t="shared" si="6"/>
      </c>
    </row>
    <row r="66" spans="1:22" ht="13.5">
      <c r="A66" s="52">
        <v>62</v>
      </c>
      <c r="B66" s="226"/>
      <c r="C66" s="204"/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4"/>
        <v>0</v>
      </c>
      <c r="U66" s="47">
        <f t="shared" si="5"/>
        <v>0</v>
      </c>
      <c r="V66" s="48">
        <f t="shared" si="6"/>
      </c>
    </row>
    <row r="67" spans="1:22" ht="13.5">
      <c r="A67" s="52">
        <v>63</v>
      </c>
      <c r="B67" s="226"/>
      <c r="C67" s="204"/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4"/>
        <v>0</v>
      </c>
      <c r="U67" s="47">
        <f t="shared" si="5"/>
        <v>0</v>
      </c>
      <c r="V67" s="48">
        <f t="shared" si="6"/>
      </c>
    </row>
    <row r="68" spans="1:22" ht="13.5">
      <c r="A68" s="52">
        <v>64</v>
      </c>
      <c r="B68" s="226"/>
      <c r="C68" s="204"/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4"/>
        <v>0</v>
      </c>
      <c r="U68" s="47">
        <f t="shared" si="5"/>
        <v>0</v>
      </c>
      <c r="V68" s="48">
        <f t="shared" si="6"/>
      </c>
    </row>
    <row r="69" spans="1:22" ht="13.5">
      <c r="A69" s="52">
        <v>65</v>
      </c>
      <c r="B69" s="226"/>
      <c r="C69" s="204"/>
      <c r="D69" s="34"/>
      <c r="E69" s="35"/>
      <c r="F69" s="36"/>
      <c r="G69" s="36"/>
      <c r="H69" s="36"/>
      <c r="I69" s="37"/>
      <c r="J69" s="38"/>
      <c r="K69" s="38"/>
      <c r="L69" s="39">
        <f aca="true" t="shared" si="8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9" ref="Q69:Q124">IF(J69="","",IF(O69="","保留中",IF(H69="買い",IF(J69&lt;O69,"勝ち",IF(J69&gt;O69,"負け","ドロー")),IF(J69&gt;O69,"勝ち",IF(J69&lt;O69,"負け","ドロー")))))</f>
      </c>
      <c r="R69" s="44">
        <f aca="true" t="shared" si="10" ref="R69:R124">IF(K69="",,ABS(J69-K69)/VLOOKUP(E69,$X$5:$Z$23,3,FALSE))</f>
        <v>0</v>
      </c>
      <c r="S69" s="45">
        <f aca="true" t="shared" si="11" ref="S69:S124">IF(K69="",0,ROUNDDOWN((B69*C69)/(VLOOKUP(E69,$X$5:$AA$23,4,FALSE)*R69),-3))</f>
        <v>0</v>
      </c>
      <c r="T69" s="46">
        <f aca="true" t="shared" si="12" ref="T69:T124">IF(Q69="勝ち",IF(H69="買い",(O69-J69)/VLOOKUP(E69,$X$5:$AA$23,3,FALSE),(J69-O69)/VLOOKUP(E69,$X$5:$AA$23,3,FALSE)),0)</f>
        <v>0</v>
      </c>
      <c r="U69" s="47">
        <f aca="true" t="shared" si="13" ref="U69:U124">IF(Q69="負け",IF(H69="買い",(O69-J69)/VLOOKUP(E69,$X$5:$AA$23,3,FALSE),(J69-O69)/VLOOKUP(E69,$X$5:$AA$23,3,FALSE)),0)</f>
        <v>0</v>
      </c>
      <c r="V69" s="48">
        <f aca="true" t="shared" si="14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26"/>
      <c r="C70" s="204"/>
      <c r="D70" s="34"/>
      <c r="E70" s="35"/>
      <c r="F70" s="36"/>
      <c r="G70" s="36"/>
      <c r="H70" s="36"/>
      <c r="I70" s="37"/>
      <c r="J70" s="38"/>
      <c r="K70" s="38"/>
      <c r="L70" s="39">
        <f t="shared" si="8"/>
      </c>
      <c r="M70" s="36"/>
      <c r="N70" s="37"/>
      <c r="O70" s="38"/>
      <c r="P70" s="53"/>
      <c r="Q70" s="43">
        <f t="shared" si="9"/>
      </c>
      <c r="R70" s="44">
        <f t="shared" si="10"/>
        <v>0</v>
      </c>
      <c r="S70" s="45">
        <f t="shared" si="11"/>
        <v>0</v>
      </c>
      <c r="T70" s="46">
        <f t="shared" si="12"/>
        <v>0</v>
      </c>
      <c r="U70" s="47">
        <f t="shared" si="13"/>
        <v>0</v>
      </c>
      <c r="V70" s="48">
        <f t="shared" si="14"/>
      </c>
    </row>
    <row r="71" spans="1:22" ht="13.5">
      <c r="A71" s="52">
        <v>67</v>
      </c>
      <c r="B71" s="226"/>
      <c r="C71" s="204"/>
      <c r="D71" s="34"/>
      <c r="E71" s="35"/>
      <c r="F71" s="36"/>
      <c r="G71" s="36"/>
      <c r="H71" s="36"/>
      <c r="I71" s="37"/>
      <c r="J71" s="38"/>
      <c r="K71" s="38"/>
      <c r="L71" s="39">
        <f t="shared" si="8"/>
      </c>
      <c r="M71" s="36"/>
      <c r="N71" s="37"/>
      <c r="O71" s="38"/>
      <c r="P71" s="53"/>
      <c r="Q71" s="43">
        <f t="shared" si="9"/>
      </c>
      <c r="R71" s="44">
        <f t="shared" si="10"/>
        <v>0</v>
      </c>
      <c r="S71" s="45">
        <f t="shared" si="11"/>
        <v>0</v>
      </c>
      <c r="T71" s="46">
        <f t="shared" si="12"/>
        <v>0</v>
      </c>
      <c r="U71" s="47">
        <f t="shared" si="13"/>
        <v>0</v>
      </c>
      <c r="V71" s="48">
        <f t="shared" si="14"/>
      </c>
    </row>
    <row r="72" spans="1:22" ht="13.5">
      <c r="A72" s="52">
        <v>68</v>
      </c>
      <c r="B72" s="226"/>
      <c r="C72" s="204"/>
      <c r="D72" s="34"/>
      <c r="E72" s="35"/>
      <c r="F72" s="36"/>
      <c r="G72" s="36"/>
      <c r="H72" s="36"/>
      <c r="I72" s="37"/>
      <c r="J72" s="38"/>
      <c r="K72" s="38"/>
      <c r="L72" s="39">
        <f t="shared" si="8"/>
      </c>
      <c r="M72" s="36"/>
      <c r="N72" s="37"/>
      <c r="O72" s="38"/>
      <c r="P72" s="53"/>
      <c r="Q72" s="43">
        <f t="shared" si="9"/>
      </c>
      <c r="R72" s="44">
        <f t="shared" si="10"/>
        <v>0</v>
      </c>
      <c r="S72" s="45">
        <f t="shared" si="11"/>
        <v>0</v>
      </c>
      <c r="T72" s="46">
        <f t="shared" si="12"/>
        <v>0</v>
      </c>
      <c r="U72" s="47">
        <f t="shared" si="13"/>
        <v>0</v>
      </c>
      <c r="V72" s="48">
        <f t="shared" si="14"/>
      </c>
    </row>
    <row r="73" spans="1:22" ht="13.5">
      <c r="A73" s="52">
        <v>69</v>
      </c>
      <c r="B73" s="226"/>
      <c r="C73" s="204"/>
      <c r="D73" s="34"/>
      <c r="E73" s="35"/>
      <c r="F73" s="36"/>
      <c r="G73" s="36"/>
      <c r="H73" s="36"/>
      <c r="I73" s="37"/>
      <c r="J73" s="38"/>
      <c r="K73" s="38"/>
      <c r="L73" s="39">
        <f t="shared" si="8"/>
      </c>
      <c r="M73" s="36"/>
      <c r="N73" s="37"/>
      <c r="O73" s="38"/>
      <c r="P73" s="53"/>
      <c r="Q73" s="43">
        <f t="shared" si="9"/>
      </c>
      <c r="R73" s="44">
        <f t="shared" si="10"/>
        <v>0</v>
      </c>
      <c r="S73" s="45">
        <f t="shared" si="11"/>
        <v>0</v>
      </c>
      <c r="T73" s="46">
        <f t="shared" si="12"/>
        <v>0</v>
      </c>
      <c r="U73" s="47">
        <f t="shared" si="13"/>
        <v>0</v>
      </c>
      <c r="V73" s="48">
        <f t="shared" si="14"/>
      </c>
    </row>
    <row r="74" spans="1:22" ht="13.5">
      <c r="A74" s="52">
        <v>70</v>
      </c>
      <c r="B74" s="226"/>
      <c r="C74" s="204"/>
      <c r="D74" s="34"/>
      <c r="E74" s="35"/>
      <c r="F74" s="36"/>
      <c r="G74" s="36"/>
      <c r="H74" s="36"/>
      <c r="I74" s="37"/>
      <c r="J74" s="38"/>
      <c r="K74" s="38"/>
      <c r="L74" s="39">
        <f t="shared" si="8"/>
      </c>
      <c r="M74" s="36"/>
      <c r="N74" s="37"/>
      <c r="O74" s="38"/>
      <c r="P74" s="53"/>
      <c r="Q74" s="43">
        <f t="shared" si="9"/>
      </c>
      <c r="R74" s="44">
        <f t="shared" si="10"/>
        <v>0</v>
      </c>
      <c r="S74" s="45">
        <f t="shared" si="11"/>
        <v>0</v>
      </c>
      <c r="T74" s="46">
        <f t="shared" si="12"/>
        <v>0</v>
      </c>
      <c r="U74" s="47">
        <f t="shared" si="13"/>
        <v>0</v>
      </c>
      <c r="V74" s="48">
        <f t="shared" si="14"/>
      </c>
    </row>
    <row r="75" spans="1:22" ht="13.5">
      <c r="A75" s="52">
        <v>71</v>
      </c>
      <c r="B75" s="226"/>
      <c r="C75" s="204"/>
      <c r="D75" s="34"/>
      <c r="E75" s="35"/>
      <c r="F75" s="36"/>
      <c r="G75" s="36"/>
      <c r="H75" s="36"/>
      <c r="I75" s="37"/>
      <c r="J75" s="38"/>
      <c r="K75" s="38"/>
      <c r="L75" s="39">
        <f t="shared" si="8"/>
      </c>
      <c r="M75" s="36"/>
      <c r="N75" s="37"/>
      <c r="O75" s="38"/>
      <c r="P75" s="53"/>
      <c r="Q75" s="43">
        <f t="shared" si="9"/>
      </c>
      <c r="R75" s="44">
        <f t="shared" si="10"/>
        <v>0</v>
      </c>
      <c r="S75" s="45">
        <f t="shared" si="11"/>
        <v>0</v>
      </c>
      <c r="T75" s="46">
        <f t="shared" si="12"/>
        <v>0</v>
      </c>
      <c r="U75" s="47">
        <f t="shared" si="13"/>
        <v>0</v>
      </c>
      <c r="V75" s="48">
        <f t="shared" si="14"/>
      </c>
    </row>
    <row r="76" spans="1:22" ht="13.5">
      <c r="A76" s="52">
        <v>72</v>
      </c>
      <c r="B76" s="226"/>
      <c r="C76" s="204"/>
      <c r="D76" s="34"/>
      <c r="E76" s="35"/>
      <c r="F76" s="36"/>
      <c r="G76" s="36"/>
      <c r="H76" s="36"/>
      <c r="I76" s="37"/>
      <c r="J76" s="38"/>
      <c r="K76" s="38"/>
      <c r="L76" s="39">
        <f t="shared" si="8"/>
      </c>
      <c r="M76" s="36"/>
      <c r="N76" s="37"/>
      <c r="O76" s="38"/>
      <c r="P76" s="53"/>
      <c r="Q76" s="43">
        <f t="shared" si="9"/>
      </c>
      <c r="R76" s="44">
        <f t="shared" si="10"/>
        <v>0</v>
      </c>
      <c r="S76" s="45">
        <f t="shared" si="11"/>
        <v>0</v>
      </c>
      <c r="T76" s="46">
        <f t="shared" si="12"/>
        <v>0</v>
      </c>
      <c r="U76" s="47">
        <f t="shared" si="13"/>
        <v>0</v>
      </c>
      <c r="V76" s="48">
        <f t="shared" si="14"/>
      </c>
    </row>
    <row r="77" spans="1:22" ht="13.5">
      <c r="A77" s="52">
        <v>73</v>
      </c>
      <c r="B77" s="226"/>
      <c r="C77" s="204"/>
      <c r="D77" s="34"/>
      <c r="E77" s="35"/>
      <c r="F77" s="36"/>
      <c r="G77" s="36"/>
      <c r="H77" s="36"/>
      <c r="I77" s="37"/>
      <c r="J77" s="38"/>
      <c r="K77" s="38"/>
      <c r="L77" s="39">
        <f t="shared" si="8"/>
      </c>
      <c r="M77" s="36"/>
      <c r="N77" s="37"/>
      <c r="O77" s="38"/>
      <c r="P77" s="53"/>
      <c r="Q77" s="43">
        <f t="shared" si="9"/>
      </c>
      <c r="R77" s="44">
        <f t="shared" si="10"/>
        <v>0</v>
      </c>
      <c r="S77" s="45">
        <f t="shared" si="11"/>
        <v>0</v>
      </c>
      <c r="T77" s="46">
        <f t="shared" si="12"/>
        <v>0</v>
      </c>
      <c r="U77" s="47">
        <f t="shared" si="13"/>
        <v>0</v>
      </c>
      <c r="V77" s="48">
        <f t="shared" si="14"/>
      </c>
    </row>
    <row r="78" spans="1:22" ht="13.5">
      <c r="A78" s="52">
        <v>74</v>
      </c>
      <c r="B78" s="226"/>
      <c r="C78" s="204"/>
      <c r="D78" s="34"/>
      <c r="E78" s="35"/>
      <c r="F78" s="36"/>
      <c r="G78" s="36"/>
      <c r="H78" s="36"/>
      <c r="I78" s="37"/>
      <c r="J78" s="38"/>
      <c r="K78" s="38"/>
      <c r="L78" s="39">
        <f t="shared" si="8"/>
      </c>
      <c r="M78" s="36"/>
      <c r="N78" s="37"/>
      <c r="O78" s="38"/>
      <c r="P78" s="53"/>
      <c r="Q78" s="43">
        <f t="shared" si="9"/>
      </c>
      <c r="R78" s="44">
        <f t="shared" si="10"/>
        <v>0</v>
      </c>
      <c r="S78" s="45">
        <f t="shared" si="11"/>
        <v>0</v>
      </c>
      <c r="T78" s="46">
        <f t="shared" si="12"/>
        <v>0</v>
      </c>
      <c r="U78" s="47">
        <f t="shared" si="13"/>
        <v>0</v>
      </c>
      <c r="V78" s="48">
        <f t="shared" si="14"/>
      </c>
    </row>
    <row r="79" spans="1:22" ht="13.5">
      <c r="A79" s="52">
        <v>75</v>
      </c>
      <c r="B79" s="226"/>
      <c r="C79" s="204"/>
      <c r="D79" s="34"/>
      <c r="E79" s="35"/>
      <c r="F79" s="36"/>
      <c r="G79" s="36"/>
      <c r="H79" s="36"/>
      <c r="I79" s="37"/>
      <c r="J79" s="38"/>
      <c r="K79" s="38"/>
      <c r="L79" s="39">
        <f t="shared" si="8"/>
      </c>
      <c r="M79" s="36"/>
      <c r="N79" s="37"/>
      <c r="O79" s="38"/>
      <c r="P79" s="53"/>
      <c r="Q79" s="43">
        <f t="shared" si="9"/>
      </c>
      <c r="R79" s="44">
        <f t="shared" si="10"/>
        <v>0</v>
      </c>
      <c r="S79" s="45">
        <f t="shared" si="11"/>
        <v>0</v>
      </c>
      <c r="T79" s="46">
        <f t="shared" si="12"/>
        <v>0</v>
      </c>
      <c r="U79" s="47">
        <f t="shared" si="13"/>
        <v>0</v>
      </c>
      <c r="V79" s="48">
        <f t="shared" si="14"/>
      </c>
    </row>
    <row r="80" spans="1:22" ht="13.5">
      <c r="A80" s="52">
        <v>76</v>
      </c>
      <c r="B80" s="226"/>
      <c r="C80" s="204"/>
      <c r="D80" s="34"/>
      <c r="E80" s="35"/>
      <c r="F80" s="36"/>
      <c r="G80" s="36"/>
      <c r="H80" s="36"/>
      <c r="I80" s="37"/>
      <c r="J80" s="38"/>
      <c r="K80" s="38"/>
      <c r="L80" s="39">
        <f t="shared" si="8"/>
      </c>
      <c r="M80" s="36"/>
      <c r="N80" s="37"/>
      <c r="O80" s="38"/>
      <c r="P80" s="53"/>
      <c r="Q80" s="43">
        <f t="shared" si="9"/>
      </c>
      <c r="R80" s="44">
        <f t="shared" si="10"/>
        <v>0</v>
      </c>
      <c r="S80" s="45">
        <f t="shared" si="11"/>
        <v>0</v>
      </c>
      <c r="T80" s="46">
        <f t="shared" si="12"/>
        <v>0</v>
      </c>
      <c r="U80" s="47">
        <f t="shared" si="13"/>
        <v>0</v>
      </c>
      <c r="V80" s="48">
        <f t="shared" si="14"/>
      </c>
    </row>
    <row r="81" spans="1:22" ht="13.5">
      <c r="A81" s="52">
        <v>77</v>
      </c>
      <c r="B81" s="226"/>
      <c r="C81" s="204"/>
      <c r="D81" s="34"/>
      <c r="E81" s="35"/>
      <c r="F81" s="36"/>
      <c r="G81" s="36"/>
      <c r="H81" s="36"/>
      <c r="I81" s="37"/>
      <c r="J81" s="38"/>
      <c r="K81" s="38"/>
      <c r="L81" s="39">
        <f t="shared" si="8"/>
      </c>
      <c r="M81" s="36"/>
      <c r="N81" s="37"/>
      <c r="O81" s="38"/>
      <c r="P81" s="53"/>
      <c r="Q81" s="43">
        <f t="shared" si="9"/>
      </c>
      <c r="R81" s="44">
        <f t="shared" si="10"/>
        <v>0</v>
      </c>
      <c r="S81" s="45">
        <f t="shared" si="11"/>
        <v>0</v>
      </c>
      <c r="T81" s="46">
        <f t="shared" si="12"/>
        <v>0</v>
      </c>
      <c r="U81" s="47">
        <f t="shared" si="13"/>
        <v>0</v>
      </c>
      <c r="V81" s="48">
        <f t="shared" si="14"/>
      </c>
    </row>
    <row r="82" spans="1:22" ht="13.5">
      <c r="A82" s="52">
        <v>78</v>
      </c>
      <c r="B82" s="226"/>
      <c r="C82" s="204"/>
      <c r="D82" s="34"/>
      <c r="E82" s="35"/>
      <c r="F82" s="36"/>
      <c r="G82" s="36"/>
      <c r="H82" s="36"/>
      <c r="I82" s="37"/>
      <c r="J82" s="38"/>
      <c r="K82" s="38"/>
      <c r="L82" s="39">
        <f t="shared" si="8"/>
      </c>
      <c r="M82" s="36"/>
      <c r="N82" s="37"/>
      <c r="O82" s="38"/>
      <c r="P82" s="53"/>
      <c r="Q82" s="43">
        <f t="shared" si="9"/>
      </c>
      <c r="R82" s="44">
        <f t="shared" si="10"/>
        <v>0</v>
      </c>
      <c r="S82" s="45">
        <f t="shared" si="11"/>
        <v>0</v>
      </c>
      <c r="T82" s="46">
        <f t="shared" si="12"/>
        <v>0</v>
      </c>
      <c r="U82" s="47">
        <f t="shared" si="13"/>
        <v>0</v>
      </c>
      <c r="V82" s="48">
        <f t="shared" si="14"/>
      </c>
    </row>
    <row r="83" spans="1:22" ht="13.5">
      <c r="A83" s="52">
        <v>79</v>
      </c>
      <c r="B83" s="226"/>
      <c r="C83" s="204"/>
      <c r="D83" s="34"/>
      <c r="E83" s="35"/>
      <c r="F83" s="36"/>
      <c r="G83" s="36"/>
      <c r="H83" s="36"/>
      <c r="I83" s="37"/>
      <c r="J83" s="38"/>
      <c r="K83" s="38"/>
      <c r="L83" s="39">
        <f t="shared" si="8"/>
      </c>
      <c r="M83" s="36"/>
      <c r="N83" s="37"/>
      <c r="O83" s="38"/>
      <c r="P83" s="53"/>
      <c r="Q83" s="43">
        <f t="shared" si="9"/>
      </c>
      <c r="R83" s="44">
        <f t="shared" si="10"/>
        <v>0</v>
      </c>
      <c r="S83" s="45">
        <f t="shared" si="11"/>
        <v>0</v>
      </c>
      <c r="T83" s="46">
        <f t="shared" si="12"/>
        <v>0</v>
      </c>
      <c r="U83" s="47">
        <f t="shared" si="13"/>
        <v>0</v>
      </c>
      <c r="V83" s="48">
        <f t="shared" si="14"/>
      </c>
    </row>
    <row r="84" spans="1:22" ht="13.5">
      <c r="A84" s="52">
        <v>80</v>
      </c>
      <c r="B84" s="226"/>
      <c r="C84" s="204"/>
      <c r="D84" s="34"/>
      <c r="E84" s="35"/>
      <c r="F84" s="36"/>
      <c r="G84" s="36"/>
      <c r="H84" s="36"/>
      <c r="I84" s="37"/>
      <c r="J84" s="38"/>
      <c r="K84" s="38"/>
      <c r="L84" s="39">
        <f t="shared" si="8"/>
      </c>
      <c r="M84" s="36"/>
      <c r="N84" s="37"/>
      <c r="O84" s="38"/>
      <c r="P84" s="53"/>
      <c r="Q84" s="43">
        <f t="shared" si="9"/>
      </c>
      <c r="R84" s="44">
        <f t="shared" si="10"/>
        <v>0</v>
      </c>
      <c r="S84" s="45">
        <f t="shared" si="11"/>
        <v>0</v>
      </c>
      <c r="T84" s="46">
        <f t="shared" si="12"/>
        <v>0</v>
      </c>
      <c r="U84" s="47">
        <f t="shared" si="13"/>
        <v>0</v>
      </c>
      <c r="V84" s="48">
        <f t="shared" si="14"/>
      </c>
    </row>
    <row r="85" spans="1:22" ht="13.5">
      <c r="A85" s="52">
        <v>81</v>
      </c>
      <c r="B85" s="226"/>
      <c r="C85" s="204"/>
      <c r="D85" s="34"/>
      <c r="E85" s="35"/>
      <c r="F85" s="36"/>
      <c r="G85" s="36"/>
      <c r="H85" s="36"/>
      <c r="I85" s="37"/>
      <c r="J85" s="38"/>
      <c r="K85" s="38"/>
      <c r="L85" s="39">
        <f t="shared" si="8"/>
      </c>
      <c r="M85" s="36"/>
      <c r="N85" s="37"/>
      <c r="O85" s="38"/>
      <c r="P85" s="53"/>
      <c r="Q85" s="43">
        <f t="shared" si="9"/>
      </c>
      <c r="R85" s="44">
        <f t="shared" si="10"/>
        <v>0</v>
      </c>
      <c r="S85" s="45">
        <f t="shared" si="11"/>
        <v>0</v>
      </c>
      <c r="T85" s="46">
        <f t="shared" si="12"/>
        <v>0</v>
      </c>
      <c r="U85" s="47">
        <f t="shared" si="13"/>
        <v>0</v>
      </c>
      <c r="V85" s="48">
        <f t="shared" si="14"/>
      </c>
    </row>
    <row r="86" spans="1:22" ht="13.5">
      <c r="A86" s="52">
        <v>82</v>
      </c>
      <c r="B86" s="226"/>
      <c r="C86" s="204"/>
      <c r="D86" s="34"/>
      <c r="E86" s="35"/>
      <c r="F86" s="36"/>
      <c r="G86" s="36"/>
      <c r="H86" s="36"/>
      <c r="I86" s="37"/>
      <c r="J86" s="38"/>
      <c r="K86" s="38"/>
      <c r="L86" s="39">
        <f t="shared" si="8"/>
      </c>
      <c r="M86" s="36"/>
      <c r="N86" s="37"/>
      <c r="O86" s="38"/>
      <c r="P86" s="53"/>
      <c r="Q86" s="43">
        <f t="shared" si="9"/>
      </c>
      <c r="R86" s="44">
        <f t="shared" si="10"/>
        <v>0</v>
      </c>
      <c r="S86" s="45">
        <f t="shared" si="11"/>
        <v>0</v>
      </c>
      <c r="T86" s="46">
        <f t="shared" si="12"/>
        <v>0</v>
      </c>
      <c r="U86" s="47">
        <f t="shared" si="13"/>
        <v>0</v>
      </c>
      <c r="V86" s="48">
        <f t="shared" si="14"/>
      </c>
    </row>
    <row r="87" spans="1:22" ht="13.5">
      <c r="A87" s="52">
        <v>83</v>
      </c>
      <c r="B87" s="226"/>
      <c r="C87" s="204"/>
      <c r="D87" s="34"/>
      <c r="E87" s="35"/>
      <c r="F87" s="36"/>
      <c r="G87" s="36"/>
      <c r="H87" s="36"/>
      <c r="I87" s="37"/>
      <c r="J87" s="38"/>
      <c r="K87" s="38"/>
      <c r="L87" s="39">
        <f t="shared" si="8"/>
      </c>
      <c r="M87" s="36"/>
      <c r="N87" s="37"/>
      <c r="O87" s="38"/>
      <c r="P87" s="53"/>
      <c r="Q87" s="43">
        <f t="shared" si="9"/>
      </c>
      <c r="R87" s="44">
        <f t="shared" si="10"/>
        <v>0</v>
      </c>
      <c r="S87" s="45">
        <f t="shared" si="11"/>
        <v>0</v>
      </c>
      <c r="T87" s="46">
        <f t="shared" si="12"/>
        <v>0</v>
      </c>
      <c r="U87" s="47">
        <f t="shared" si="13"/>
        <v>0</v>
      </c>
      <c r="V87" s="48">
        <f t="shared" si="14"/>
      </c>
    </row>
    <row r="88" spans="1:22" ht="13.5">
      <c r="A88" s="52">
        <v>84</v>
      </c>
      <c r="B88" s="226"/>
      <c r="C88" s="204"/>
      <c r="D88" s="34"/>
      <c r="E88" s="35"/>
      <c r="F88" s="36"/>
      <c r="G88" s="36"/>
      <c r="H88" s="36"/>
      <c r="I88" s="37"/>
      <c r="J88" s="38"/>
      <c r="K88" s="38"/>
      <c r="L88" s="39">
        <f t="shared" si="8"/>
      </c>
      <c r="M88" s="36"/>
      <c r="N88" s="37"/>
      <c r="O88" s="38"/>
      <c r="P88" s="53"/>
      <c r="Q88" s="43">
        <f t="shared" si="9"/>
      </c>
      <c r="R88" s="44">
        <f t="shared" si="10"/>
        <v>0</v>
      </c>
      <c r="S88" s="45">
        <f t="shared" si="11"/>
        <v>0</v>
      </c>
      <c r="T88" s="46">
        <f t="shared" si="12"/>
        <v>0</v>
      </c>
      <c r="U88" s="47">
        <f t="shared" si="13"/>
        <v>0</v>
      </c>
      <c r="V88" s="48">
        <f t="shared" si="14"/>
      </c>
    </row>
    <row r="89" spans="1:22" ht="13.5">
      <c r="A89" s="52">
        <v>85</v>
      </c>
      <c r="B89" s="226"/>
      <c r="C89" s="204"/>
      <c r="D89" s="34"/>
      <c r="E89" s="35"/>
      <c r="F89" s="36"/>
      <c r="G89" s="36"/>
      <c r="H89" s="36"/>
      <c r="I89" s="37"/>
      <c r="J89" s="38"/>
      <c r="K89" s="38"/>
      <c r="L89" s="39">
        <f t="shared" si="8"/>
      </c>
      <c r="M89" s="36"/>
      <c r="N89" s="37"/>
      <c r="O89" s="38"/>
      <c r="P89" s="53"/>
      <c r="Q89" s="43">
        <f t="shared" si="9"/>
      </c>
      <c r="R89" s="44">
        <f t="shared" si="10"/>
        <v>0</v>
      </c>
      <c r="S89" s="45">
        <f t="shared" si="11"/>
        <v>0</v>
      </c>
      <c r="T89" s="46">
        <f t="shared" si="12"/>
        <v>0</v>
      </c>
      <c r="U89" s="47">
        <f t="shared" si="13"/>
        <v>0</v>
      </c>
      <c r="V89" s="48">
        <f t="shared" si="14"/>
      </c>
    </row>
    <row r="90" spans="1:22" ht="13.5">
      <c r="A90" s="52">
        <v>86</v>
      </c>
      <c r="B90" s="226"/>
      <c r="C90" s="204"/>
      <c r="D90" s="34"/>
      <c r="E90" s="35"/>
      <c r="F90" s="36"/>
      <c r="G90" s="36"/>
      <c r="H90" s="36"/>
      <c r="I90" s="37"/>
      <c r="J90" s="38"/>
      <c r="K90" s="38"/>
      <c r="L90" s="39">
        <f t="shared" si="8"/>
      </c>
      <c r="M90" s="36"/>
      <c r="N90" s="37"/>
      <c r="O90" s="38"/>
      <c r="P90" s="53"/>
      <c r="Q90" s="43">
        <f t="shared" si="9"/>
      </c>
      <c r="R90" s="44">
        <f t="shared" si="10"/>
        <v>0</v>
      </c>
      <c r="S90" s="45">
        <f t="shared" si="11"/>
        <v>0</v>
      </c>
      <c r="T90" s="46">
        <f t="shared" si="12"/>
        <v>0</v>
      </c>
      <c r="U90" s="47">
        <f t="shared" si="13"/>
        <v>0</v>
      </c>
      <c r="V90" s="48">
        <f t="shared" si="14"/>
      </c>
    </row>
    <row r="91" spans="1:22" ht="13.5">
      <c r="A91" s="52">
        <v>87</v>
      </c>
      <c r="B91" s="226"/>
      <c r="C91" s="204"/>
      <c r="D91" s="34"/>
      <c r="E91" s="35"/>
      <c r="F91" s="36"/>
      <c r="G91" s="36"/>
      <c r="H91" s="36"/>
      <c r="I91" s="37"/>
      <c r="J91" s="38"/>
      <c r="K91" s="38"/>
      <c r="L91" s="39">
        <f t="shared" si="8"/>
      </c>
      <c r="M91" s="36"/>
      <c r="N91" s="37"/>
      <c r="O91" s="38"/>
      <c r="P91" s="53"/>
      <c r="Q91" s="43">
        <f t="shared" si="9"/>
      </c>
      <c r="R91" s="44">
        <f t="shared" si="10"/>
        <v>0</v>
      </c>
      <c r="S91" s="45">
        <f t="shared" si="11"/>
        <v>0</v>
      </c>
      <c r="T91" s="46">
        <f t="shared" si="12"/>
        <v>0</v>
      </c>
      <c r="U91" s="47">
        <f t="shared" si="13"/>
        <v>0</v>
      </c>
      <c r="V91" s="48">
        <f t="shared" si="14"/>
      </c>
    </row>
    <row r="92" spans="1:22" ht="13.5">
      <c r="A92" s="52">
        <v>88</v>
      </c>
      <c r="B92" s="226"/>
      <c r="C92" s="204"/>
      <c r="D92" s="34"/>
      <c r="E92" s="35"/>
      <c r="F92" s="36"/>
      <c r="G92" s="36"/>
      <c r="H92" s="36"/>
      <c r="I92" s="37"/>
      <c r="J92" s="38"/>
      <c r="K92" s="38"/>
      <c r="L92" s="39">
        <f t="shared" si="8"/>
      </c>
      <c r="M92" s="36"/>
      <c r="N92" s="37"/>
      <c r="O92" s="38"/>
      <c r="P92" s="53"/>
      <c r="Q92" s="43">
        <f t="shared" si="9"/>
      </c>
      <c r="R92" s="44">
        <f t="shared" si="10"/>
        <v>0</v>
      </c>
      <c r="S92" s="45">
        <f t="shared" si="11"/>
        <v>0</v>
      </c>
      <c r="T92" s="46">
        <f t="shared" si="12"/>
        <v>0</v>
      </c>
      <c r="U92" s="47">
        <f t="shared" si="13"/>
        <v>0</v>
      </c>
      <c r="V92" s="48">
        <f t="shared" si="14"/>
      </c>
    </row>
    <row r="93" spans="1:22" ht="13.5">
      <c r="A93" s="52">
        <v>89</v>
      </c>
      <c r="B93" s="226"/>
      <c r="C93" s="204"/>
      <c r="D93" s="34"/>
      <c r="E93" s="35"/>
      <c r="F93" s="36"/>
      <c r="G93" s="36"/>
      <c r="H93" s="36"/>
      <c r="I93" s="37"/>
      <c r="J93" s="38"/>
      <c r="K93" s="38"/>
      <c r="L93" s="39">
        <f t="shared" si="8"/>
      </c>
      <c r="M93" s="36"/>
      <c r="N93" s="37"/>
      <c r="O93" s="38"/>
      <c r="P93" s="53"/>
      <c r="Q93" s="43">
        <f t="shared" si="9"/>
      </c>
      <c r="R93" s="44">
        <f t="shared" si="10"/>
        <v>0</v>
      </c>
      <c r="S93" s="45">
        <f t="shared" si="11"/>
        <v>0</v>
      </c>
      <c r="T93" s="46">
        <f t="shared" si="12"/>
        <v>0</v>
      </c>
      <c r="U93" s="47">
        <f t="shared" si="13"/>
        <v>0</v>
      </c>
      <c r="V93" s="48">
        <f t="shared" si="14"/>
      </c>
    </row>
    <row r="94" spans="1:22" ht="13.5">
      <c r="A94" s="52">
        <v>90</v>
      </c>
      <c r="B94" s="226"/>
      <c r="C94" s="204"/>
      <c r="D94" s="34"/>
      <c r="E94" s="35"/>
      <c r="F94" s="36"/>
      <c r="G94" s="36"/>
      <c r="H94" s="36"/>
      <c r="I94" s="37"/>
      <c r="J94" s="38"/>
      <c r="K94" s="38"/>
      <c r="L94" s="39">
        <f t="shared" si="8"/>
      </c>
      <c r="M94" s="36"/>
      <c r="N94" s="37"/>
      <c r="O94" s="38"/>
      <c r="P94" s="53"/>
      <c r="Q94" s="43">
        <f t="shared" si="9"/>
      </c>
      <c r="R94" s="44">
        <f t="shared" si="10"/>
        <v>0</v>
      </c>
      <c r="S94" s="45">
        <f t="shared" si="11"/>
        <v>0</v>
      </c>
      <c r="T94" s="46">
        <f t="shared" si="12"/>
        <v>0</v>
      </c>
      <c r="U94" s="47">
        <f t="shared" si="13"/>
        <v>0</v>
      </c>
      <c r="V94" s="48">
        <f t="shared" si="14"/>
      </c>
    </row>
    <row r="95" spans="1:22" ht="13.5">
      <c r="A95" s="52">
        <v>91</v>
      </c>
      <c r="B95" s="226"/>
      <c r="C95" s="204"/>
      <c r="D95" s="34"/>
      <c r="E95" s="35"/>
      <c r="F95" s="36"/>
      <c r="G95" s="36"/>
      <c r="H95" s="36"/>
      <c r="I95" s="37"/>
      <c r="J95" s="38"/>
      <c r="K95" s="38"/>
      <c r="L95" s="39">
        <f t="shared" si="8"/>
      </c>
      <c r="M95" s="36"/>
      <c r="N95" s="37"/>
      <c r="O95" s="38"/>
      <c r="P95" s="53"/>
      <c r="Q95" s="43">
        <f t="shared" si="9"/>
      </c>
      <c r="R95" s="44">
        <f t="shared" si="10"/>
        <v>0</v>
      </c>
      <c r="S95" s="45">
        <f t="shared" si="11"/>
        <v>0</v>
      </c>
      <c r="T95" s="46">
        <f t="shared" si="12"/>
        <v>0</v>
      </c>
      <c r="U95" s="47">
        <f t="shared" si="13"/>
        <v>0</v>
      </c>
      <c r="V95" s="48">
        <f t="shared" si="14"/>
      </c>
    </row>
    <row r="96" spans="1:22" ht="13.5">
      <c r="A96" s="52">
        <v>92</v>
      </c>
      <c r="B96" s="226"/>
      <c r="C96" s="204"/>
      <c r="D96" s="34"/>
      <c r="E96" s="35"/>
      <c r="F96" s="36"/>
      <c r="G96" s="36"/>
      <c r="H96" s="36"/>
      <c r="I96" s="37"/>
      <c r="J96" s="38"/>
      <c r="K96" s="38"/>
      <c r="L96" s="39">
        <f t="shared" si="8"/>
      </c>
      <c r="M96" s="36"/>
      <c r="N96" s="37"/>
      <c r="O96" s="38"/>
      <c r="P96" s="53"/>
      <c r="Q96" s="43">
        <f t="shared" si="9"/>
      </c>
      <c r="R96" s="44">
        <f t="shared" si="10"/>
        <v>0</v>
      </c>
      <c r="S96" s="45">
        <f t="shared" si="11"/>
        <v>0</v>
      </c>
      <c r="T96" s="46">
        <f t="shared" si="12"/>
        <v>0</v>
      </c>
      <c r="U96" s="47">
        <f t="shared" si="13"/>
        <v>0</v>
      </c>
      <c r="V96" s="48">
        <f t="shared" si="14"/>
      </c>
    </row>
    <row r="97" spans="1:22" ht="13.5">
      <c r="A97" s="52">
        <v>93</v>
      </c>
      <c r="B97" s="226"/>
      <c r="C97" s="204"/>
      <c r="D97" s="34"/>
      <c r="E97" s="35"/>
      <c r="F97" s="36"/>
      <c r="G97" s="36"/>
      <c r="H97" s="36"/>
      <c r="I97" s="37"/>
      <c r="J97" s="38"/>
      <c r="K97" s="38"/>
      <c r="L97" s="39">
        <f t="shared" si="8"/>
      </c>
      <c r="M97" s="36"/>
      <c r="N97" s="37"/>
      <c r="O97" s="38"/>
      <c r="P97" s="53"/>
      <c r="Q97" s="43">
        <f t="shared" si="9"/>
      </c>
      <c r="R97" s="44">
        <f t="shared" si="10"/>
        <v>0</v>
      </c>
      <c r="S97" s="45">
        <f t="shared" si="11"/>
        <v>0</v>
      </c>
      <c r="T97" s="46">
        <f t="shared" si="12"/>
        <v>0</v>
      </c>
      <c r="U97" s="47">
        <f t="shared" si="13"/>
        <v>0</v>
      </c>
      <c r="V97" s="48">
        <f t="shared" si="14"/>
      </c>
    </row>
    <row r="98" spans="1:22" ht="13.5">
      <c r="A98" s="52">
        <v>94</v>
      </c>
      <c r="B98" s="226"/>
      <c r="C98" s="204"/>
      <c r="D98" s="34"/>
      <c r="E98" s="35"/>
      <c r="F98" s="36"/>
      <c r="G98" s="36"/>
      <c r="H98" s="36"/>
      <c r="I98" s="37"/>
      <c r="J98" s="38"/>
      <c r="K98" s="38"/>
      <c r="L98" s="39">
        <f t="shared" si="8"/>
      </c>
      <c r="M98" s="36"/>
      <c r="N98" s="37"/>
      <c r="O98" s="38"/>
      <c r="P98" s="53"/>
      <c r="Q98" s="43">
        <f t="shared" si="9"/>
      </c>
      <c r="R98" s="44">
        <f t="shared" si="10"/>
        <v>0</v>
      </c>
      <c r="S98" s="45">
        <f t="shared" si="11"/>
        <v>0</v>
      </c>
      <c r="T98" s="46">
        <f t="shared" si="12"/>
        <v>0</v>
      </c>
      <c r="U98" s="47">
        <f t="shared" si="13"/>
        <v>0</v>
      </c>
      <c r="V98" s="48">
        <f t="shared" si="14"/>
      </c>
    </row>
    <row r="99" spans="1:22" ht="13.5">
      <c r="A99" s="52">
        <v>95</v>
      </c>
      <c r="B99" s="226"/>
      <c r="C99" s="204"/>
      <c r="D99" s="34"/>
      <c r="E99" s="35"/>
      <c r="F99" s="36"/>
      <c r="G99" s="36"/>
      <c r="H99" s="36"/>
      <c r="I99" s="37"/>
      <c r="J99" s="38"/>
      <c r="K99" s="38"/>
      <c r="L99" s="39">
        <f t="shared" si="8"/>
      </c>
      <c r="M99" s="36"/>
      <c r="N99" s="37"/>
      <c r="O99" s="38"/>
      <c r="P99" s="53"/>
      <c r="Q99" s="43">
        <f t="shared" si="9"/>
      </c>
      <c r="R99" s="44">
        <f t="shared" si="10"/>
        <v>0</v>
      </c>
      <c r="S99" s="45">
        <f t="shared" si="11"/>
        <v>0</v>
      </c>
      <c r="T99" s="46">
        <f t="shared" si="12"/>
        <v>0</v>
      </c>
      <c r="U99" s="47">
        <f t="shared" si="13"/>
        <v>0</v>
      </c>
      <c r="V99" s="48">
        <f t="shared" si="14"/>
      </c>
    </row>
    <row r="100" spans="1:22" ht="13.5">
      <c r="A100" s="52">
        <v>96</v>
      </c>
      <c r="B100" s="226"/>
      <c r="C100" s="204"/>
      <c r="D100" s="34"/>
      <c r="E100" s="35"/>
      <c r="F100" s="36"/>
      <c r="G100" s="36"/>
      <c r="H100" s="36"/>
      <c r="I100" s="37"/>
      <c r="J100" s="38"/>
      <c r="K100" s="38"/>
      <c r="L100" s="39">
        <f t="shared" si="8"/>
      </c>
      <c r="M100" s="36"/>
      <c r="N100" s="37"/>
      <c r="O100" s="38"/>
      <c r="P100" s="53"/>
      <c r="Q100" s="43">
        <f t="shared" si="9"/>
      </c>
      <c r="R100" s="44">
        <f t="shared" si="10"/>
        <v>0</v>
      </c>
      <c r="S100" s="45">
        <f t="shared" si="11"/>
        <v>0</v>
      </c>
      <c r="T100" s="46">
        <f t="shared" si="12"/>
        <v>0</v>
      </c>
      <c r="U100" s="47">
        <f t="shared" si="13"/>
        <v>0</v>
      </c>
      <c r="V100" s="48">
        <f t="shared" si="14"/>
      </c>
    </row>
    <row r="101" spans="1:22" ht="13.5">
      <c r="A101" s="52">
        <v>97</v>
      </c>
      <c r="B101" s="226"/>
      <c r="C101" s="204"/>
      <c r="D101" s="34"/>
      <c r="E101" s="35"/>
      <c r="F101" s="36"/>
      <c r="G101" s="36"/>
      <c r="H101" s="36"/>
      <c r="I101" s="37"/>
      <c r="J101" s="38"/>
      <c r="K101" s="38"/>
      <c r="L101" s="39">
        <f t="shared" si="8"/>
      </c>
      <c r="M101" s="36"/>
      <c r="N101" s="37"/>
      <c r="O101" s="38"/>
      <c r="P101" s="53"/>
      <c r="Q101" s="43">
        <f t="shared" si="9"/>
      </c>
      <c r="R101" s="44">
        <f t="shared" si="10"/>
        <v>0</v>
      </c>
      <c r="S101" s="45">
        <f t="shared" si="11"/>
        <v>0</v>
      </c>
      <c r="T101" s="46">
        <f t="shared" si="12"/>
        <v>0</v>
      </c>
      <c r="U101" s="47">
        <f t="shared" si="13"/>
        <v>0</v>
      </c>
      <c r="V101" s="48">
        <f t="shared" si="14"/>
      </c>
    </row>
    <row r="102" spans="1:22" ht="13.5">
      <c r="A102" s="52">
        <v>98</v>
      </c>
      <c r="B102" s="226"/>
      <c r="C102" s="204"/>
      <c r="D102" s="34"/>
      <c r="E102" s="35"/>
      <c r="F102" s="36"/>
      <c r="G102" s="36"/>
      <c r="H102" s="36"/>
      <c r="I102" s="37"/>
      <c r="J102" s="38"/>
      <c r="K102" s="38"/>
      <c r="L102" s="39">
        <f t="shared" si="8"/>
      </c>
      <c r="M102" s="36"/>
      <c r="N102" s="37"/>
      <c r="O102" s="38"/>
      <c r="P102" s="53"/>
      <c r="Q102" s="43">
        <f t="shared" si="9"/>
      </c>
      <c r="R102" s="44">
        <f t="shared" si="10"/>
        <v>0</v>
      </c>
      <c r="S102" s="45">
        <f t="shared" si="11"/>
        <v>0</v>
      </c>
      <c r="T102" s="46">
        <f t="shared" si="12"/>
        <v>0</v>
      </c>
      <c r="U102" s="47">
        <f t="shared" si="13"/>
        <v>0</v>
      </c>
      <c r="V102" s="48">
        <f t="shared" si="14"/>
      </c>
    </row>
    <row r="103" spans="1:22" ht="13.5">
      <c r="A103" s="52">
        <v>99</v>
      </c>
      <c r="B103" s="226"/>
      <c r="C103" s="204"/>
      <c r="D103" s="34"/>
      <c r="E103" s="35"/>
      <c r="F103" s="36"/>
      <c r="G103" s="36"/>
      <c r="H103" s="36"/>
      <c r="I103" s="37"/>
      <c r="J103" s="38"/>
      <c r="K103" s="38"/>
      <c r="L103" s="39">
        <f t="shared" si="8"/>
      </c>
      <c r="M103" s="36"/>
      <c r="N103" s="37"/>
      <c r="O103" s="38"/>
      <c r="P103" s="53"/>
      <c r="Q103" s="43">
        <f t="shared" si="9"/>
      </c>
      <c r="R103" s="44">
        <f t="shared" si="10"/>
        <v>0</v>
      </c>
      <c r="S103" s="45">
        <f t="shared" si="11"/>
        <v>0</v>
      </c>
      <c r="T103" s="46">
        <f t="shared" si="12"/>
        <v>0</v>
      </c>
      <c r="U103" s="47">
        <f t="shared" si="13"/>
        <v>0</v>
      </c>
      <c r="V103" s="48">
        <f t="shared" si="14"/>
      </c>
    </row>
    <row r="104" spans="1:22" ht="13.5">
      <c r="A104" s="165">
        <v>100</v>
      </c>
      <c r="B104" s="229"/>
      <c r="C104" s="205"/>
      <c r="D104" s="166"/>
      <c r="E104" s="167"/>
      <c r="F104" s="168"/>
      <c r="G104" s="168"/>
      <c r="H104" s="168"/>
      <c r="I104" s="169"/>
      <c r="J104" s="170"/>
      <c r="K104" s="170"/>
      <c r="L104" s="171">
        <f t="shared" si="8"/>
      </c>
      <c r="M104" s="168"/>
      <c r="N104" s="169"/>
      <c r="O104" s="170"/>
      <c r="P104" s="172"/>
      <c r="Q104" s="173">
        <f t="shared" si="9"/>
      </c>
      <c r="R104" s="174">
        <f t="shared" si="10"/>
        <v>0</v>
      </c>
      <c r="S104" s="175">
        <f t="shared" si="11"/>
        <v>0</v>
      </c>
      <c r="T104" s="176">
        <f t="shared" si="12"/>
        <v>0</v>
      </c>
      <c r="U104" s="177">
        <f t="shared" si="13"/>
        <v>0</v>
      </c>
      <c r="V104" s="178">
        <f t="shared" si="14"/>
      </c>
    </row>
    <row r="105" spans="1:22" ht="13.5">
      <c r="A105" s="182">
        <v>101</v>
      </c>
      <c r="B105" s="230"/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8"/>
      </c>
      <c r="M105" s="185"/>
      <c r="N105" s="186"/>
      <c r="O105" s="187"/>
      <c r="P105" s="189"/>
      <c r="Q105" s="190">
        <f t="shared" si="9"/>
      </c>
      <c r="R105" s="191">
        <f t="shared" si="10"/>
        <v>0</v>
      </c>
      <c r="S105" s="192">
        <f t="shared" si="11"/>
        <v>0</v>
      </c>
      <c r="T105" s="193">
        <f t="shared" si="12"/>
        <v>0</v>
      </c>
      <c r="U105" s="194">
        <f t="shared" si="13"/>
        <v>0</v>
      </c>
      <c r="V105" s="195">
        <f t="shared" si="14"/>
      </c>
    </row>
    <row r="106" spans="1:22" ht="13.5">
      <c r="A106" s="52">
        <v>102</v>
      </c>
      <c r="B106" s="226"/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8"/>
      </c>
      <c r="M106" s="36"/>
      <c r="N106" s="37"/>
      <c r="O106" s="38"/>
      <c r="P106" s="53"/>
      <c r="Q106" s="43">
        <f t="shared" si="9"/>
      </c>
      <c r="R106" s="44">
        <f t="shared" si="10"/>
        <v>0</v>
      </c>
      <c r="S106" s="45">
        <f t="shared" si="11"/>
        <v>0</v>
      </c>
      <c r="T106" s="46">
        <f t="shared" si="12"/>
        <v>0</v>
      </c>
      <c r="U106" s="47">
        <f t="shared" si="13"/>
        <v>0</v>
      </c>
      <c r="V106" s="48">
        <f t="shared" si="14"/>
      </c>
    </row>
    <row r="107" spans="1:22" ht="13.5">
      <c r="A107" s="52">
        <v>103</v>
      </c>
      <c r="B107" s="226"/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8"/>
      </c>
      <c r="M107" s="36"/>
      <c r="N107" s="37"/>
      <c r="O107" s="38"/>
      <c r="P107" s="53"/>
      <c r="Q107" s="43">
        <f t="shared" si="9"/>
      </c>
      <c r="R107" s="44">
        <f t="shared" si="10"/>
        <v>0</v>
      </c>
      <c r="S107" s="45">
        <f t="shared" si="11"/>
        <v>0</v>
      </c>
      <c r="T107" s="46">
        <f t="shared" si="12"/>
        <v>0</v>
      </c>
      <c r="U107" s="47">
        <f t="shared" si="13"/>
        <v>0</v>
      </c>
      <c r="V107" s="48">
        <f t="shared" si="14"/>
      </c>
    </row>
    <row r="108" spans="1:22" ht="13.5">
      <c r="A108" s="52">
        <v>104</v>
      </c>
      <c r="B108" s="226"/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8"/>
      </c>
      <c r="M108" s="36"/>
      <c r="N108" s="37"/>
      <c r="O108" s="38"/>
      <c r="P108" s="53"/>
      <c r="Q108" s="43">
        <f t="shared" si="9"/>
      </c>
      <c r="R108" s="44">
        <f t="shared" si="10"/>
        <v>0</v>
      </c>
      <c r="S108" s="45">
        <f t="shared" si="11"/>
        <v>0</v>
      </c>
      <c r="T108" s="46">
        <f t="shared" si="12"/>
        <v>0</v>
      </c>
      <c r="U108" s="47">
        <f t="shared" si="13"/>
        <v>0</v>
      </c>
      <c r="V108" s="48">
        <f t="shared" si="14"/>
      </c>
    </row>
    <row r="109" spans="1:22" ht="13.5">
      <c r="A109" s="52">
        <v>105</v>
      </c>
      <c r="B109" s="226"/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8"/>
      </c>
      <c r="M109" s="36"/>
      <c r="N109" s="37"/>
      <c r="O109" s="38"/>
      <c r="P109" s="53"/>
      <c r="Q109" s="43">
        <f t="shared" si="9"/>
      </c>
      <c r="R109" s="44">
        <f t="shared" si="10"/>
        <v>0</v>
      </c>
      <c r="S109" s="45">
        <f t="shared" si="11"/>
        <v>0</v>
      </c>
      <c r="T109" s="46">
        <f t="shared" si="12"/>
        <v>0</v>
      </c>
      <c r="U109" s="47">
        <f t="shared" si="13"/>
        <v>0</v>
      </c>
      <c r="V109" s="48">
        <f t="shared" si="14"/>
      </c>
    </row>
    <row r="110" spans="1:22" ht="13.5">
      <c r="A110" s="52">
        <v>106</v>
      </c>
      <c r="B110" s="226"/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8"/>
      </c>
      <c r="M110" s="36"/>
      <c r="N110" s="37"/>
      <c r="O110" s="38"/>
      <c r="P110" s="53"/>
      <c r="Q110" s="43">
        <f t="shared" si="9"/>
      </c>
      <c r="R110" s="44">
        <f t="shared" si="10"/>
        <v>0</v>
      </c>
      <c r="S110" s="45">
        <f t="shared" si="11"/>
        <v>0</v>
      </c>
      <c r="T110" s="46">
        <f t="shared" si="12"/>
        <v>0</v>
      </c>
      <c r="U110" s="47">
        <f t="shared" si="13"/>
        <v>0</v>
      </c>
      <c r="V110" s="48">
        <f t="shared" si="14"/>
      </c>
    </row>
    <row r="111" spans="1:22" ht="13.5">
      <c r="A111" s="52">
        <v>107</v>
      </c>
      <c r="B111" s="226"/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8"/>
      </c>
      <c r="M111" s="36"/>
      <c r="N111" s="37"/>
      <c r="O111" s="38"/>
      <c r="P111" s="53"/>
      <c r="Q111" s="43">
        <f t="shared" si="9"/>
      </c>
      <c r="R111" s="44">
        <f t="shared" si="10"/>
        <v>0</v>
      </c>
      <c r="S111" s="45">
        <f t="shared" si="11"/>
        <v>0</v>
      </c>
      <c r="T111" s="46">
        <f t="shared" si="12"/>
        <v>0</v>
      </c>
      <c r="U111" s="47">
        <f t="shared" si="13"/>
        <v>0</v>
      </c>
      <c r="V111" s="48">
        <f t="shared" si="14"/>
      </c>
    </row>
    <row r="112" spans="1:22" ht="13.5">
      <c r="A112" s="52">
        <v>108</v>
      </c>
      <c r="B112" s="226"/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8"/>
      </c>
      <c r="M112" s="36"/>
      <c r="N112" s="37"/>
      <c r="O112" s="38"/>
      <c r="P112" s="53"/>
      <c r="Q112" s="43">
        <f t="shared" si="9"/>
      </c>
      <c r="R112" s="44">
        <f t="shared" si="10"/>
        <v>0</v>
      </c>
      <c r="S112" s="45">
        <f t="shared" si="11"/>
        <v>0</v>
      </c>
      <c r="T112" s="46">
        <f t="shared" si="12"/>
        <v>0</v>
      </c>
      <c r="U112" s="47">
        <f t="shared" si="13"/>
        <v>0</v>
      </c>
      <c r="V112" s="48">
        <f t="shared" si="14"/>
      </c>
    </row>
    <row r="113" spans="1:22" ht="13.5">
      <c r="A113" s="52">
        <v>109</v>
      </c>
      <c r="B113" s="226"/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8"/>
      </c>
      <c r="M113" s="36"/>
      <c r="N113" s="37"/>
      <c r="O113" s="38"/>
      <c r="P113" s="53"/>
      <c r="Q113" s="43">
        <f t="shared" si="9"/>
      </c>
      <c r="R113" s="44">
        <f t="shared" si="10"/>
        <v>0</v>
      </c>
      <c r="S113" s="45">
        <f t="shared" si="11"/>
        <v>0</v>
      </c>
      <c r="T113" s="46">
        <f t="shared" si="12"/>
        <v>0</v>
      </c>
      <c r="U113" s="47">
        <f t="shared" si="13"/>
        <v>0</v>
      </c>
      <c r="V113" s="48">
        <f t="shared" si="14"/>
      </c>
    </row>
    <row r="114" spans="1:22" ht="13.5">
      <c r="A114" s="52">
        <v>110</v>
      </c>
      <c r="B114" s="226"/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8"/>
      </c>
      <c r="M114" s="36"/>
      <c r="N114" s="37"/>
      <c r="O114" s="38"/>
      <c r="P114" s="53"/>
      <c r="Q114" s="43">
        <f t="shared" si="9"/>
      </c>
      <c r="R114" s="44">
        <f t="shared" si="10"/>
        <v>0</v>
      </c>
      <c r="S114" s="45">
        <f t="shared" si="11"/>
        <v>0</v>
      </c>
      <c r="T114" s="46">
        <f t="shared" si="12"/>
        <v>0</v>
      </c>
      <c r="U114" s="47">
        <f t="shared" si="13"/>
        <v>0</v>
      </c>
      <c r="V114" s="48">
        <f t="shared" si="14"/>
      </c>
    </row>
    <row r="115" spans="1:22" ht="13.5">
      <c r="A115" s="52">
        <v>111</v>
      </c>
      <c r="B115" s="226"/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8"/>
      </c>
      <c r="M115" s="36"/>
      <c r="N115" s="37"/>
      <c r="O115" s="38"/>
      <c r="P115" s="53"/>
      <c r="Q115" s="43">
        <f t="shared" si="9"/>
      </c>
      <c r="R115" s="44">
        <f t="shared" si="10"/>
        <v>0</v>
      </c>
      <c r="S115" s="45">
        <f t="shared" si="11"/>
        <v>0</v>
      </c>
      <c r="T115" s="46">
        <f t="shared" si="12"/>
        <v>0</v>
      </c>
      <c r="U115" s="47">
        <f t="shared" si="13"/>
        <v>0</v>
      </c>
      <c r="V115" s="48">
        <f t="shared" si="14"/>
      </c>
    </row>
    <row r="116" spans="1:22" ht="13.5">
      <c r="A116" s="52">
        <v>112</v>
      </c>
      <c r="B116" s="226"/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8"/>
      </c>
      <c r="M116" s="36"/>
      <c r="N116" s="37"/>
      <c r="O116" s="38"/>
      <c r="P116" s="53"/>
      <c r="Q116" s="43">
        <f t="shared" si="9"/>
      </c>
      <c r="R116" s="44">
        <f t="shared" si="10"/>
        <v>0</v>
      </c>
      <c r="S116" s="45">
        <f t="shared" si="11"/>
        <v>0</v>
      </c>
      <c r="T116" s="46">
        <f t="shared" si="12"/>
        <v>0</v>
      </c>
      <c r="U116" s="47">
        <f t="shared" si="13"/>
        <v>0</v>
      </c>
      <c r="V116" s="48">
        <f t="shared" si="14"/>
      </c>
    </row>
    <row r="117" spans="1:22" ht="13.5">
      <c r="A117" s="52">
        <v>113</v>
      </c>
      <c r="B117" s="226"/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8"/>
      </c>
      <c r="M117" s="36"/>
      <c r="N117" s="37"/>
      <c r="O117" s="38"/>
      <c r="P117" s="53"/>
      <c r="Q117" s="43">
        <f t="shared" si="9"/>
      </c>
      <c r="R117" s="44">
        <f t="shared" si="10"/>
        <v>0</v>
      </c>
      <c r="S117" s="45">
        <f t="shared" si="11"/>
        <v>0</v>
      </c>
      <c r="T117" s="46">
        <f t="shared" si="12"/>
        <v>0</v>
      </c>
      <c r="U117" s="47">
        <f t="shared" si="13"/>
        <v>0</v>
      </c>
      <c r="V117" s="48">
        <f t="shared" si="14"/>
      </c>
    </row>
    <row r="118" spans="1:22" ht="13.5">
      <c r="A118" s="52">
        <v>114</v>
      </c>
      <c r="B118" s="226"/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8"/>
      </c>
      <c r="M118" s="36"/>
      <c r="N118" s="37"/>
      <c r="O118" s="38"/>
      <c r="P118" s="53"/>
      <c r="Q118" s="43">
        <f t="shared" si="9"/>
      </c>
      <c r="R118" s="44">
        <f t="shared" si="10"/>
        <v>0</v>
      </c>
      <c r="S118" s="45">
        <f t="shared" si="11"/>
        <v>0</v>
      </c>
      <c r="T118" s="46">
        <f t="shared" si="12"/>
        <v>0</v>
      </c>
      <c r="U118" s="47">
        <f t="shared" si="13"/>
        <v>0</v>
      </c>
      <c r="V118" s="48">
        <f t="shared" si="14"/>
      </c>
    </row>
    <row r="119" spans="1:22" ht="13.5">
      <c r="A119" s="52">
        <v>115</v>
      </c>
      <c r="B119" s="226"/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8"/>
      </c>
      <c r="M119" s="36"/>
      <c r="N119" s="37"/>
      <c r="O119" s="38"/>
      <c r="P119" s="53"/>
      <c r="Q119" s="43">
        <f t="shared" si="9"/>
      </c>
      <c r="R119" s="44">
        <f t="shared" si="10"/>
        <v>0</v>
      </c>
      <c r="S119" s="45">
        <f t="shared" si="11"/>
        <v>0</v>
      </c>
      <c r="T119" s="46">
        <f t="shared" si="12"/>
        <v>0</v>
      </c>
      <c r="U119" s="47">
        <f t="shared" si="13"/>
        <v>0</v>
      </c>
      <c r="V119" s="48">
        <f t="shared" si="14"/>
      </c>
    </row>
    <row r="120" spans="1:22" ht="13.5">
      <c r="A120" s="52">
        <v>116</v>
      </c>
      <c r="B120" s="226"/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8"/>
      </c>
      <c r="M120" s="36"/>
      <c r="N120" s="37"/>
      <c r="O120" s="38"/>
      <c r="P120" s="53"/>
      <c r="Q120" s="43">
        <f t="shared" si="9"/>
      </c>
      <c r="R120" s="44">
        <f t="shared" si="10"/>
        <v>0</v>
      </c>
      <c r="S120" s="45">
        <f t="shared" si="11"/>
        <v>0</v>
      </c>
      <c r="T120" s="46">
        <f t="shared" si="12"/>
        <v>0</v>
      </c>
      <c r="U120" s="47">
        <f t="shared" si="13"/>
        <v>0</v>
      </c>
      <c r="V120" s="48">
        <f t="shared" si="14"/>
      </c>
    </row>
    <row r="121" spans="1:22" ht="13.5">
      <c r="A121" s="52">
        <v>117</v>
      </c>
      <c r="B121" s="226"/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8"/>
      </c>
      <c r="M121" s="36"/>
      <c r="N121" s="37"/>
      <c r="O121" s="38"/>
      <c r="P121" s="53"/>
      <c r="Q121" s="43">
        <f t="shared" si="9"/>
      </c>
      <c r="R121" s="44">
        <f t="shared" si="10"/>
        <v>0</v>
      </c>
      <c r="S121" s="45">
        <f t="shared" si="11"/>
        <v>0</v>
      </c>
      <c r="T121" s="46">
        <f t="shared" si="12"/>
        <v>0</v>
      </c>
      <c r="U121" s="47">
        <f t="shared" si="13"/>
        <v>0</v>
      </c>
      <c r="V121" s="48">
        <f t="shared" si="14"/>
      </c>
    </row>
    <row r="122" spans="1:22" ht="13.5">
      <c r="A122" s="52">
        <v>118</v>
      </c>
      <c r="B122" s="226"/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8"/>
      </c>
      <c r="M122" s="36"/>
      <c r="N122" s="37"/>
      <c r="O122" s="38"/>
      <c r="P122" s="53"/>
      <c r="Q122" s="43">
        <f t="shared" si="9"/>
      </c>
      <c r="R122" s="44">
        <f t="shared" si="10"/>
        <v>0</v>
      </c>
      <c r="S122" s="45">
        <f t="shared" si="11"/>
        <v>0</v>
      </c>
      <c r="T122" s="46">
        <f t="shared" si="12"/>
        <v>0</v>
      </c>
      <c r="U122" s="47">
        <f t="shared" si="13"/>
        <v>0</v>
      </c>
      <c r="V122" s="48">
        <f t="shared" si="14"/>
      </c>
    </row>
    <row r="123" spans="1:22" ht="13.5">
      <c r="A123" s="52">
        <v>119</v>
      </c>
      <c r="B123" s="226"/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8"/>
      </c>
      <c r="M123" s="36"/>
      <c r="N123" s="37"/>
      <c r="O123" s="38"/>
      <c r="P123" s="53"/>
      <c r="Q123" s="43">
        <f t="shared" si="9"/>
      </c>
      <c r="R123" s="44">
        <f t="shared" si="10"/>
        <v>0</v>
      </c>
      <c r="S123" s="45">
        <f t="shared" si="11"/>
        <v>0</v>
      </c>
      <c r="T123" s="46">
        <f t="shared" si="12"/>
        <v>0</v>
      </c>
      <c r="U123" s="47">
        <f t="shared" si="13"/>
        <v>0</v>
      </c>
      <c r="V123" s="48">
        <f t="shared" si="14"/>
      </c>
    </row>
    <row r="124" spans="1:22" ht="13.5">
      <c r="A124" s="60">
        <v>120</v>
      </c>
      <c r="B124" s="227"/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8"/>
      </c>
      <c r="M124" s="63"/>
      <c r="N124" s="67"/>
      <c r="O124" s="65"/>
      <c r="P124" s="68"/>
      <c r="Q124" s="69">
        <f t="shared" si="9"/>
      </c>
      <c r="R124" s="70">
        <f t="shared" si="10"/>
        <v>0</v>
      </c>
      <c r="S124" s="71">
        <f t="shared" si="11"/>
        <v>0</v>
      </c>
      <c r="T124" s="72">
        <f t="shared" si="12"/>
        <v>0</v>
      </c>
      <c r="U124" s="73">
        <f t="shared" si="13"/>
        <v>0</v>
      </c>
      <c r="V124" s="74">
        <f t="shared" si="14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4">
        <f>SUM(T5:T124)+SUM(U5:U124)</f>
        <v>3612.2999999999984</v>
      </c>
      <c r="U125" s="264"/>
      <c r="V125" s="77">
        <f>SUM(V5:V124)</f>
        <v>1598995.9999999993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5" t="s">
        <v>34</v>
      </c>
      <c r="G128" s="266"/>
      <c r="H128" s="267"/>
      <c r="J128" s="268" t="s">
        <v>82</v>
      </c>
      <c r="K128" s="269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70"/>
      <c r="H129" s="271"/>
      <c r="J129" s="218" t="s">
        <v>110</v>
      </c>
      <c r="K129" s="82">
        <f aca="true" t="shared" si="15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6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11</v>
      </c>
      <c r="H130" s="259"/>
      <c r="J130" s="218" t="s">
        <v>111</v>
      </c>
      <c r="K130" s="82">
        <f t="shared" si="15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6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14</v>
      </c>
      <c r="H131" s="259"/>
      <c r="J131" s="218" t="s">
        <v>112</v>
      </c>
      <c r="K131" s="82">
        <f t="shared" si="15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6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25</v>
      </c>
      <c r="H132" s="259"/>
      <c r="J132" s="218"/>
      <c r="K132" s="82">
        <f t="shared" si="15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6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19</v>
      </c>
      <c r="H133" s="259"/>
      <c r="J133" s="218"/>
      <c r="K133" s="82">
        <f t="shared" si="15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6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0">
        <f>COUNTIF(Q5:Q124,"負け")</f>
        <v>6</v>
      </c>
      <c r="H134" s="261"/>
      <c r="J134" s="218"/>
      <c r="K134" s="82">
        <f t="shared" si="15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6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0">
        <f>COUNTIF(Q5:Q124,"ドロー")</f>
        <v>0</v>
      </c>
      <c r="H135" s="261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0">
        <f>COUNTIF(Q5:Q124,"保留中")</f>
        <v>0</v>
      </c>
      <c r="H136" s="261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1">
        <f>SUMIF(Q5:Q124,"勝ち",V5:V124)</f>
        <v>1896496.9999999993</v>
      </c>
      <c r="H137" s="25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3">
        <f>SUMIF(Q5:Q124,"負け",V5:V124)</f>
        <v>-297501.0000000002</v>
      </c>
      <c r="H138" s="254"/>
      <c r="J138" s="255" t="s">
        <v>51</v>
      </c>
      <c r="K138" s="255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1">
        <f>G137+G138</f>
        <v>1598995.999999999</v>
      </c>
      <c r="H139" s="252"/>
      <c r="J139" s="218" t="s">
        <v>103</v>
      </c>
      <c r="K139" s="82">
        <f aca="true" t="shared" si="17" ref="K139:K144">COUNTIF($F$5:$F$124,J139)</f>
        <v>25</v>
      </c>
      <c r="L139" s="82">
        <f>_xlfn.COUNTIFS($H$5:$H$124,"買い",$F$5:$F$124,J139)</f>
        <v>11</v>
      </c>
      <c r="M139" s="83">
        <f>_xlfn.COUNTIFS($F$5:$F$124,J139,$H$5:$H$124,"売り")</f>
        <v>14</v>
      </c>
      <c r="N139" s="84">
        <f aca="true" t="shared" si="18" ref="N139:N144">SUMIF($F$5:$F$124,J139,$T$5:$T$124)+SUMIF($F$5:$F$124,J139,$U$5:$U$124)</f>
        <v>3612.2999999999984</v>
      </c>
      <c r="O139" s="160">
        <f>_xlfn.COUNTIFS($Q$5:$Q$124,"勝ち",$F$5:$F$124,J139)/(COUNTIF($F$5:$F$124,J139)-_xlfn.COUNTIFS($F$5:$F$124,J139,$Q$5:$Q$124,"ドロー"))*100</f>
        <v>76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6">
        <f>G137/COUNTA(H5:H124)</f>
        <v>75859.87999999998</v>
      </c>
      <c r="H140" s="257"/>
      <c r="J140" s="218" t="s">
        <v>109</v>
      </c>
      <c r="K140" s="82">
        <f t="shared" si="17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18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6">
        <f>G139/COUNTA(H5:H124)</f>
        <v>63959.83999999996</v>
      </c>
      <c r="H141" s="257"/>
      <c r="J141" s="218"/>
      <c r="K141" s="82">
        <f t="shared" si="17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18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5"/>
      <c r="H142" s="246"/>
      <c r="J142" s="218"/>
      <c r="K142" s="82">
        <f t="shared" si="17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18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5"/>
      <c r="H143" s="246"/>
      <c r="J143" s="218"/>
      <c r="K143" s="82">
        <f t="shared" si="17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18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7">
        <f>MAX(T5:T124)</f>
        <v>610.9999999999999</v>
      </c>
      <c r="H144" s="248"/>
      <c r="J144" s="218"/>
      <c r="K144" s="82">
        <f t="shared" si="17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18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9">
        <f>G133/(G132-G135)</f>
        <v>0.76</v>
      </c>
      <c r="H145" s="250"/>
      <c r="J145" s="85" t="s">
        <v>33</v>
      </c>
      <c r="K145" s="86">
        <f>SUM(K139:K144)</f>
        <v>25</v>
      </c>
      <c r="L145" s="86">
        <f>SUM(L139:L144)</f>
        <v>11</v>
      </c>
      <c r="M145" s="86">
        <f>SUM(M139:M144)</f>
        <v>14</v>
      </c>
      <c r="N145" s="80">
        <f>SUM(N139:N144)</f>
        <v>3612.2999999999984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A2:B2"/>
    <mergeCell ref="C2:F2"/>
    <mergeCell ref="G2:H2"/>
    <mergeCell ref="A3:B3"/>
    <mergeCell ref="C3:F3"/>
    <mergeCell ref="G3:K3"/>
    <mergeCell ref="D4:E4"/>
    <mergeCell ref="T125:U125"/>
    <mergeCell ref="F128:H128"/>
    <mergeCell ref="J128:K128"/>
    <mergeCell ref="G129:H129"/>
    <mergeCell ref="G130:H130"/>
    <mergeCell ref="J138:K138"/>
    <mergeCell ref="G139:H139"/>
    <mergeCell ref="G140:H140"/>
    <mergeCell ref="G141:H141"/>
    <mergeCell ref="G131:H131"/>
    <mergeCell ref="G132:H132"/>
    <mergeCell ref="G133:H133"/>
    <mergeCell ref="G134:H134"/>
    <mergeCell ref="G135:H135"/>
    <mergeCell ref="G136:H136"/>
    <mergeCell ref="G142:H142"/>
    <mergeCell ref="G143:H143"/>
    <mergeCell ref="G144:H144"/>
    <mergeCell ref="G145:H145"/>
    <mergeCell ref="G137:H137"/>
    <mergeCell ref="G138:H138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AU168"/>
  <sheetViews>
    <sheetView zoomScale="80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O30" sqref="O30"/>
    </sheetView>
  </sheetViews>
  <sheetFormatPr defaultColWidth="10.00390625" defaultRowHeight="13.5" customHeight="1"/>
  <cols>
    <col min="1" max="1" width="5.00390625" style="17" customWidth="1"/>
    <col min="2" max="2" width="11.375" style="17" customWidth="1"/>
    <col min="3" max="3" width="6.625" style="17" customWidth="1"/>
    <col min="4" max="5" width="4.50390625" style="18" customWidth="1"/>
    <col min="6" max="6" width="11.375" style="18" customWidth="1"/>
    <col min="7" max="8" width="6.75390625" style="18" customWidth="1"/>
    <col min="9" max="9" width="16.625" style="18" customWidth="1"/>
    <col min="10" max="11" width="11.00390625" style="18" customWidth="1"/>
    <col min="12" max="12" width="10.50390625" style="18" bestFit="1" customWidth="1"/>
    <col min="13" max="13" width="6.75390625" style="18" customWidth="1"/>
    <col min="14" max="14" width="17.25390625" style="18" bestFit="1" customWidth="1"/>
    <col min="15" max="15" width="13.25390625" style="18" customWidth="1"/>
    <col min="16" max="16" width="11.375" style="18" customWidth="1"/>
    <col min="17" max="17" width="9.375" style="18" customWidth="1"/>
    <col min="18" max="20" width="10.875" style="18" customWidth="1"/>
    <col min="21" max="21" width="10.875" style="17" customWidth="1"/>
    <col min="22" max="22" width="12.625" style="17" customWidth="1"/>
    <col min="23" max="16384" width="10.00390625" style="17" customWidth="1"/>
  </cols>
  <sheetData>
    <row r="1" ht="21" customHeight="1"/>
    <row r="2" spans="1:47" ht="21" customHeight="1">
      <c r="A2" s="272" t="s">
        <v>60</v>
      </c>
      <c r="B2" s="272"/>
      <c r="C2" s="273">
        <f>I2+V125</f>
        <v>3131693.0000000037</v>
      </c>
      <c r="D2" s="273"/>
      <c r="E2" s="273"/>
      <c r="F2" s="273"/>
      <c r="G2" s="272" t="s">
        <v>61</v>
      </c>
      <c r="H2" s="272"/>
      <c r="I2" s="19">
        <v>1000000</v>
      </c>
      <c r="J2" s="20" t="s">
        <v>62</v>
      </c>
      <c r="K2" s="214">
        <v>0.3</v>
      </c>
      <c r="N2" s="216"/>
      <c r="O2" s="215" t="s">
        <v>108</v>
      </c>
      <c r="U2" s="18"/>
      <c r="V2" s="18"/>
      <c r="W2" s="18"/>
      <c r="AU2" s="21">
        <f>I2-I2*K2</f>
        <v>700000</v>
      </c>
    </row>
    <row r="3" spans="1:23" ht="21" customHeight="1">
      <c r="A3" s="272" t="s">
        <v>63</v>
      </c>
      <c r="B3" s="272"/>
      <c r="C3" s="274">
        <v>17</v>
      </c>
      <c r="D3" s="274"/>
      <c r="E3" s="274"/>
      <c r="F3" s="274"/>
      <c r="G3" s="275">
        <f>IF(C2&lt;AU2,"警告！！資金不足！！","")</f>
      </c>
      <c r="H3" s="275"/>
      <c r="I3" s="275"/>
      <c r="J3" s="275"/>
      <c r="K3" s="275"/>
      <c r="P3" s="225" t="s">
        <v>113</v>
      </c>
      <c r="U3" s="18"/>
      <c r="V3" s="18"/>
      <c r="W3" s="18"/>
    </row>
    <row r="4" spans="1:27" ht="13.5">
      <c r="A4" s="22" t="s">
        <v>64</v>
      </c>
      <c r="B4" s="23" t="s">
        <v>65</v>
      </c>
      <c r="C4" s="23" t="s">
        <v>66</v>
      </c>
      <c r="D4" s="262" t="s">
        <v>21</v>
      </c>
      <c r="E4" s="263"/>
      <c r="F4" s="24" t="s">
        <v>67</v>
      </c>
      <c r="G4" s="24" t="s">
        <v>23</v>
      </c>
      <c r="H4" s="24" t="s">
        <v>22</v>
      </c>
      <c r="I4" s="24" t="s">
        <v>24</v>
      </c>
      <c r="J4" s="24" t="s">
        <v>106</v>
      </c>
      <c r="K4" s="24" t="s">
        <v>105</v>
      </c>
      <c r="L4" s="25" t="s">
        <v>68</v>
      </c>
      <c r="M4" s="24" t="s">
        <v>25</v>
      </c>
      <c r="N4" s="24" t="s">
        <v>26</v>
      </c>
      <c r="O4" s="24" t="s">
        <v>27</v>
      </c>
      <c r="P4" s="203" t="s">
        <v>28</v>
      </c>
      <c r="Q4" s="26" t="s">
        <v>29</v>
      </c>
      <c r="R4" s="27" t="s">
        <v>69</v>
      </c>
      <c r="S4" s="203" t="s">
        <v>70</v>
      </c>
      <c r="T4" s="27" t="s">
        <v>30</v>
      </c>
      <c r="U4" s="28" t="s">
        <v>31</v>
      </c>
      <c r="V4" s="29" t="s">
        <v>32</v>
      </c>
      <c r="X4" s="30" t="s">
        <v>70</v>
      </c>
      <c r="Y4" s="31" t="s">
        <v>71</v>
      </c>
      <c r="Z4" s="31" t="s">
        <v>72</v>
      </c>
      <c r="AA4" s="32" t="s">
        <v>73</v>
      </c>
    </row>
    <row r="5" spans="1:27" ht="13.5">
      <c r="A5" s="33">
        <v>1</v>
      </c>
      <c r="B5" s="209">
        <f>I2</f>
        <v>1000000</v>
      </c>
      <c r="C5" s="204">
        <v>0.03</v>
      </c>
      <c r="D5" s="34" t="s">
        <v>116</v>
      </c>
      <c r="E5" s="35" t="s">
        <v>117</v>
      </c>
      <c r="F5" s="36" t="s">
        <v>103</v>
      </c>
      <c r="G5" s="36" t="s">
        <v>107</v>
      </c>
      <c r="H5" s="36" t="s">
        <v>114</v>
      </c>
      <c r="I5" s="37">
        <v>40925</v>
      </c>
      <c r="J5" s="38">
        <v>61.54</v>
      </c>
      <c r="K5" s="38">
        <v>60.843</v>
      </c>
      <c r="L5" s="39">
        <f aca="true" t="shared" si="0" ref="L5:L68">IF(H5="","",IF(H5="買い",J5+$C$3*VLOOKUP(E5,$X$5:$AA$23,3,FALSE),J5-$C$3*VLOOKUP(E5,$X$5:$AA$23,3,FALSE)))</f>
        <v>61.71</v>
      </c>
      <c r="M5" s="36" t="s">
        <v>107</v>
      </c>
      <c r="N5" s="40">
        <v>40983</v>
      </c>
      <c r="O5" s="231">
        <v>67.665</v>
      </c>
      <c r="P5" s="42" t="s">
        <v>119</v>
      </c>
      <c r="Q5" s="43" t="str">
        <f aca="true" t="shared" si="1" ref="Q5:Q68">IF(J5="","",IF(O5="","保留中",IF(H5="買い",IF(J5&lt;O5,"勝ち",IF(J5&gt;O5,"負け","ドロー")),IF(J5&gt;O5,"勝ち",IF(J5&lt;O5,"負け","ドロー")))))</f>
        <v>勝ち</v>
      </c>
      <c r="R5" s="44">
        <f aca="true" t="shared" si="2" ref="R5:R68">IF(K5="",,ABS(J5-K5)/VLOOKUP(E5,$X$5:$Z$23,3,FALSE))</f>
        <v>69.69999999999956</v>
      </c>
      <c r="S5" s="45">
        <f aca="true" t="shared" si="3" ref="S5:S68">IF(K5="",0,ROUNDDOWN((B5*C5)/(VLOOKUP(E5,$X$5:$AA$23,4,FALSE)*R5),-3))</f>
        <v>43000</v>
      </c>
      <c r="T5" s="46">
        <f>IF(Q5="勝ち",IF(H5="買い",(O5-J5)/VLOOKUP(E5,$X$5:$AA$23,3,FALSE),(J5-O5)/VLOOKUP(E5,$X$5:$AA$23,3,FALSE)),0)</f>
        <v>612.5000000000007</v>
      </c>
      <c r="U5" s="47">
        <f aca="true" t="shared" si="4" ref="U5:U68">IF(Q5="負け",IF(H5="買い",(O5-J5)/VLOOKUP(E5,$X$5:$AA$23,3,FALSE),(J5-O5)/VLOOKUP(E5,$X$5:$AA$23,3,FALSE)),0)</f>
        <v>0</v>
      </c>
      <c r="V5" s="48">
        <f aca="true" t="shared" si="5" ref="V5:V68">IF(Q5="保留中",-R5*S5*VLOOKUP(E5,$X$5:$AA$23,4,FALSE),IF(O5="","",S5*VLOOKUP(E5,$X$5:$AA$23,4,FALSE)*U5+S5*VLOOKUP(E5,$X$5:$AA$23,4,FALSE)*T5))</f>
        <v>263375.0000000003</v>
      </c>
      <c r="X5" s="49" t="s">
        <v>74</v>
      </c>
      <c r="Y5" s="50">
        <v>100</v>
      </c>
      <c r="Z5" s="50">
        <v>0.01</v>
      </c>
      <c r="AA5" s="51">
        <v>0.01</v>
      </c>
    </row>
    <row r="6" spans="1:27" ht="13.5">
      <c r="A6" s="52">
        <v>2</v>
      </c>
      <c r="B6" s="209">
        <f>IF(V5="","",B5+V5)</f>
        <v>1263375.0000000002</v>
      </c>
      <c r="C6" s="204">
        <v>0.03</v>
      </c>
      <c r="D6" s="34" t="s">
        <v>116</v>
      </c>
      <c r="E6" s="35" t="s">
        <v>117</v>
      </c>
      <c r="F6" s="36" t="s">
        <v>115</v>
      </c>
      <c r="G6" s="36" t="s">
        <v>107</v>
      </c>
      <c r="H6" s="36" t="s">
        <v>102</v>
      </c>
      <c r="I6" s="37">
        <v>41003</v>
      </c>
      <c r="J6" s="38">
        <v>66.769</v>
      </c>
      <c r="K6" s="38">
        <v>67.883</v>
      </c>
      <c r="L6" s="39">
        <f t="shared" si="0"/>
        <v>66.599</v>
      </c>
      <c r="M6" s="36" t="s">
        <v>107</v>
      </c>
      <c r="N6" s="37">
        <v>41059</v>
      </c>
      <c r="O6" s="38">
        <v>60.66</v>
      </c>
      <c r="P6" s="53" t="s">
        <v>120</v>
      </c>
      <c r="Q6" s="43" t="str">
        <f t="shared" si="1"/>
        <v>勝ち</v>
      </c>
      <c r="R6" s="44">
        <f t="shared" si="2"/>
        <v>111.39999999999901</v>
      </c>
      <c r="S6" s="45">
        <f t="shared" si="3"/>
        <v>34000</v>
      </c>
      <c r="T6" s="46">
        <f aca="true" t="shared" si="6" ref="T6:T68">IF(Q6="勝ち",IF(H6="買い",(O6-J6)/VLOOKUP(E6,$X$5:$AA$23,3,FALSE),(J6-O6)/VLOOKUP(E6,$X$5:$AA$23,3,FALSE)),0)</f>
        <v>610.9000000000009</v>
      </c>
      <c r="U6" s="47">
        <f t="shared" si="4"/>
        <v>0</v>
      </c>
      <c r="V6" s="48">
        <f t="shared" si="5"/>
        <v>207706.0000000003</v>
      </c>
      <c r="X6" s="54" t="s">
        <v>76</v>
      </c>
      <c r="Y6" s="55">
        <v>123.46</v>
      </c>
      <c r="Z6" s="55">
        <v>0.0001</v>
      </c>
      <c r="AA6" s="56">
        <f aca="true" t="shared" si="7" ref="AA6:AA23">Y6*Z6</f>
        <v>0.012346</v>
      </c>
    </row>
    <row r="7" spans="1:27" ht="13.5">
      <c r="A7" s="52">
        <v>3</v>
      </c>
      <c r="B7" s="209">
        <f aca="true" t="shared" si="8" ref="B7:B70">IF(V6="","",B6+V6)</f>
        <v>1471081.0000000005</v>
      </c>
      <c r="C7" s="204">
        <v>0.03</v>
      </c>
      <c r="D7" s="34" t="s">
        <v>116</v>
      </c>
      <c r="E7" s="35" t="s">
        <v>117</v>
      </c>
      <c r="F7" s="36" t="s">
        <v>118</v>
      </c>
      <c r="G7" s="36" t="s">
        <v>107</v>
      </c>
      <c r="H7" s="36" t="s">
        <v>114</v>
      </c>
      <c r="I7" s="37">
        <v>41074</v>
      </c>
      <c r="J7" s="38">
        <v>63.713</v>
      </c>
      <c r="K7" s="38">
        <v>63.208</v>
      </c>
      <c r="L7" s="39">
        <f t="shared" si="0"/>
        <v>63.883</v>
      </c>
      <c r="M7" s="36" t="s">
        <v>107</v>
      </c>
      <c r="N7" s="37">
        <v>41082</v>
      </c>
      <c r="O7" s="38">
        <v>64.482</v>
      </c>
      <c r="P7" s="53" t="s">
        <v>119</v>
      </c>
      <c r="Q7" s="43" t="str">
        <f t="shared" si="1"/>
        <v>勝ち</v>
      </c>
      <c r="R7" s="44">
        <f t="shared" si="2"/>
        <v>50.500000000000256</v>
      </c>
      <c r="S7" s="45">
        <f t="shared" si="3"/>
        <v>87000</v>
      </c>
      <c r="T7" s="46">
        <f t="shared" si="6"/>
        <v>76.89999999999984</v>
      </c>
      <c r="U7" s="47">
        <f t="shared" si="4"/>
        <v>0</v>
      </c>
      <c r="V7" s="48">
        <f t="shared" si="5"/>
        <v>66902.99999999985</v>
      </c>
      <c r="X7" s="54" t="s">
        <v>77</v>
      </c>
      <c r="Y7" s="55">
        <v>135.5</v>
      </c>
      <c r="Z7" s="55">
        <v>0.0001</v>
      </c>
      <c r="AA7" s="56">
        <f t="shared" si="7"/>
        <v>0.013550000000000001</v>
      </c>
    </row>
    <row r="8" spans="1:27" ht="13.5">
      <c r="A8" s="52">
        <v>4</v>
      </c>
      <c r="B8" s="209">
        <f t="shared" si="8"/>
        <v>1537984.0000000002</v>
      </c>
      <c r="C8" s="204">
        <v>0.03</v>
      </c>
      <c r="D8" s="34" t="s">
        <v>116</v>
      </c>
      <c r="E8" s="35" t="s">
        <v>117</v>
      </c>
      <c r="F8" s="36" t="s">
        <v>118</v>
      </c>
      <c r="G8" s="36" t="s">
        <v>107</v>
      </c>
      <c r="H8" s="36" t="s">
        <v>114</v>
      </c>
      <c r="I8" s="37">
        <v>41163</v>
      </c>
      <c r="J8" s="38">
        <v>62.144</v>
      </c>
      <c r="K8" s="38">
        <v>61.257</v>
      </c>
      <c r="L8" s="39">
        <f t="shared" si="0"/>
        <v>62.314</v>
      </c>
      <c r="M8" s="36" t="s">
        <v>107</v>
      </c>
      <c r="N8" s="37">
        <v>41184</v>
      </c>
      <c r="O8" s="38">
        <v>62.966</v>
      </c>
      <c r="P8" s="53" t="s">
        <v>119</v>
      </c>
      <c r="Q8" s="43" t="str">
        <f t="shared" si="1"/>
        <v>勝ち</v>
      </c>
      <c r="R8" s="44">
        <f t="shared" si="2"/>
        <v>88.70000000000005</v>
      </c>
      <c r="S8" s="45">
        <f t="shared" si="3"/>
        <v>52000</v>
      </c>
      <c r="T8" s="46">
        <f t="shared" si="6"/>
        <v>82.20000000000027</v>
      </c>
      <c r="U8" s="47">
        <f t="shared" si="4"/>
        <v>0</v>
      </c>
      <c r="V8" s="48">
        <f t="shared" si="5"/>
        <v>42744.000000000146</v>
      </c>
      <c r="X8" s="54" t="s">
        <v>78</v>
      </c>
      <c r="Y8" s="55">
        <v>190.35</v>
      </c>
      <c r="Z8" s="55">
        <v>0.0001</v>
      </c>
      <c r="AA8" s="56">
        <f t="shared" si="7"/>
        <v>0.019035</v>
      </c>
    </row>
    <row r="9" spans="1:27" ht="13.5">
      <c r="A9" s="52">
        <v>5</v>
      </c>
      <c r="B9" s="209">
        <f t="shared" si="8"/>
        <v>1580728.0000000005</v>
      </c>
      <c r="C9" s="204">
        <v>0.03</v>
      </c>
      <c r="D9" s="34" t="s">
        <v>116</v>
      </c>
      <c r="E9" s="35" t="s">
        <v>117</v>
      </c>
      <c r="F9" s="36" t="s">
        <v>118</v>
      </c>
      <c r="G9" s="36" t="s">
        <v>107</v>
      </c>
      <c r="H9" s="36" t="s">
        <v>114</v>
      </c>
      <c r="I9" s="37">
        <v>41199</v>
      </c>
      <c r="J9" s="38">
        <v>64.96</v>
      </c>
      <c r="K9" s="38">
        <v>64.193</v>
      </c>
      <c r="L9" s="39">
        <f t="shared" si="0"/>
        <v>65.13</v>
      </c>
      <c r="M9" s="36" t="s">
        <v>107</v>
      </c>
      <c r="N9" s="37">
        <v>41248</v>
      </c>
      <c r="O9" s="38">
        <v>67.424</v>
      </c>
      <c r="P9" s="53" t="s">
        <v>119</v>
      </c>
      <c r="Q9" s="43" t="str">
        <f t="shared" si="1"/>
        <v>勝ち</v>
      </c>
      <c r="R9" s="44">
        <f t="shared" si="2"/>
        <v>76.69999999999959</v>
      </c>
      <c r="S9" s="45">
        <f t="shared" si="3"/>
        <v>61000</v>
      </c>
      <c r="T9" s="46">
        <f t="shared" si="6"/>
        <v>246.40000000000128</v>
      </c>
      <c r="U9" s="47">
        <f t="shared" si="4"/>
        <v>0</v>
      </c>
      <c r="V9" s="48">
        <f t="shared" si="5"/>
        <v>150304.0000000008</v>
      </c>
      <c r="X9" s="54" t="s">
        <v>79</v>
      </c>
      <c r="Y9" s="55">
        <v>128.69</v>
      </c>
      <c r="Z9" s="55">
        <v>0.0001</v>
      </c>
      <c r="AA9" s="56">
        <f t="shared" si="7"/>
        <v>0.012869</v>
      </c>
    </row>
    <row r="10" spans="1:27" ht="13.5">
      <c r="A10" s="52">
        <v>6</v>
      </c>
      <c r="B10" s="209">
        <f t="shared" si="8"/>
        <v>1731032.0000000012</v>
      </c>
      <c r="C10" s="204">
        <v>0.03</v>
      </c>
      <c r="D10" s="34" t="s">
        <v>116</v>
      </c>
      <c r="E10" s="35" t="s">
        <v>117</v>
      </c>
      <c r="F10" s="36" t="s">
        <v>118</v>
      </c>
      <c r="G10" s="36" t="s">
        <v>107</v>
      </c>
      <c r="H10" s="36" t="s">
        <v>114</v>
      </c>
      <c r="I10" s="37">
        <v>41274</v>
      </c>
      <c r="J10" s="38">
        <v>71.585</v>
      </c>
      <c r="K10" s="38">
        <v>70.171</v>
      </c>
      <c r="L10" s="39">
        <f t="shared" si="0"/>
        <v>71.755</v>
      </c>
      <c r="M10" s="36" t="s">
        <v>107</v>
      </c>
      <c r="N10" s="37">
        <v>41316</v>
      </c>
      <c r="O10" s="38">
        <v>76.974</v>
      </c>
      <c r="P10" s="53" t="s">
        <v>119</v>
      </c>
      <c r="Q10" s="43" t="str">
        <f t="shared" si="1"/>
        <v>勝ち</v>
      </c>
      <c r="R10" s="44">
        <f t="shared" si="2"/>
        <v>141.39999999999873</v>
      </c>
      <c r="S10" s="45">
        <f t="shared" si="3"/>
        <v>36000</v>
      </c>
      <c r="T10" s="46">
        <f t="shared" si="6"/>
        <v>538.900000000001</v>
      </c>
      <c r="U10" s="47">
        <f t="shared" si="4"/>
        <v>0</v>
      </c>
      <c r="V10" s="48">
        <f t="shared" si="5"/>
        <v>194004.00000000035</v>
      </c>
      <c r="X10" s="54" t="s">
        <v>75</v>
      </c>
      <c r="Y10" s="55">
        <v>80.81</v>
      </c>
      <c r="Z10" s="55">
        <v>0.0001</v>
      </c>
      <c r="AA10" s="56">
        <f t="shared" si="7"/>
        <v>0.008081000000000001</v>
      </c>
    </row>
    <row r="11" spans="1:27" ht="13.5">
      <c r="A11" s="52">
        <v>7</v>
      </c>
      <c r="B11" s="209">
        <f t="shared" si="8"/>
        <v>1925036.0000000014</v>
      </c>
      <c r="C11" s="204">
        <v>0.03</v>
      </c>
      <c r="D11" s="34" t="s">
        <v>116</v>
      </c>
      <c r="E11" s="35" t="s">
        <v>117</v>
      </c>
      <c r="F11" s="36" t="s">
        <v>118</v>
      </c>
      <c r="G11" s="36" t="s">
        <v>107</v>
      </c>
      <c r="H11" s="36" t="s">
        <v>114</v>
      </c>
      <c r="I11" s="37">
        <v>41388</v>
      </c>
      <c r="J11" s="38">
        <v>84.469</v>
      </c>
      <c r="K11" s="38">
        <v>83.393</v>
      </c>
      <c r="L11" s="39">
        <f t="shared" si="0"/>
        <v>84.639</v>
      </c>
      <c r="M11" s="36" t="s">
        <v>107</v>
      </c>
      <c r="N11" s="37">
        <v>41390</v>
      </c>
      <c r="O11" s="38">
        <v>83.642</v>
      </c>
      <c r="P11" s="53" t="s">
        <v>121</v>
      </c>
      <c r="Q11" s="43" t="str">
        <f t="shared" si="1"/>
        <v>負け</v>
      </c>
      <c r="R11" s="44">
        <f t="shared" si="2"/>
        <v>107.59999999999934</v>
      </c>
      <c r="S11" s="45">
        <f t="shared" si="3"/>
        <v>53000</v>
      </c>
      <c r="T11" s="46">
        <f t="shared" si="6"/>
        <v>0</v>
      </c>
      <c r="U11" s="47">
        <f t="shared" si="4"/>
        <v>-82.69999999999982</v>
      </c>
      <c r="V11" s="48">
        <f t="shared" si="5"/>
        <v>-43830.999999999905</v>
      </c>
      <c r="X11" s="54" t="s">
        <v>80</v>
      </c>
      <c r="Y11" s="55">
        <v>93.53</v>
      </c>
      <c r="Z11" s="55">
        <v>0.0001</v>
      </c>
      <c r="AA11" s="56">
        <f t="shared" si="7"/>
        <v>0.009353</v>
      </c>
    </row>
    <row r="12" spans="1:27" ht="13.5">
      <c r="A12" s="52">
        <v>8</v>
      </c>
      <c r="B12" s="209">
        <f t="shared" si="8"/>
        <v>1881205.0000000014</v>
      </c>
      <c r="C12" s="204">
        <v>0.03</v>
      </c>
      <c r="D12" s="34" t="s">
        <v>116</v>
      </c>
      <c r="E12" s="35" t="s">
        <v>117</v>
      </c>
      <c r="F12" s="36" t="s">
        <v>118</v>
      </c>
      <c r="G12" s="36" t="s">
        <v>107</v>
      </c>
      <c r="H12" s="36" t="s">
        <v>102</v>
      </c>
      <c r="I12" s="37">
        <v>41416</v>
      </c>
      <c r="J12" s="38">
        <v>82.784</v>
      </c>
      <c r="K12" s="38">
        <v>84.343</v>
      </c>
      <c r="L12" s="39">
        <f t="shared" si="0"/>
        <v>82.614</v>
      </c>
      <c r="M12" s="36" t="s">
        <v>107</v>
      </c>
      <c r="N12" s="37">
        <v>41439</v>
      </c>
      <c r="O12" s="38">
        <v>77.636</v>
      </c>
      <c r="P12" s="53" t="s">
        <v>120</v>
      </c>
      <c r="Q12" s="43" t="str">
        <f t="shared" si="1"/>
        <v>勝ち</v>
      </c>
      <c r="R12" s="44">
        <f t="shared" si="2"/>
        <v>155.89999999999975</v>
      </c>
      <c r="S12" s="45">
        <f t="shared" si="3"/>
        <v>36000</v>
      </c>
      <c r="T12" s="46">
        <f t="shared" si="6"/>
        <v>514.800000000001</v>
      </c>
      <c r="U12" s="47">
        <f t="shared" si="4"/>
        <v>0</v>
      </c>
      <c r="V12" s="48">
        <f t="shared" si="5"/>
        <v>185328.00000000035</v>
      </c>
      <c r="X12" s="54" t="s">
        <v>81</v>
      </c>
      <c r="Y12" s="55">
        <v>89.93</v>
      </c>
      <c r="Z12" s="55">
        <v>0.0001</v>
      </c>
      <c r="AA12" s="56">
        <f t="shared" si="7"/>
        <v>0.008993000000000001</v>
      </c>
    </row>
    <row r="13" spans="1:27" ht="13.5">
      <c r="A13" s="52">
        <v>9</v>
      </c>
      <c r="B13" s="209">
        <f t="shared" si="8"/>
        <v>2066533.0000000019</v>
      </c>
      <c r="C13" s="204">
        <v>0.03</v>
      </c>
      <c r="D13" s="34" t="s">
        <v>116</v>
      </c>
      <c r="E13" s="35" t="s">
        <v>117</v>
      </c>
      <c r="F13" s="36" t="s">
        <v>118</v>
      </c>
      <c r="G13" s="36" t="s">
        <v>107</v>
      </c>
      <c r="H13" s="36" t="s">
        <v>114</v>
      </c>
      <c r="I13" s="232">
        <v>41459</v>
      </c>
      <c r="J13" s="38">
        <v>78.607</v>
      </c>
      <c r="K13" s="38">
        <v>77.369</v>
      </c>
      <c r="L13" s="39">
        <f t="shared" si="0"/>
        <v>78.777</v>
      </c>
      <c r="M13" s="36" t="s">
        <v>107</v>
      </c>
      <c r="N13" s="37">
        <v>41460</v>
      </c>
      <c r="O13" s="38">
        <v>76.666</v>
      </c>
      <c r="P13" s="53" t="s">
        <v>121</v>
      </c>
      <c r="Q13" s="43" t="str">
        <f t="shared" si="1"/>
        <v>負け</v>
      </c>
      <c r="R13" s="44">
        <f t="shared" si="2"/>
        <v>123.79999999999995</v>
      </c>
      <c r="S13" s="45">
        <f t="shared" si="3"/>
        <v>50000</v>
      </c>
      <c r="T13" s="46">
        <f t="shared" si="6"/>
        <v>0</v>
      </c>
      <c r="U13" s="47">
        <f t="shared" si="4"/>
        <v>-194.10000000000025</v>
      </c>
      <c r="V13" s="48">
        <f t="shared" si="5"/>
        <v>-97050.00000000013</v>
      </c>
      <c r="X13" s="54"/>
      <c r="Y13" s="55"/>
      <c r="Z13" s="55"/>
      <c r="AA13" s="56">
        <f t="shared" si="7"/>
        <v>0</v>
      </c>
    </row>
    <row r="14" spans="1:27" ht="13.5">
      <c r="A14" s="52">
        <v>10</v>
      </c>
      <c r="B14" s="209">
        <f t="shared" si="8"/>
        <v>1969483.0000000016</v>
      </c>
      <c r="C14" s="204">
        <v>0.03</v>
      </c>
      <c r="D14" s="34" t="s">
        <v>116</v>
      </c>
      <c r="E14" s="35" t="s">
        <v>117</v>
      </c>
      <c r="F14" s="36" t="s">
        <v>118</v>
      </c>
      <c r="G14" s="36" t="s">
        <v>107</v>
      </c>
      <c r="H14" s="36" t="s">
        <v>114</v>
      </c>
      <c r="I14" s="37">
        <v>41524</v>
      </c>
      <c r="J14" s="38">
        <v>81.861</v>
      </c>
      <c r="K14" s="38">
        <v>80.864</v>
      </c>
      <c r="L14" s="39">
        <f t="shared" si="0"/>
        <v>82.031</v>
      </c>
      <c r="M14" s="36" t="s">
        <v>107</v>
      </c>
      <c r="N14" s="37">
        <v>41526</v>
      </c>
      <c r="O14" s="38">
        <v>80.616</v>
      </c>
      <c r="P14" s="53" t="s">
        <v>121</v>
      </c>
      <c r="Q14" s="43" t="str">
        <f t="shared" si="1"/>
        <v>負け</v>
      </c>
      <c r="R14" s="44">
        <f t="shared" si="2"/>
        <v>99.69999999999999</v>
      </c>
      <c r="S14" s="45">
        <f t="shared" si="3"/>
        <v>59000</v>
      </c>
      <c r="T14" s="46">
        <f t="shared" si="6"/>
        <v>0</v>
      </c>
      <c r="U14" s="47">
        <f t="shared" si="4"/>
        <v>-124.50000000000045</v>
      </c>
      <c r="V14" s="48">
        <f t="shared" si="5"/>
        <v>-73455.00000000026</v>
      </c>
      <c r="X14" s="54"/>
      <c r="Y14" s="55"/>
      <c r="Z14" s="55"/>
      <c r="AA14" s="56">
        <f t="shared" si="7"/>
        <v>0</v>
      </c>
    </row>
    <row r="15" spans="1:27" ht="13.5">
      <c r="A15" s="52">
        <v>11</v>
      </c>
      <c r="B15" s="209">
        <f t="shared" si="8"/>
        <v>1896028.0000000014</v>
      </c>
      <c r="C15" s="204">
        <v>0.03</v>
      </c>
      <c r="D15" s="34" t="s">
        <v>116</v>
      </c>
      <c r="E15" s="35" t="s">
        <v>117</v>
      </c>
      <c r="F15" s="36" t="s">
        <v>118</v>
      </c>
      <c r="G15" s="36" t="s">
        <v>107</v>
      </c>
      <c r="H15" s="36" t="s">
        <v>114</v>
      </c>
      <c r="I15" s="37">
        <v>41607</v>
      </c>
      <c r="J15" s="38">
        <v>83.587</v>
      </c>
      <c r="K15" s="38">
        <v>82.788</v>
      </c>
      <c r="L15" s="39">
        <f t="shared" si="0"/>
        <v>83.757</v>
      </c>
      <c r="M15" s="36" t="s">
        <v>107</v>
      </c>
      <c r="N15" s="37">
        <v>41652</v>
      </c>
      <c r="O15" s="38">
        <v>85.35</v>
      </c>
      <c r="P15" s="53" t="s">
        <v>119</v>
      </c>
      <c r="Q15" s="43" t="str">
        <f t="shared" si="1"/>
        <v>勝ち</v>
      </c>
      <c r="R15" s="44">
        <f t="shared" si="2"/>
        <v>79.90000000000066</v>
      </c>
      <c r="S15" s="45">
        <f t="shared" si="3"/>
        <v>71000</v>
      </c>
      <c r="T15" s="46">
        <f t="shared" si="6"/>
        <v>176.2999999999991</v>
      </c>
      <c r="U15" s="47">
        <f t="shared" si="4"/>
        <v>0</v>
      </c>
      <c r="V15" s="48">
        <f t="shared" si="5"/>
        <v>125172.99999999936</v>
      </c>
      <c r="X15" s="54"/>
      <c r="Y15" s="55"/>
      <c r="Z15" s="55"/>
      <c r="AA15" s="56">
        <f t="shared" si="7"/>
        <v>0</v>
      </c>
    </row>
    <row r="16" spans="1:27" ht="13.5">
      <c r="A16" s="52">
        <v>12</v>
      </c>
      <c r="B16" s="209">
        <f t="shared" si="8"/>
        <v>2021201.0000000007</v>
      </c>
      <c r="C16" s="204">
        <v>0.03</v>
      </c>
      <c r="D16" s="34" t="s">
        <v>116</v>
      </c>
      <c r="E16" s="35" t="s">
        <v>117</v>
      </c>
      <c r="F16" s="36" t="s">
        <v>118</v>
      </c>
      <c r="G16" s="36" t="s">
        <v>107</v>
      </c>
      <c r="H16" s="36" t="s">
        <v>102</v>
      </c>
      <c r="I16" s="37">
        <v>41662</v>
      </c>
      <c r="J16" s="38">
        <v>85.365</v>
      </c>
      <c r="K16" s="38">
        <v>86.916</v>
      </c>
      <c r="L16" s="39">
        <f t="shared" si="0"/>
        <v>85.195</v>
      </c>
      <c r="M16" s="36" t="s">
        <v>107</v>
      </c>
      <c r="N16" s="37">
        <v>41664</v>
      </c>
      <c r="O16" s="38">
        <v>85.697</v>
      </c>
      <c r="P16" s="53" t="s">
        <v>121</v>
      </c>
      <c r="Q16" s="43" t="str">
        <f t="shared" si="1"/>
        <v>負け</v>
      </c>
      <c r="R16" s="44">
        <f t="shared" si="2"/>
        <v>155.1000000000002</v>
      </c>
      <c r="S16" s="45">
        <f t="shared" si="3"/>
        <v>39000</v>
      </c>
      <c r="T16" s="46">
        <f t="shared" si="6"/>
        <v>0</v>
      </c>
      <c r="U16" s="47">
        <f t="shared" si="4"/>
        <v>-33.200000000000784</v>
      </c>
      <c r="V16" s="48">
        <f t="shared" si="5"/>
        <v>-12948.000000000306</v>
      </c>
      <c r="X16" s="54"/>
      <c r="Y16" s="55"/>
      <c r="Z16" s="55"/>
      <c r="AA16" s="56">
        <f t="shared" si="7"/>
        <v>0</v>
      </c>
    </row>
    <row r="17" spans="1:27" ht="13.5">
      <c r="A17" s="52">
        <v>13</v>
      </c>
      <c r="B17" s="209">
        <f t="shared" si="8"/>
        <v>2008253.0000000005</v>
      </c>
      <c r="C17" s="204">
        <v>0.03</v>
      </c>
      <c r="D17" s="34" t="s">
        <v>116</v>
      </c>
      <c r="E17" s="35" t="s">
        <v>117</v>
      </c>
      <c r="F17" s="36" t="s">
        <v>118</v>
      </c>
      <c r="G17" s="36" t="s">
        <v>107</v>
      </c>
      <c r="H17" s="36" t="s">
        <v>114</v>
      </c>
      <c r="I17" s="37">
        <v>41687</v>
      </c>
      <c r="J17" s="38">
        <v>85.682</v>
      </c>
      <c r="K17" s="38">
        <v>84.79</v>
      </c>
      <c r="L17" s="39">
        <f t="shared" si="0"/>
        <v>85.852</v>
      </c>
      <c r="M17" s="36" t="s">
        <v>107</v>
      </c>
      <c r="N17" s="37">
        <v>41722</v>
      </c>
      <c r="O17" s="38">
        <v>87.122</v>
      </c>
      <c r="P17" s="53" t="s">
        <v>119</v>
      </c>
      <c r="Q17" s="43" t="str">
        <f t="shared" si="1"/>
        <v>勝ち</v>
      </c>
      <c r="R17" s="44">
        <f t="shared" si="2"/>
        <v>89.19999999999959</v>
      </c>
      <c r="S17" s="45">
        <f t="shared" si="3"/>
        <v>67000</v>
      </c>
      <c r="T17" s="46">
        <f t="shared" si="6"/>
        <v>143.99999999999977</v>
      </c>
      <c r="U17" s="47">
        <f t="shared" si="4"/>
        <v>0</v>
      </c>
      <c r="V17" s="48">
        <f t="shared" si="5"/>
        <v>96479.99999999985</v>
      </c>
      <c r="X17" s="54"/>
      <c r="Y17" s="55"/>
      <c r="Z17" s="55"/>
      <c r="AA17" s="56">
        <f t="shared" si="7"/>
        <v>0</v>
      </c>
    </row>
    <row r="18" spans="1:27" ht="13.5">
      <c r="A18" s="52">
        <v>14</v>
      </c>
      <c r="B18" s="209">
        <f t="shared" si="8"/>
        <v>2104733.0000000005</v>
      </c>
      <c r="C18" s="204">
        <v>0.03</v>
      </c>
      <c r="D18" s="34" t="s">
        <v>116</v>
      </c>
      <c r="E18" s="35" t="s">
        <v>117</v>
      </c>
      <c r="F18" s="36" t="s">
        <v>118</v>
      </c>
      <c r="G18" s="36" t="s">
        <v>107</v>
      </c>
      <c r="H18" s="36" t="s">
        <v>102</v>
      </c>
      <c r="I18" s="37">
        <v>41774</v>
      </c>
      <c r="J18" s="38">
        <v>87.456</v>
      </c>
      <c r="K18" s="38">
        <v>88.643</v>
      </c>
      <c r="L18" s="39">
        <f t="shared" si="0"/>
        <v>87.286</v>
      </c>
      <c r="M18" s="36" t="s">
        <v>107</v>
      </c>
      <c r="N18" s="37">
        <v>41784</v>
      </c>
      <c r="O18" s="38">
        <v>87.377</v>
      </c>
      <c r="P18" s="53" t="s">
        <v>120</v>
      </c>
      <c r="Q18" s="43" t="str">
        <f t="shared" si="1"/>
        <v>勝ち</v>
      </c>
      <c r="R18" s="44">
        <f t="shared" si="2"/>
        <v>118.69999999999976</v>
      </c>
      <c r="S18" s="45">
        <f t="shared" si="3"/>
        <v>53000</v>
      </c>
      <c r="T18" s="46">
        <f t="shared" si="6"/>
        <v>7.900000000000773</v>
      </c>
      <c r="U18" s="47">
        <f t="shared" si="4"/>
        <v>0</v>
      </c>
      <c r="V18" s="48">
        <f t="shared" si="5"/>
        <v>4187.000000000409</v>
      </c>
      <c r="X18" s="54"/>
      <c r="Y18" s="55"/>
      <c r="Z18" s="55"/>
      <c r="AA18" s="56">
        <f t="shared" si="7"/>
        <v>0</v>
      </c>
    </row>
    <row r="19" spans="1:27" ht="13.5">
      <c r="A19" s="52">
        <v>15</v>
      </c>
      <c r="B19" s="209">
        <f t="shared" si="8"/>
        <v>2108920.000000001</v>
      </c>
      <c r="C19" s="204">
        <v>0.03</v>
      </c>
      <c r="D19" s="34" t="s">
        <v>116</v>
      </c>
      <c r="E19" s="35" t="s">
        <v>117</v>
      </c>
      <c r="F19" s="36" t="s">
        <v>118</v>
      </c>
      <c r="G19" s="36" t="s">
        <v>107</v>
      </c>
      <c r="H19" s="36" t="s">
        <v>114</v>
      </c>
      <c r="I19" s="37">
        <v>41802</v>
      </c>
      <c r="J19" s="38">
        <v>88.654</v>
      </c>
      <c r="K19" s="38">
        <v>86.925</v>
      </c>
      <c r="L19" s="39">
        <f t="shared" si="0"/>
        <v>88.824</v>
      </c>
      <c r="M19" s="36" t="s">
        <v>107</v>
      </c>
      <c r="N19" s="37">
        <v>41815</v>
      </c>
      <c r="O19" s="38">
        <v>88.248</v>
      </c>
      <c r="P19" s="53" t="s">
        <v>121</v>
      </c>
      <c r="Q19" s="43" t="str">
        <f t="shared" si="1"/>
        <v>負け</v>
      </c>
      <c r="R19" s="44">
        <f t="shared" si="2"/>
        <v>172.89999999999992</v>
      </c>
      <c r="S19" s="45">
        <f t="shared" si="3"/>
        <v>36000</v>
      </c>
      <c r="T19" s="46">
        <f t="shared" si="6"/>
        <v>0</v>
      </c>
      <c r="U19" s="47">
        <f t="shared" si="4"/>
        <v>-40.59999999999917</v>
      </c>
      <c r="V19" s="48">
        <f t="shared" si="5"/>
        <v>-14615.999999999702</v>
      </c>
      <c r="X19" s="54"/>
      <c r="Y19" s="55"/>
      <c r="Z19" s="55"/>
      <c r="AA19" s="56">
        <f t="shared" si="7"/>
        <v>0</v>
      </c>
    </row>
    <row r="20" spans="1:27" ht="13.5">
      <c r="A20" s="52">
        <v>16</v>
      </c>
      <c r="B20" s="209">
        <f t="shared" si="8"/>
        <v>2094304.0000000012</v>
      </c>
      <c r="C20" s="204">
        <v>0.03</v>
      </c>
      <c r="D20" s="34" t="s">
        <v>116</v>
      </c>
      <c r="E20" s="35" t="s">
        <v>117</v>
      </c>
      <c r="F20" s="36" t="s">
        <v>118</v>
      </c>
      <c r="G20" s="36" t="s">
        <v>107</v>
      </c>
      <c r="H20" s="36" t="s">
        <v>114</v>
      </c>
      <c r="I20" s="37">
        <v>41821</v>
      </c>
      <c r="J20" s="38">
        <v>89.219</v>
      </c>
      <c r="K20" s="38">
        <v>88.699</v>
      </c>
      <c r="L20" s="39">
        <f t="shared" si="0"/>
        <v>89.389</v>
      </c>
      <c r="M20" s="36" t="s">
        <v>107</v>
      </c>
      <c r="N20" s="37">
        <v>41834</v>
      </c>
      <c r="O20" s="38">
        <v>89.229</v>
      </c>
      <c r="P20" s="53" t="s">
        <v>119</v>
      </c>
      <c r="Q20" s="43" t="str">
        <f t="shared" si="1"/>
        <v>勝ち</v>
      </c>
      <c r="R20" s="44">
        <f t="shared" si="2"/>
        <v>51.9999999999996</v>
      </c>
      <c r="S20" s="45">
        <f t="shared" si="3"/>
        <v>120000</v>
      </c>
      <c r="T20" s="46">
        <f t="shared" si="6"/>
        <v>1.0000000000005116</v>
      </c>
      <c r="U20" s="47">
        <f t="shared" si="4"/>
        <v>0</v>
      </c>
      <c r="V20" s="48">
        <f t="shared" si="5"/>
        <v>1200.000000000614</v>
      </c>
      <c r="X20" s="54"/>
      <c r="Y20" s="55"/>
      <c r="Z20" s="55"/>
      <c r="AA20" s="56">
        <f t="shared" si="7"/>
        <v>0</v>
      </c>
    </row>
    <row r="21" spans="1:27" ht="13.5">
      <c r="A21" s="52">
        <v>17</v>
      </c>
      <c r="B21" s="209">
        <f t="shared" si="8"/>
        <v>2095504.0000000019</v>
      </c>
      <c r="C21" s="204">
        <v>0.03</v>
      </c>
      <c r="D21" s="34" t="s">
        <v>116</v>
      </c>
      <c r="E21" s="35" t="s">
        <v>117</v>
      </c>
      <c r="F21" s="36" t="s">
        <v>118</v>
      </c>
      <c r="G21" s="36" t="s">
        <v>107</v>
      </c>
      <c r="H21" s="36" t="s">
        <v>102</v>
      </c>
      <c r="I21" s="37">
        <v>41844</v>
      </c>
      <c r="J21" s="38">
        <v>68.907</v>
      </c>
      <c r="K21" s="38">
        <v>88.2235</v>
      </c>
      <c r="L21" s="39">
        <f t="shared" si="0"/>
        <v>68.737</v>
      </c>
      <c r="M21" s="36" t="s">
        <v>107</v>
      </c>
      <c r="N21" s="37">
        <v>41870</v>
      </c>
      <c r="O21" s="38">
        <v>86.993</v>
      </c>
      <c r="P21" s="53" t="s">
        <v>121</v>
      </c>
      <c r="Q21" s="43" t="str">
        <f t="shared" si="1"/>
        <v>負け</v>
      </c>
      <c r="R21" s="44">
        <f t="shared" si="2"/>
        <v>1931.6500000000005</v>
      </c>
      <c r="S21" s="45">
        <f t="shared" si="3"/>
        <v>3000</v>
      </c>
      <c r="T21" s="46">
        <f t="shared" si="6"/>
        <v>0</v>
      </c>
      <c r="U21" s="47">
        <f t="shared" si="4"/>
        <v>-1808.6</v>
      </c>
      <c r="V21" s="48">
        <f t="shared" si="5"/>
        <v>-54258</v>
      </c>
      <c r="X21" s="54"/>
      <c r="Y21" s="55"/>
      <c r="Z21" s="55"/>
      <c r="AA21" s="56">
        <f t="shared" si="7"/>
        <v>0</v>
      </c>
    </row>
    <row r="22" spans="1:27" ht="13.5">
      <c r="A22" s="52">
        <v>18</v>
      </c>
      <c r="B22" s="209">
        <f t="shared" si="8"/>
        <v>2041246.0000000019</v>
      </c>
      <c r="C22" s="204">
        <v>0.03</v>
      </c>
      <c r="D22" s="34" t="s">
        <v>116</v>
      </c>
      <c r="E22" s="35" t="s">
        <v>117</v>
      </c>
      <c r="F22" s="36" t="s">
        <v>118</v>
      </c>
      <c r="G22" s="36" t="s">
        <v>107</v>
      </c>
      <c r="H22" s="36" t="s">
        <v>114</v>
      </c>
      <c r="I22" s="37">
        <v>41880</v>
      </c>
      <c r="J22" s="38">
        <v>87.173</v>
      </c>
      <c r="K22" s="38">
        <v>86.668</v>
      </c>
      <c r="L22" s="39">
        <f t="shared" si="0"/>
        <v>87.343</v>
      </c>
      <c r="M22" s="36" t="s">
        <v>107</v>
      </c>
      <c r="N22" s="37">
        <v>41900</v>
      </c>
      <c r="O22" s="38">
        <v>87.605</v>
      </c>
      <c r="P22" s="53" t="s">
        <v>119</v>
      </c>
      <c r="Q22" s="43" t="str">
        <f t="shared" si="1"/>
        <v>勝ち</v>
      </c>
      <c r="R22" s="44">
        <f t="shared" si="2"/>
        <v>50.499999999999545</v>
      </c>
      <c r="S22" s="45">
        <f t="shared" si="3"/>
        <v>121000</v>
      </c>
      <c r="T22" s="46">
        <f t="shared" si="6"/>
        <v>43.200000000000216</v>
      </c>
      <c r="U22" s="47">
        <f t="shared" si="4"/>
        <v>0</v>
      </c>
      <c r="V22" s="48">
        <f t="shared" si="5"/>
        <v>52272.00000000026</v>
      </c>
      <c r="X22" s="54"/>
      <c r="Y22" s="55"/>
      <c r="Z22" s="55"/>
      <c r="AA22" s="56">
        <f t="shared" si="7"/>
        <v>0</v>
      </c>
    </row>
    <row r="23" spans="1:27" ht="13.5">
      <c r="A23" s="52">
        <v>19</v>
      </c>
      <c r="B23" s="209">
        <f t="shared" si="8"/>
        <v>2093518.000000002</v>
      </c>
      <c r="C23" s="204">
        <v>0.03</v>
      </c>
      <c r="D23" s="34" t="s">
        <v>116</v>
      </c>
      <c r="E23" s="35" t="s">
        <v>117</v>
      </c>
      <c r="F23" s="36" t="s">
        <v>118</v>
      </c>
      <c r="G23" s="36" t="s">
        <v>107</v>
      </c>
      <c r="H23" s="36" t="s">
        <v>102</v>
      </c>
      <c r="I23" s="37">
        <v>41907</v>
      </c>
      <c r="J23" s="38">
        <v>86.031</v>
      </c>
      <c r="K23" s="38">
        <v>88.14</v>
      </c>
      <c r="L23" s="39">
        <f t="shared" si="0"/>
        <v>85.861</v>
      </c>
      <c r="M23" s="36" t="s">
        <v>107</v>
      </c>
      <c r="N23" s="37">
        <v>41926</v>
      </c>
      <c r="O23" s="38">
        <v>84.896</v>
      </c>
      <c r="P23" s="53" t="s">
        <v>120</v>
      </c>
      <c r="Q23" s="43" t="str">
        <f t="shared" si="1"/>
        <v>勝ち</v>
      </c>
      <c r="R23" s="44">
        <f t="shared" si="2"/>
        <v>210.89999999999947</v>
      </c>
      <c r="S23" s="45">
        <f t="shared" si="3"/>
        <v>29000</v>
      </c>
      <c r="T23" s="46">
        <f t="shared" si="6"/>
        <v>113.50000000000051</v>
      </c>
      <c r="U23" s="47">
        <f t="shared" si="4"/>
        <v>0</v>
      </c>
      <c r="V23" s="48">
        <f t="shared" si="5"/>
        <v>32915.000000000146</v>
      </c>
      <c r="X23" s="57"/>
      <c r="Y23" s="58"/>
      <c r="Z23" s="58"/>
      <c r="AA23" s="59">
        <f t="shared" si="7"/>
        <v>0</v>
      </c>
    </row>
    <row r="24" spans="1:22" ht="13.5">
      <c r="A24" s="52">
        <v>20</v>
      </c>
      <c r="B24" s="209">
        <f t="shared" si="8"/>
        <v>2126433.0000000023</v>
      </c>
      <c r="C24" s="204">
        <v>0.03</v>
      </c>
      <c r="D24" s="34" t="s">
        <v>116</v>
      </c>
      <c r="E24" s="35" t="s">
        <v>117</v>
      </c>
      <c r="F24" s="36" t="s">
        <v>118</v>
      </c>
      <c r="G24" s="36" t="s">
        <v>107</v>
      </c>
      <c r="H24" s="36" t="s">
        <v>114</v>
      </c>
      <c r="I24" s="37">
        <v>41943</v>
      </c>
      <c r="J24" s="38">
        <v>85.881</v>
      </c>
      <c r="K24" s="38">
        <v>84.636</v>
      </c>
      <c r="L24" s="39">
        <f t="shared" si="0"/>
        <v>86.051</v>
      </c>
      <c r="M24" s="36" t="s">
        <v>107</v>
      </c>
      <c r="N24" s="37">
        <v>41977</v>
      </c>
      <c r="O24" s="38">
        <v>92.659</v>
      </c>
      <c r="P24" s="53" t="s">
        <v>119</v>
      </c>
      <c r="Q24" s="43" t="str">
        <f t="shared" si="1"/>
        <v>勝ち</v>
      </c>
      <c r="R24" s="44">
        <f t="shared" si="2"/>
        <v>124.50000000000045</v>
      </c>
      <c r="S24" s="45">
        <f t="shared" si="3"/>
        <v>51000</v>
      </c>
      <c r="T24" s="46">
        <f t="shared" si="6"/>
        <v>677.8000000000005</v>
      </c>
      <c r="U24" s="47">
        <f t="shared" si="4"/>
        <v>0</v>
      </c>
      <c r="V24" s="48">
        <f t="shared" si="5"/>
        <v>345678.0000000003</v>
      </c>
    </row>
    <row r="25" spans="1:22" ht="13.5">
      <c r="A25" s="52">
        <v>21</v>
      </c>
      <c r="B25" s="209">
        <f t="shared" si="8"/>
        <v>2472111.000000003</v>
      </c>
      <c r="C25" s="204">
        <v>0.03</v>
      </c>
      <c r="D25" s="34" t="s">
        <v>116</v>
      </c>
      <c r="E25" s="35" t="s">
        <v>117</v>
      </c>
      <c r="F25" s="36" t="s">
        <v>118</v>
      </c>
      <c r="G25" s="36" t="s">
        <v>107</v>
      </c>
      <c r="H25" s="36" t="s">
        <v>102</v>
      </c>
      <c r="I25" s="37">
        <v>42024</v>
      </c>
      <c r="J25" s="38">
        <v>90.549</v>
      </c>
      <c r="K25" s="38">
        <v>91.895</v>
      </c>
      <c r="L25" s="39">
        <f t="shared" si="0"/>
        <v>90.379</v>
      </c>
      <c r="M25" s="36" t="s">
        <v>107</v>
      </c>
      <c r="N25" s="37">
        <v>42047</v>
      </c>
      <c r="O25" s="38">
        <v>88.828</v>
      </c>
      <c r="P25" s="53" t="s">
        <v>120</v>
      </c>
      <c r="Q25" s="43" t="str">
        <f t="shared" si="1"/>
        <v>勝ち</v>
      </c>
      <c r="R25" s="44">
        <f t="shared" si="2"/>
        <v>134.59999999999894</v>
      </c>
      <c r="S25" s="45">
        <f t="shared" si="3"/>
        <v>55000</v>
      </c>
      <c r="T25" s="46">
        <f t="shared" si="6"/>
        <v>172.10000000000036</v>
      </c>
      <c r="U25" s="47">
        <f t="shared" si="4"/>
        <v>0</v>
      </c>
      <c r="V25" s="48">
        <f t="shared" si="5"/>
        <v>94655.0000000002</v>
      </c>
    </row>
    <row r="26" spans="1:22" ht="13.5">
      <c r="A26" s="52">
        <v>22</v>
      </c>
      <c r="B26" s="209">
        <f t="shared" si="8"/>
        <v>2566766.000000003</v>
      </c>
      <c r="C26" s="204">
        <v>0.03</v>
      </c>
      <c r="D26" s="34" t="s">
        <v>116</v>
      </c>
      <c r="E26" s="35" t="s">
        <v>117</v>
      </c>
      <c r="F26" s="36" t="s">
        <v>118</v>
      </c>
      <c r="G26" s="36" t="s">
        <v>107</v>
      </c>
      <c r="H26" s="36" t="s">
        <v>114</v>
      </c>
      <c r="I26" s="37">
        <v>42115</v>
      </c>
      <c r="J26" s="38">
        <v>92.101</v>
      </c>
      <c r="K26" s="38">
        <v>91.155</v>
      </c>
      <c r="L26" s="39">
        <f t="shared" si="0"/>
        <v>92.271</v>
      </c>
      <c r="M26" s="36" t="s">
        <v>107</v>
      </c>
      <c r="N26" s="37">
        <v>42117</v>
      </c>
      <c r="O26" s="38">
        <v>90.496</v>
      </c>
      <c r="P26" s="53" t="s">
        <v>121</v>
      </c>
      <c r="Q26" s="43" t="str">
        <f t="shared" si="1"/>
        <v>負け</v>
      </c>
      <c r="R26" s="44">
        <f t="shared" si="2"/>
        <v>94.5999999999998</v>
      </c>
      <c r="S26" s="45">
        <f t="shared" si="3"/>
        <v>81000</v>
      </c>
      <c r="T26" s="46">
        <f t="shared" si="6"/>
        <v>0</v>
      </c>
      <c r="U26" s="47">
        <f t="shared" si="4"/>
        <v>-160.5000000000004</v>
      </c>
      <c r="V26" s="48">
        <f t="shared" si="5"/>
        <v>-130005.00000000032</v>
      </c>
    </row>
    <row r="27" spans="1:22" ht="13.5">
      <c r="A27" s="52">
        <v>23</v>
      </c>
      <c r="B27" s="209">
        <f t="shared" si="8"/>
        <v>2436761.0000000023</v>
      </c>
      <c r="C27" s="204">
        <v>0.03</v>
      </c>
      <c r="D27" s="34" t="s">
        <v>116</v>
      </c>
      <c r="E27" s="35" t="s">
        <v>117</v>
      </c>
      <c r="F27" s="36" t="s">
        <v>118</v>
      </c>
      <c r="G27" s="36" t="s">
        <v>107</v>
      </c>
      <c r="H27" s="36" t="s">
        <v>102</v>
      </c>
      <c r="I27" s="37">
        <v>42130</v>
      </c>
      <c r="J27" s="38">
        <v>89.391</v>
      </c>
      <c r="K27" s="38">
        <v>90.674</v>
      </c>
      <c r="L27" s="39">
        <f t="shared" si="0"/>
        <v>89.221</v>
      </c>
      <c r="M27" s="36" t="s">
        <v>107</v>
      </c>
      <c r="N27" s="37">
        <v>42200</v>
      </c>
      <c r="O27" s="38">
        <v>82.964</v>
      </c>
      <c r="P27" s="53" t="s">
        <v>120</v>
      </c>
      <c r="Q27" s="43" t="str">
        <f t="shared" si="1"/>
        <v>勝ち</v>
      </c>
      <c r="R27" s="44">
        <f t="shared" si="2"/>
        <v>128.30000000000013</v>
      </c>
      <c r="S27" s="45">
        <f t="shared" si="3"/>
        <v>56000</v>
      </c>
      <c r="T27" s="46">
        <f t="shared" si="6"/>
        <v>642.7000000000006</v>
      </c>
      <c r="U27" s="47">
        <f t="shared" si="4"/>
        <v>0</v>
      </c>
      <c r="V27" s="48">
        <f t="shared" si="5"/>
        <v>359912.00000000035</v>
      </c>
    </row>
    <row r="28" spans="1:22" ht="13.5">
      <c r="A28" s="52">
        <v>24</v>
      </c>
      <c r="B28" s="209">
        <f t="shared" si="8"/>
        <v>2796673.000000003</v>
      </c>
      <c r="C28" s="204">
        <v>0.03</v>
      </c>
      <c r="D28" s="34" t="s">
        <v>116</v>
      </c>
      <c r="E28" s="35" t="s">
        <v>117</v>
      </c>
      <c r="F28" s="36" t="s">
        <v>118</v>
      </c>
      <c r="G28" s="36" t="s">
        <v>107</v>
      </c>
      <c r="H28" s="36" t="s">
        <v>102</v>
      </c>
      <c r="I28" s="37">
        <v>42207</v>
      </c>
      <c r="J28" s="38">
        <v>81.393</v>
      </c>
      <c r="K28" s="38">
        <v>82.184</v>
      </c>
      <c r="L28" s="39">
        <f t="shared" si="0"/>
        <v>81.223</v>
      </c>
      <c r="M28" s="36" t="s">
        <v>107</v>
      </c>
      <c r="N28" s="37">
        <v>42208</v>
      </c>
      <c r="O28" s="38">
        <v>82.853</v>
      </c>
      <c r="P28" s="53" t="s">
        <v>121</v>
      </c>
      <c r="Q28" s="43" t="str">
        <f t="shared" si="1"/>
        <v>負け</v>
      </c>
      <c r="R28" s="44">
        <f t="shared" si="2"/>
        <v>79.09999999999968</v>
      </c>
      <c r="S28" s="45">
        <f t="shared" si="3"/>
        <v>106000</v>
      </c>
      <c r="T28" s="46">
        <f t="shared" si="6"/>
        <v>0</v>
      </c>
      <c r="U28" s="47">
        <f t="shared" si="4"/>
        <v>-145.99999999999937</v>
      </c>
      <c r="V28" s="48">
        <f t="shared" si="5"/>
        <v>-154759.99999999933</v>
      </c>
    </row>
    <row r="29" spans="1:22" ht="13.5">
      <c r="A29" s="52">
        <v>25</v>
      </c>
      <c r="B29" s="209">
        <f t="shared" si="8"/>
        <v>2641913.0000000033</v>
      </c>
      <c r="C29" s="204">
        <v>0.03</v>
      </c>
      <c r="D29" s="34" t="s">
        <v>116</v>
      </c>
      <c r="E29" s="35" t="s">
        <v>117</v>
      </c>
      <c r="F29" s="36" t="s">
        <v>118</v>
      </c>
      <c r="G29" s="36" t="s">
        <v>107</v>
      </c>
      <c r="H29" s="36" t="s">
        <v>102</v>
      </c>
      <c r="I29" s="37">
        <v>42235</v>
      </c>
      <c r="J29" s="38">
        <v>81.378</v>
      </c>
      <c r="K29" s="38">
        <v>82.108</v>
      </c>
      <c r="L29" s="39">
        <f t="shared" si="0"/>
        <v>81.208</v>
      </c>
      <c r="M29" s="36" t="s">
        <v>107</v>
      </c>
      <c r="N29" s="37">
        <v>42251</v>
      </c>
      <c r="O29" s="38">
        <v>76.843</v>
      </c>
      <c r="P29" s="53" t="s">
        <v>120</v>
      </c>
      <c r="Q29" s="43" t="str">
        <f t="shared" si="1"/>
        <v>勝ち</v>
      </c>
      <c r="R29" s="44">
        <f t="shared" si="2"/>
        <v>73.0000000000004</v>
      </c>
      <c r="S29" s="45">
        <f t="shared" si="3"/>
        <v>108000</v>
      </c>
      <c r="T29" s="46">
        <f t="shared" si="6"/>
        <v>453.49999999999966</v>
      </c>
      <c r="U29" s="47">
        <f t="shared" si="4"/>
        <v>0</v>
      </c>
      <c r="V29" s="48">
        <f t="shared" si="5"/>
        <v>489779.99999999965</v>
      </c>
    </row>
    <row r="30" spans="1:22" ht="13.5">
      <c r="A30" s="52">
        <v>26</v>
      </c>
      <c r="B30" s="209">
        <f t="shared" si="8"/>
        <v>3131693.000000003</v>
      </c>
      <c r="C30" s="204">
        <v>0.02</v>
      </c>
      <c r="D30" s="34"/>
      <c r="E30" s="35"/>
      <c r="F30" s="36"/>
      <c r="G30" s="36"/>
      <c r="H30" s="36"/>
      <c r="I30" s="37"/>
      <c r="J30" s="38"/>
      <c r="K30" s="38"/>
      <c r="L30" s="39">
        <f t="shared" si="0"/>
      </c>
      <c r="M30" s="36"/>
      <c r="N30" s="37"/>
      <c r="O30" s="38"/>
      <c r="P30" s="53"/>
      <c r="Q30" s="43">
        <f t="shared" si="1"/>
      </c>
      <c r="R30" s="44">
        <f t="shared" si="2"/>
        <v>0</v>
      </c>
      <c r="S30" s="45">
        <f t="shared" si="3"/>
        <v>0</v>
      </c>
      <c r="T30" s="46">
        <f t="shared" si="6"/>
        <v>0</v>
      </c>
      <c r="U30" s="47">
        <f t="shared" si="4"/>
        <v>0</v>
      </c>
      <c r="V30" s="48">
        <f t="shared" si="5"/>
      </c>
    </row>
    <row r="31" spans="1:22" ht="13.5">
      <c r="A31" s="52">
        <v>27</v>
      </c>
      <c r="B31" s="209">
        <f t="shared" si="8"/>
      </c>
      <c r="C31" s="204">
        <v>0.02</v>
      </c>
      <c r="D31" s="34"/>
      <c r="E31" s="35"/>
      <c r="F31" s="36"/>
      <c r="G31" s="36"/>
      <c r="H31" s="36"/>
      <c r="I31" s="37"/>
      <c r="J31" s="38"/>
      <c r="K31" s="38"/>
      <c r="L31" s="39">
        <f t="shared" si="0"/>
      </c>
      <c r="M31" s="36"/>
      <c r="N31" s="37"/>
      <c r="O31" s="38"/>
      <c r="P31" s="53"/>
      <c r="Q31" s="43">
        <f t="shared" si="1"/>
      </c>
      <c r="R31" s="44">
        <f t="shared" si="2"/>
        <v>0</v>
      </c>
      <c r="S31" s="45">
        <f t="shared" si="3"/>
        <v>0</v>
      </c>
      <c r="T31" s="46">
        <f t="shared" si="6"/>
        <v>0</v>
      </c>
      <c r="U31" s="47">
        <f t="shared" si="4"/>
        <v>0</v>
      </c>
      <c r="V31" s="48">
        <f t="shared" si="5"/>
      </c>
    </row>
    <row r="32" spans="1:22" ht="13.5">
      <c r="A32" s="52">
        <v>28</v>
      </c>
      <c r="B32" s="209">
        <f t="shared" si="8"/>
      </c>
      <c r="C32" s="204">
        <v>0.02</v>
      </c>
      <c r="D32" s="34"/>
      <c r="E32" s="35"/>
      <c r="F32" s="36"/>
      <c r="G32" s="36"/>
      <c r="H32" s="36"/>
      <c r="I32" s="37"/>
      <c r="J32" s="38"/>
      <c r="K32" s="38"/>
      <c r="L32" s="39">
        <f t="shared" si="0"/>
      </c>
      <c r="M32" s="36"/>
      <c r="N32" s="37"/>
      <c r="O32" s="38"/>
      <c r="P32" s="53"/>
      <c r="Q32" s="43">
        <f t="shared" si="1"/>
      </c>
      <c r="R32" s="44">
        <f t="shared" si="2"/>
        <v>0</v>
      </c>
      <c r="S32" s="45">
        <f t="shared" si="3"/>
        <v>0</v>
      </c>
      <c r="T32" s="46">
        <f t="shared" si="6"/>
        <v>0</v>
      </c>
      <c r="U32" s="47">
        <f t="shared" si="4"/>
        <v>0</v>
      </c>
      <c r="V32" s="48">
        <f t="shared" si="5"/>
      </c>
    </row>
    <row r="33" spans="1:22" ht="13.5">
      <c r="A33" s="52">
        <v>29</v>
      </c>
      <c r="B33" s="209">
        <f t="shared" si="8"/>
      </c>
      <c r="C33" s="204">
        <v>0.02</v>
      </c>
      <c r="D33" s="34"/>
      <c r="E33" s="35"/>
      <c r="F33" s="36"/>
      <c r="G33" s="36"/>
      <c r="H33" s="36"/>
      <c r="I33" s="37"/>
      <c r="J33" s="38"/>
      <c r="K33" s="38"/>
      <c r="L33" s="39">
        <f t="shared" si="0"/>
      </c>
      <c r="M33" s="36"/>
      <c r="N33" s="37"/>
      <c r="O33" s="38"/>
      <c r="P33" s="53"/>
      <c r="Q33" s="43">
        <f t="shared" si="1"/>
      </c>
      <c r="R33" s="44">
        <f t="shared" si="2"/>
        <v>0</v>
      </c>
      <c r="S33" s="45">
        <f t="shared" si="3"/>
        <v>0</v>
      </c>
      <c r="T33" s="46">
        <f t="shared" si="6"/>
        <v>0</v>
      </c>
      <c r="U33" s="47">
        <f t="shared" si="4"/>
        <v>0</v>
      </c>
      <c r="V33" s="48">
        <f t="shared" si="5"/>
      </c>
    </row>
    <row r="34" spans="1:22" ht="13.5">
      <c r="A34" s="52">
        <v>30</v>
      </c>
      <c r="B34" s="209">
        <f t="shared" si="8"/>
      </c>
      <c r="C34" s="204">
        <v>0.02</v>
      </c>
      <c r="D34" s="34"/>
      <c r="E34" s="35"/>
      <c r="F34" s="36"/>
      <c r="G34" s="36"/>
      <c r="H34" s="36"/>
      <c r="I34" s="37"/>
      <c r="J34" s="38"/>
      <c r="K34" s="38"/>
      <c r="L34" s="39">
        <f t="shared" si="0"/>
      </c>
      <c r="M34" s="36"/>
      <c r="N34" s="37"/>
      <c r="O34" s="38"/>
      <c r="P34" s="53"/>
      <c r="Q34" s="43">
        <f t="shared" si="1"/>
      </c>
      <c r="R34" s="44">
        <f t="shared" si="2"/>
        <v>0</v>
      </c>
      <c r="S34" s="45">
        <f t="shared" si="3"/>
        <v>0</v>
      </c>
      <c r="T34" s="46">
        <f t="shared" si="6"/>
        <v>0</v>
      </c>
      <c r="U34" s="47">
        <f t="shared" si="4"/>
        <v>0</v>
      </c>
      <c r="V34" s="48">
        <f t="shared" si="5"/>
      </c>
    </row>
    <row r="35" spans="1:22" ht="13.5">
      <c r="A35" s="52">
        <v>31</v>
      </c>
      <c r="B35" s="209">
        <f t="shared" si="8"/>
      </c>
      <c r="C35" s="204">
        <v>0.02</v>
      </c>
      <c r="D35" s="34"/>
      <c r="E35" s="35"/>
      <c r="F35" s="36"/>
      <c r="G35" s="36"/>
      <c r="H35" s="36"/>
      <c r="I35" s="37"/>
      <c r="J35" s="38"/>
      <c r="K35" s="38"/>
      <c r="L35" s="39">
        <f t="shared" si="0"/>
      </c>
      <c r="M35" s="36"/>
      <c r="N35" s="37"/>
      <c r="O35" s="38"/>
      <c r="P35" s="53"/>
      <c r="Q35" s="43">
        <f t="shared" si="1"/>
      </c>
      <c r="R35" s="44">
        <f t="shared" si="2"/>
        <v>0</v>
      </c>
      <c r="S35" s="45">
        <f t="shared" si="3"/>
        <v>0</v>
      </c>
      <c r="T35" s="46">
        <f t="shared" si="6"/>
        <v>0</v>
      </c>
      <c r="U35" s="47">
        <f t="shared" si="4"/>
        <v>0</v>
      </c>
      <c r="V35" s="48">
        <f t="shared" si="5"/>
      </c>
    </row>
    <row r="36" spans="1:22" ht="13.5">
      <c r="A36" s="52">
        <v>32</v>
      </c>
      <c r="B36" s="209">
        <f t="shared" si="8"/>
      </c>
      <c r="C36" s="204">
        <v>0.02</v>
      </c>
      <c r="D36" s="34"/>
      <c r="E36" s="35"/>
      <c r="F36" s="36"/>
      <c r="G36" s="36"/>
      <c r="H36" s="36"/>
      <c r="I36" s="37"/>
      <c r="J36" s="38"/>
      <c r="K36" s="38"/>
      <c r="L36" s="39">
        <f t="shared" si="0"/>
      </c>
      <c r="M36" s="36"/>
      <c r="N36" s="37"/>
      <c r="O36" s="38"/>
      <c r="P36" s="53"/>
      <c r="Q36" s="43">
        <f t="shared" si="1"/>
      </c>
      <c r="R36" s="44">
        <f t="shared" si="2"/>
        <v>0</v>
      </c>
      <c r="S36" s="45">
        <f t="shared" si="3"/>
        <v>0</v>
      </c>
      <c r="T36" s="46">
        <f t="shared" si="6"/>
        <v>0</v>
      </c>
      <c r="U36" s="47">
        <f t="shared" si="4"/>
        <v>0</v>
      </c>
      <c r="V36" s="48">
        <f t="shared" si="5"/>
      </c>
    </row>
    <row r="37" spans="1:22" ht="13.5">
      <c r="A37" s="52">
        <v>33</v>
      </c>
      <c r="B37" s="209">
        <f t="shared" si="8"/>
      </c>
      <c r="C37" s="204">
        <v>0.02</v>
      </c>
      <c r="D37" s="34"/>
      <c r="E37" s="35"/>
      <c r="F37" s="36"/>
      <c r="G37" s="36"/>
      <c r="H37" s="36"/>
      <c r="I37" s="37"/>
      <c r="J37" s="38"/>
      <c r="K37" s="38"/>
      <c r="L37" s="39">
        <f t="shared" si="0"/>
      </c>
      <c r="M37" s="36"/>
      <c r="N37" s="37"/>
      <c r="O37" s="38"/>
      <c r="P37" s="53"/>
      <c r="Q37" s="43">
        <f t="shared" si="1"/>
      </c>
      <c r="R37" s="44">
        <f t="shared" si="2"/>
        <v>0</v>
      </c>
      <c r="S37" s="45">
        <f t="shared" si="3"/>
        <v>0</v>
      </c>
      <c r="T37" s="46">
        <f t="shared" si="6"/>
        <v>0</v>
      </c>
      <c r="U37" s="47">
        <f t="shared" si="4"/>
        <v>0</v>
      </c>
      <c r="V37" s="48">
        <f t="shared" si="5"/>
      </c>
    </row>
    <row r="38" spans="1:22" ht="13.5">
      <c r="A38" s="52">
        <v>34</v>
      </c>
      <c r="B38" s="209">
        <f t="shared" si="8"/>
      </c>
      <c r="C38" s="204">
        <v>0.02</v>
      </c>
      <c r="D38" s="34"/>
      <c r="E38" s="35"/>
      <c r="F38" s="36"/>
      <c r="G38" s="36"/>
      <c r="H38" s="36"/>
      <c r="I38" s="37"/>
      <c r="J38" s="38"/>
      <c r="K38" s="38"/>
      <c r="L38" s="39">
        <f t="shared" si="0"/>
      </c>
      <c r="M38" s="36"/>
      <c r="N38" s="37"/>
      <c r="O38" s="38"/>
      <c r="P38" s="53"/>
      <c r="Q38" s="43">
        <f t="shared" si="1"/>
      </c>
      <c r="R38" s="44">
        <f t="shared" si="2"/>
        <v>0</v>
      </c>
      <c r="S38" s="45">
        <f t="shared" si="3"/>
        <v>0</v>
      </c>
      <c r="T38" s="46">
        <f t="shared" si="6"/>
        <v>0</v>
      </c>
      <c r="U38" s="47">
        <f t="shared" si="4"/>
        <v>0</v>
      </c>
      <c r="V38" s="48">
        <f t="shared" si="5"/>
      </c>
    </row>
    <row r="39" spans="1:22" ht="13.5">
      <c r="A39" s="52">
        <v>35</v>
      </c>
      <c r="B39" s="209">
        <f t="shared" si="8"/>
      </c>
      <c r="C39" s="204">
        <v>0.02</v>
      </c>
      <c r="D39" s="34"/>
      <c r="E39" s="35"/>
      <c r="F39" s="36"/>
      <c r="G39" s="36"/>
      <c r="H39" s="36"/>
      <c r="I39" s="37"/>
      <c r="J39" s="38"/>
      <c r="K39" s="38"/>
      <c r="L39" s="39">
        <f t="shared" si="0"/>
      </c>
      <c r="M39" s="36"/>
      <c r="N39" s="37"/>
      <c r="O39" s="38"/>
      <c r="P39" s="53"/>
      <c r="Q39" s="43">
        <f t="shared" si="1"/>
      </c>
      <c r="R39" s="44">
        <f t="shared" si="2"/>
        <v>0</v>
      </c>
      <c r="S39" s="45">
        <f t="shared" si="3"/>
        <v>0</v>
      </c>
      <c r="T39" s="46">
        <f t="shared" si="6"/>
        <v>0</v>
      </c>
      <c r="U39" s="47">
        <f t="shared" si="4"/>
        <v>0</v>
      </c>
      <c r="V39" s="48">
        <f t="shared" si="5"/>
      </c>
    </row>
    <row r="40" spans="1:22" ht="13.5">
      <c r="A40" s="52">
        <v>36</v>
      </c>
      <c r="B40" s="209">
        <f t="shared" si="8"/>
      </c>
      <c r="C40" s="204">
        <v>0.02</v>
      </c>
      <c r="D40" s="34"/>
      <c r="E40" s="35"/>
      <c r="F40" s="36"/>
      <c r="G40" s="36"/>
      <c r="H40" s="36"/>
      <c r="I40" s="37"/>
      <c r="J40" s="38"/>
      <c r="K40" s="38"/>
      <c r="L40" s="39">
        <f t="shared" si="0"/>
      </c>
      <c r="M40" s="36"/>
      <c r="N40" s="37"/>
      <c r="O40" s="38"/>
      <c r="P40" s="53"/>
      <c r="Q40" s="43">
        <f t="shared" si="1"/>
      </c>
      <c r="R40" s="44">
        <f t="shared" si="2"/>
        <v>0</v>
      </c>
      <c r="S40" s="45">
        <f t="shared" si="3"/>
        <v>0</v>
      </c>
      <c r="T40" s="46">
        <f t="shared" si="6"/>
        <v>0</v>
      </c>
      <c r="U40" s="47">
        <f t="shared" si="4"/>
        <v>0</v>
      </c>
      <c r="V40" s="48">
        <f t="shared" si="5"/>
      </c>
    </row>
    <row r="41" spans="1:22" ht="13.5">
      <c r="A41" s="52">
        <v>37</v>
      </c>
      <c r="B41" s="209">
        <f t="shared" si="8"/>
      </c>
      <c r="C41" s="204">
        <v>0.02</v>
      </c>
      <c r="D41" s="34"/>
      <c r="E41" s="35"/>
      <c r="F41" s="36"/>
      <c r="G41" s="36"/>
      <c r="H41" s="36"/>
      <c r="I41" s="37"/>
      <c r="J41" s="38"/>
      <c r="K41" s="38"/>
      <c r="L41" s="39">
        <f t="shared" si="0"/>
      </c>
      <c r="M41" s="36"/>
      <c r="N41" s="37"/>
      <c r="O41" s="38"/>
      <c r="P41" s="53"/>
      <c r="Q41" s="43">
        <f t="shared" si="1"/>
      </c>
      <c r="R41" s="44">
        <f t="shared" si="2"/>
        <v>0</v>
      </c>
      <c r="S41" s="45">
        <f t="shared" si="3"/>
        <v>0</v>
      </c>
      <c r="T41" s="46">
        <f t="shared" si="6"/>
        <v>0</v>
      </c>
      <c r="U41" s="47">
        <f t="shared" si="4"/>
        <v>0</v>
      </c>
      <c r="V41" s="48">
        <f t="shared" si="5"/>
      </c>
    </row>
    <row r="42" spans="1:22" ht="13.5">
      <c r="A42" s="52">
        <v>38</v>
      </c>
      <c r="B42" s="209">
        <f t="shared" si="8"/>
      </c>
      <c r="C42" s="204">
        <v>0.02</v>
      </c>
      <c r="D42" s="34"/>
      <c r="E42" s="35"/>
      <c r="F42" s="36"/>
      <c r="G42" s="36"/>
      <c r="H42" s="36"/>
      <c r="I42" s="37"/>
      <c r="J42" s="38"/>
      <c r="K42" s="38"/>
      <c r="L42" s="39">
        <f t="shared" si="0"/>
      </c>
      <c r="M42" s="36"/>
      <c r="N42" s="37"/>
      <c r="O42" s="38"/>
      <c r="P42" s="53"/>
      <c r="Q42" s="43">
        <f t="shared" si="1"/>
      </c>
      <c r="R42" s="44">
        <f t="shared" si="2"/>
        <v>0</v>
      </c>
      <c r="S42" s="45">
        <f t="shared" si="3"/>
        <v>0</v>
      </c>
      <c r="T42" s="46">
        <f t="shared" si="6"/>
        <v>0</v>
      </c>
      <c r="U42" s="47">
        <f t="shared" si="4"/>
        <v>0</v>
      </c>
      <c r="V42" s="48">
        <f t="shared" si="5"/>
      </c>
    </row>
    <row r="43" spans="1:22" ht="13.5">
      <c r="A43" s="52">
        <v>39</v>
      </c>
      <c r="B43" s="209">
        <f t="shared" si="8"/>
      </c>
      <c r="C43" s="204">
        <v>0.02</v>
      </c>
      <c r="D43" s="34"/>
      <c r="E43" s="35"/>
      <c r="F43" s="36"/>
      <c r="G43" s="36"/>
      <c r="H43" s="36"/>
      <c r="I43" s="37"/>
      <c r="J43" s="38"/>
      <c r="K43" s="38"/>
      <c r="L43" s="39">
        <f t="shared" si="0"/>
      </c>
      <c r="M43" s="36"/>
      <c r="N43" s="37"/>
      <c r="O43" s="38"/>
      <c r="P43" s="53"/>
      <c r="Q43" s="43">
        <f t="shared" si="1"/>
      </c>
      <c r="R43" s="44">
        <f t="shared" si="2"/>
        <v>0</v>
      </c>
      <c r="S43" s="45">
        <f t="shared" si="3"/>
        <v>0</v>
      </c>
      <c r="T43" s="46">
        <f t="shared" si="6"/>
        <v>0</v>
      </c>
      <c r="U43" s="47">
        <f t="shared" si="4"/>
        <v>0</v>
      </c>
      <c r="V43" s="48">
        <f t="shared" si="5"/>
      </c>
    </row>
    <row r="44" spans="1:22" ht="13.5">
      <c r="A44" s="52">
        <v>40</v>
      </c>
      <c r="B44" s="209">
        <f t="shared" si="8"/>
      </c>
      <c r="C44" s="204">
        <v>0.02</v>
      </c>
      <c r="D44" s="34"/>
      <c r="E44" s="35"/>
      <c r="F44" s="36"/>
      <c r="G44" s="36"/>
      <c r="H44" s="36"/>
      <c r="I44" s="37"/>
      <c r="J44" s="38"/>
      <c r="K44" s="38"/>
      <c r="L44" s="39">
        <f t="shared" si="0"/>
      </c>
      <c r="M44" s="36"/>
      <c r="N44" s="37"/>
      <c r="O44" s="38"/>
      <c r="P44" s="53"/>
      <c r="Q44" s="43">
        <f t="shared" si="1"/>
      </c>
      <c r="R44" s="44">
        <f t="shared" si="2"/>
        <v>0</v>
      </c>
      <c r="S44" s="45">
        <f t="shared" si="3"/>
        <v>0</v>
      </c>
      <c r="T44" s="46">
        <f t="shared" si="6"/>
        <v>0</v>
      </c>
      <c r="U44" s="47">
        <f t="shared" si="4"/>
        <v>0</v>
      </c>
      <c r="V44" s="48">
        <f t="shared" si="5"/>
      </c>
    </row>
    <row r="45" spans="1:22" ht="13.5">
      <c r="A45" s="52">
        <v>41</v>
      </c>
      <c r="B45" s="209">
        <f t="shared" si="8"/>
      </c>
      <c r="C45" s="204">
        <v>0.02</v>
      </c>
      <c r="D45" s="34"/>
      <c r="E45" s="35"/>
      <c r="F45" s="36"/>
      <c r="G45" s="36"/>
      <c r="H45" s="36"/>
      <c r="I45" s="37"/>
      <c r="J45" s="38"/>
      <c r="K45" s="38"/>
      <c r="L45" s="39">
        <f t="shared" si="0"/>
      </c>
      <c r="M45" s="36"/>
      <c r="N45" s="37"/>
      <c r="O45" s="38"/>
      <c r="P45" s="53"/>
      <c r="Q45" s="43">
        <f t="shared" si="1"/>
      </c>
      <c r="R45" s="44">
        <f t="shared" si="2"/>
        <v>0</v>
      </c>
      <c r="S45" s="45">
        <f t="shared" si="3"/>
        <v>0</v>
      </c>
      <c r="T45" s="46">
        <f t="shared" si="6"/>
        <v>0</v>
      </c>
      <c r="U45" s="47">
        <f t="shared" si="4"/>
        <v>0</v>
      </c>
      <c r="V45" s="48">
        <f t="shared" si="5"/>
      </c>
    </row>
    <row r="46" spans="1:22" ht="13.5">
      <c r="A46" s="52">
        <v>42</v>
      </c>
      <c r="B46" s="209">
        <f t="shared" si="8"/>
      </c>
      <c r="C46" s="204">
        <v>0.02</v>
      </c>
      <c r="D46" s="34"/>
      <c r="E46" s="35"/>
      <c r="F46" s="36"/>
      <c r="G46" s="36"/>
      <c r="H46" s="36"/>
      <c r="I46" s="37"/>
      <c r="J46" s="38"/>
      <c r="K46" s="38"/>
      <c r="L46" s="39">
        <f t="shared" si="0"/>
      </c>
      <c r="M46" s="36"/>
      <c r="N46" s="37"/>
      <c r="O46" s="38"/>
      <c r="P46" s="53"/>
      <c r="Q46" s="43">
        <f t="shared" si="1"/>
      </c>
      <c r="R46" s="44">
        <f t="shared" si="2"/>
        <v>0</v>
      </c>
      <c r="S46" s="45">
        <f t="shared" si="3"/>
        <v>0</v>
      </c>
      <c r="T46" s="46">
        <f t="shared" si="6"/>
        <v>0</v>
      </c>
      <c r="U46" s="47">
        <f t="shared" si="4"/>
        <v>0</v>
      </c>
      <c r="V46" s="48">
        <f t="shared" si="5"/>
      </c>
    </row>
    <row r="47" spans="1:22" ht="13.5">
      <c r="A47" s="52">
        <v>43</v>
      </c>
      <c r="B47" s="209">
        <f t="shared" si="8"/>
      </c>
      <c r="C47" s="204">
        <v>0.02</v>
      </c>
      <c r="D47" s="34"/>
      <c r="E47" s="35"/>
      <c r="F47" s="36"/>
      <c r="G47" s="36"/>
      <c r="H47" s="36"/>
      <c r="I47" s="37"/>
      <c r="J47" s="38"/>
      <c r="K47" s="38"/>
      <c r="L47" s="39">
        <f t="shared" si="0"/>
      </c>
      <c r="M47" s="36"/>
      <c r="N47" s="37"/>
      <c r="O47" s="38"/>
      <c r="P47" s="53"/>
      <c r="Q47" s="43">
        <f t="shared" si="1"/>
      </c>
      <c r="R47" s="44">
        <f t="shared" si="2"/>
        <v>0</v>
      </c>
      <c r="S47" s="45">
        <f t="shared" si="3"/>
        <v>0</v>
      </c>
      <c r="T47" s="46">
        <f t="shared" si="6"/>
        <v>0</v>
      </c>
      <c r="U47" s="47">
        <f t="shared" si="4"/>
        <v>0</v>
      </c>
      <c r="V47" s="48">
        <f t="shared" si="5"/>
      </c>
    </row>
    <row r="48" spans="1:22" ht="13.5">
      <c r="A48" s="52">
        <v>44</v>
      </c>
      <c r="B48" s="209">
        <f t="shared" si="8"/>
      </c>
      <c r="C48" s="204">
        <v>0.02</v>
      </c>
      <c r="D48" s="34"/>
      <c r="E48" s="35"/>
      <c r="F48" s="36"/>
      <c r="G48" s="36"/>
      <c r="H48" s="36"/>
      <c r="I48" s="37"/>
      <c r="J48" s="38"/>
      <c r="K48" s="38"/>
      <c r="L48" s="39">
        <f t="shared" si="0"/>
      </c>
      <c r="M48" s="36"/>
      <c r="N48" s="37"/>
      <c r="O48" s="38"/>
      <c r="P48" s="53"/>
      <c r="Q48" s="43">
        <f t="shared" si="1"/>
      </c>
      <c r="R48" s="44">
        <f t="shared" si="2"/>
        <v>0</v>
      </c>
      <c r="S48" s="45">
        <f t="shared" si="3"/>
        <v>0</v>
      </c>
      <c r="T48" s="46">
        <f t="shared" si="6"/>
        <v>0</v>
      </c>
      <c r="U48" s="47">
        <f t="shared" si="4"/>
        <v>0</v>
      </c>
      <c r="V48" s="48">
        <f t="shared" si="5"/>
      </c>
    </row>
    <row r="49" spans="1:22" ht="13.5">
      <c r="A49" s="52">
        <v>45</v>
      </c>
      <c r="B49" s="209">
        <f t="shared" si="8"/>
      </c>
      <c r="C49" s="204">
        <v>0.02</v>
      </c>
      <c r="D49" s="34"/>
      <c r="E49" s="35"/>
      <c r="F49" s="36"/>
      <c r="G49" s="36"/>
      <c r="H49" s="36"/>
      <c r="I49" s="37"/>
      <c r="J49" s="38"/>
      <c r="K49" s="38"/>
      <c r="L49" s="39">
        <f t="shared" si="0"/>
      </c>
      <c r="M49" s="36"/>
      <c r="N49" s="37"/>
      <c r="O49" s="38"/>
      <c r="P49" s="53"/>
      <c r="Q49" s="43">
        <f t="shared" si="1"/>
      </c>
      <c r="R49" s="44">
        <f t="shared" si="2"/>
        <v>0</v>
      </c>
      <c r="S49" s="45">
        <f t="shared" si="3"/>
        <v>0</v>
      </c>
      <c r="T49" s="46">
        <f t="shared" si="6"/>
        <v>0</v>
      </c>
      <c r="U49" s="47">
        <f t="shared" si="4"/>
        <v>0</v>
      </c>
      <c r="V49" s="48">
        <f t="shared" si="5"/>
      </c>
    </row>
    <row r="50" spans="1:22" ht="13.5">
      <c r="A50" s="52">
        <v>46</v>
      </c>
      <c r="B50" s="209">
        <f t="shared" si="8"/>
      </c>
      <c r="C50" s="204">
        <v>0.02</v>
      </c>
      <c r="D50" s="34"/>
      <c r="E50" s="35"/>
      <c r="F50" s="36"/>
      <c r="G50" s="36"/>
      <c r="H50" s="36"/>
      <c r="I50" s="37"/>
      <c r="J50" s="38"/>
      <c r="K50" s="38"/>
      <c r="L50" s="39">
        <f t="shared" si="0"/>
      </c>
      <c r="M50" s="36"/>
      <c r="N50" s="37"/>
      <c r="O50" s="38"/>
      <c r="P50" s="53"/>
      <c r="Q50" s="43">
        <f t="shared" si="1"/>
      </c>
      <c r="R50" s="44">
        <f t="shared" si="2"/>
        <v>0</v>
      </c>
      <c r="S50" s="45">
        <f t="shared" si="3"/>
        <v>0</v>
      </c>
      <c r="T50" s="46">
        <f t="shared" si="6"/>
        <v>0</v>
      </c>
      <c r="U50" s="47">
        <f t="shared" si="4"/>
        <v>0</v>
      </c>
      <c r="V50" s="48">
        <f t="shared" si="5"/>
      </c>
    </row>
    <row r="51" spans="1:22" ht="13.5">
      <c r="A51" s="52">
        <v>47</v>
      </c>
      <c r="B51" s="209">
        <f t="shared" si="8"/>
      </c>
      <c r="C51" s="204">
        <v>0.02</v>
      </c>
      <c r="D51" s="34"/>
      <c r="E51" s="35"/>
      <c r="F51" s="36"/>
      <c r="G51" s="36"/>
      <c r="H51" s="36"/>
      <c r="I51" s="37"/>
      <c r="J51" s="38"/>
      <c r="K51" s="38"/>
      <c r="L51" s="39">
        <f t="shared" si="0"/>
      </c>
      <c r="M51" s="36"/>
      <c r="N51" s="37"/>
      <c r="O51" s="38"/>
      <c r="P51" s="53"/>
      <c r="Q51" s="43">
        <f t="shared" si="1"/>
      </c>
      <c r="R51" s="44">
        <f t="shared" si="2"/>
        <v>0</v>
      </c>
      <c r="S51" s="45">
        <f t="shared" si="3"/>
        <v>0</v>
      </c>
      <c r="T51" s="46">
        <f t="shared" si="6"/>
        <v>0</v>
      </c>
      <c r="U51" s="47">
        <f t="shared" si="4"/>
        <v>0</v>
      </c>
      <c r="V51" s="48">
        <f t="shared" si="5"/>
      </c>
    </row>
    <row r="52" spans="1:22" ht="13.5">
      <c r="A52" s="52">
        <v>48</v>
      </c>
      <c r="B52" s="209">
        <f t="shared" si="8"/>
      </c>
      <c r="C52" s="204">
        <v>0.02</v>
      </c>
      <c r="D52" s="34"/>
      <c r="E52" s="35"/>
      <c r="F52" s="36"/>
      <c r="G52" s="36"/>
      <c r="H52" s="36"/>
      <c r="I52" s="37"/>
      <c r="J52" s="38"/>
      <c r="K52" s="38"/>
      <c r="L52" s="39">
        <f t="shared" si="0"/>
      </c>
      <c r="M52" s="36"/>
      <c r="N52" s="37"/>
      <c r="O52" s="38"/>
      <c r="P52" s="53"/>
      <c r="Q52" s="43">
        <f t="shared" si="1"/>
      </c>
      <c r="R52" s="44">
        <f t="shared" si="2"/>
        <v>0</v>
      </c>
      <c r="S52" s="45">
        <f t="shared" si="3"/>
        <v>0</v>
      </c>
      <c r="T52" s="46">
        <f t="shared" si="6"/>
        <v>0</v>
      </c>
      <c r="U52" s="47">
        <f t="shared" si="4"/>
        <v>0</v>
      </c>
      <c r="V52" s="48">
        <f t="shared" si="5"/>
      </c>
    </row>
    <row r="53" spans="1:22" ht="13.5">
      <c r="A53" s="60">
        <v>49</v>
      </c>
      <c r="B53" s="210">
        <f t="shared" si="8"/>
      </c>
      <c r="C53" s="207">
        <v>0.02</v>
      </c>
      <c r="D53" s="196"/>
      <c r="E53" s="197"/>
      <c r="F53" s="198"/>
      <c r="G53" s="198"/>
      <c r="H53" s="198"/>
      <c r="I53" s="64"/>
      <c r="J53" s="199"/>
      <c r="K53" s="199"/>
      <c r="L53" s="66">
        <f t="shared" si="0"/>
      </c>
      <c r="M53" s="198"/>
      <c r="N53" s="64"/>
      <c r="O53" s="199"/>
      <c r="P53" s="200"/>
      <c r="Q53" s="69">
        <f t="shared" si="1"/>
      </c>
      <c r="R53" s="70">
        <f t="shared" si="2"/>
        <v>0</v>
      </c>
      <c r="S53" s="71">
        <f t="shared" si="3"/>
        <v>0</v>
      </c>
      <c r="T53" s="72">
        <f t="shared" si="6"/>
        <v>0</v>
      </c>
      <c r="U53" s="73">
        <f t="shared" si="4"/>
        <v>0</v>
      </c>
      <c r="V53" s="74">
        <f t="shared" si="5"/>
      </c>
    </row>
    <row r="54" spans="1:22" ht="13.5">
      <c r="A54" s="33">
        <v>50</v>
      </c>
      <c r="B54" s="211">
        <f t="shared" si="8"/>
      </c>
      <c r="C54" s="204">
        <v>0.02</v>
      </c>
      <c r="D54" s="179"/>
      <c r="E54" s="180"/>
      <c r="F54" s="181"/>
      <c r="G54" s="181"/>
      <c r="H54" s="181"/>
      <c r="I54" s="40"/>
      <c r="J54" s="41"/>
      <c r="K54" s="41"/>
      <c r="L54" s="39">
        <f t="shared" si="0"/>
      </c>
      <c r="M54" s="181"/>
      <c r="N54" s="40"/>
      <c r="O54" s="41"/>
      <c r="P54" s="42"/>
      <c r="Q54" s="43">
        <f t="shared" si="1"/>
      </c>
      <c r="R54" s="44">
        <f t="shared" si="2"/>
        <v>0</v>
      </c>
      <c r="S54" s="45">
        <f t="shared" si="3"/>
        <v>0</v>
      </c>
      <c r="T54" s="46">
        <f t="shared" si="6"/>
        <v>0</v>
      </c>
      <c r="U54" s="47">
        <f t="shared" si="4"/>
        <v>0</v>
      </c>
      <c r="V54" s="48">
        <f t="shared" si="5"/>
      </c>
    </row>
    <row r="55" spans="1:22" ht="13.5">
      <c r="A55" s="52">
        <v>51</v>
      </c>
      <c r="B55" s="209">
        <f t="shared" si="8"/>
      </c>
      <c r="C55" s="204">
        <v>0.02</v>
      </c>
      <c r="D55" s="34"/>
      <c r="E55" s="35"/>
      <c r="F55" s="36"/>
      <c r="G55" s="36"/>
      <c r="H55" s="36"/>
      <c r="I55" s="37"/>
      <c r="J55" s="38"/>
      <c r="K55" s="38"/>
      <c r="L55" s="39">
        <f t="shared" si="0"/>
      </c>
      <c r="M55" s="36"/>
      <c r="N55" s="37"/>
      <c r="O55" s="38"/>
      <c r="P55" s="53"/>
      <c r="Q55" s="43">
        <f t="shared" si="1"/>
      </c>
      <c r="R55" s="44">
        <f t="shared" si="2"/>
        <v>0</v>
      </c>
      <c r="S55" s="45">
        <f t="shared" si="3"/>
        <v>0</v>
      </c>
      <c r="T55" s="46">
        <f t="shared" si="6"/>
        <v>0</v>
      </c>
      <c r="U55" s="47">
        <f t="shared" si="4"/>
        <v>0</v>
      </c>
      <c r="V55" s="48">
        <f t="shared" si="5"/>
      </c>
    </row>
    <row r="56" spans="1:22" ht="13.5">
      <c r="A56" s="52">
        <v>52</v>
      </c>
      <c r="B56" s="209">
        <f t="shared" si="8"/>
      </c>
      <c r="C56" s="204">
        <v>0.02</v>
      </c>
      <c r="D56" s="34"/>
      <c r="E56" s="35"/>
      <c r="F56" s="36"/>
      <c r="G56" s="36"/>
      <c r="H56" s="36"/>
      <c r="I56" s="37"/>
      <c r="J56" s="38"/>
      <c r="K56" s="38"/>
      <c r="L56" s="39">
        <f t="shared" si="0"/>
      </c>
      <c r="M56" s="36"/>
      <c r="N56" s="37"/>
      <c r="O56" s="38"/>
      <c r="P56" s="53"/>
      <c r="Q56" s="43">
        <f t="shared" si="1"/>
      </c>
      <c r="R56" s="44">
        <f t="shared" si="2"/>
        <v>0</v>
      </c>
      <c r="S56" s="45">
        <f t="shared" si="3"/>
        <v>0</v>
      </c>
      <c r="T56" s="46">
        <f t="shared" si="6"/>
        <v>0</v>
      </c>
      <c r="U56" s="47">
        <f t="shared" si="4"/>
        <v>0</v>
      </c>
      <c r="V56" s="48">
        <f t="shared" si="5"/>
      </c>
    </row>
    <row r="57" spans="1:22" ht="13.5">
      <c r="A57" s="52">
        <v>53</v>
      </c>
      <c r="B57" s="209">
        <f t="shared" si="8"/>
      </c>
      <c r="C57" s="204">
        <v>0.02</v>
      </c>
      <c r="D57" s="34"/>
      <c r="E57" s="35"/>
      <c r="F57" s="36"/>
      <c r="G57" s="36"/>
      <c r="H57" s="36"/>
      <c r="I57" s="37"/>
      <c r="J57" s="38"/>
      <c r="K57" s="38"/>
      <c r="L57" s="39">
        <f t="shared" si="0"/>
      </c>
      <c r="M57" s="36"/>
      <c r="N57" s="37"/>
      <c r="O57" s="38"/>
      <c r="P57" s="53"/>
      <c r="Q57" s="43">
        <f t="shared" si="1"/>
      </c>
      <c r="R57" s="44">
        <f t="shared" si="2"/>
        <v>0</v>
      </c>
      <c r="S57" s="45">
        <f t="shared" si="3"/>
        <v>0</v>
      </c>
      <c r="T57" s="46">
        <f t="shared" si="6"/>
        <v>0</v>
      </c>
      <c r="U57" s="47">
        <f t="shared" si="4"/>
        <v>0</v>
      </c>
      <c r="V57" s="48">
        <f t="shared" si="5"/>
      </c>
    </row>
    <row r="58" spans="1:22" ht="13.5">
      <c r="A58" s="52">
        <v>54</v>
      </c>
      <c r="B58" s="209">
        <f t="shared" si="8"/>
      </c>
      <c r="C58" s="204">
        <v>0.02</v>
      </c>
      <c r="D58" s="34"/>
      <c r="E58" s="35"/>
      <c r="F58" s="36"/>
      <c r="G58" s="36"/>
      <c r="H58" s="36"/>
      <c r="I58" s="37"/>
      <c r="J58" s="38"/>
      <c r="K58" s="38"/>
      <c r="L58" s="39">
        <f t="shared" si="0"/>
      </c>
      <c r="M58" s="36"/>
      <c r="N58" s="37"/>
      <c r="O58" s="38"/>
      <c r="P58" s="53"/>
      <c r="Q58" s="43">
        <f t="shared" si="1"/>
      </c>
      <c r="R58" s="44">
        <f t="shared" si="2"/>
        <v>0</v>
      </c>
      <c r="S58" s="45">
        <f t="shared" si="3"/>
        <v>0</v>
      </c>
      <c r="T58" s="46">
        <f t="shared" si="6"/>
        <v>0</v>
      </c>
      <c r="U58" s="47">
        <f t="shared" si="4"/>
        <v>0</v>
      </c>
      <c r="V58" s="48">
        <f t="shared" si="5"/>
      </c>
    </row>
    <row r="59" spans="1:22" ht="13.5">
      <c r="A59" s="52">
        <v>55</v>
      </c>
      <c r="B59" s="209">
        <f t="shared" si="8"/>
      </c>
      <c r="C59" s="204">
        <v>0.02</v>
      </c>
      <c r="D59" s="34"/>
      <c r="E59" s="35"/>
      <c r="F59" s="36"/>
      <c r="G59" s="36"/>
      <c r="H59" s="36"/>
      <c r="I59" s="37"/>
      <c r="J59" s="38"/>
      <c r="K59" s="38"/>
      <c r="L59" s="39">
        <f t="shared" si="0"/>
      </c>
      <c r="M59" s="36"/>
      <c r="N59" s="37"/>
      <c r="O59" s="38"/>
      <c r="P59" s="53"/>
      <c r="Q59" s="43">
        <f t="shared" si="1"/>
      </c>
      <c r="R59" s="44">
        <f t="shared" si="2"/>
        <v>0</v>
      </c>
      <c r="S59" s="45">
        <f t="shared" si="3"/>
        <v>0</v>
      </c>
      <c r="T59" s="46">
        <f t="shared" si="6"/>
        <v>0</v>
      </c>
      <c r="U59" s="47">
        <f t="shared" si="4"/>
        <v>0</v>
      </c>
      <c r="V59" s="48">
        <f t="shared" si="5"/>
      </c>
    </row>
    <row r="60" spans="1:22" ht="13.5">
      <c r="A60" s="52">
        <v>56</v>
      </c>
      <c r="B60" s="209">
        <f t="shared" si="8"/>
      </c>
      <c r="C60" s="204">
        <v>0.02</v>
      </c>
      <c r="D60" s="34"/>
      <c r="E60" s="35"/>
      <c r="F60" s="36"/>
      <c r="G60" s="36"/>
      <c r="H60" s="36"/>
      <c r="I60" s="37"/>
      <c r="J60" s="38"/>
      <c r="K60" s="38"/>
      <c r="L60" s="39">
        <f t="shared" si="0"/>
      </c>
      <c r="M60" s="36"/>
      <c r="N60" s="37"/>
      <c r="O60" s="38"/>
      <c r="P60" s="53"/>
      <c r="Q60" s="43">
        <f t="shared" si="1"/>
      </c>
      <c r="R60" s="44">
        <f t="shared" si="2"/>
        <v>0</v>
      </c>
      <c r="S60" s="45">
        <f t="shared" si="3"/>
        <v>0</v>
      </c>
      <c r="T60" s="46">
        <f t="shared" si="6"/>
        <v>0</v>
      </c>
      <c r="U60" s="47">
        <f t="shared" si="4"/>
        <v>0</v>
      </c>
      <c r="V60" s="48">
        <f t="shared" si="5"/>
      </c>
    </row>
    <row r="61" spans="1:22" ht="13.5">
      <c r="A61" s="52">
        <v>57</v>
      </c>
      <c r="B61" s="209">
        <f t="shared" si="8"/>
      </c>
      <c r="C61" s="204">
        <v>0.02</v>
      </c>
      <c r="D61" s="34"/>
      <c r="E61" s="35"/>
      <c r="F61" s="36"/>
      <c r="G61" s="36"/>
      <c r="H61" s="36"/>
      <c r="I61" s="37"/>
      <c r="J61" s="38"/>
      <c r="K61" s="38"/>
      <c r="L61" s="39">
        <f t="shared" si="0"/>
      </c>
      <c r="M61" s="36"/>
      <c r="N61" s="37"/>
      <c r="O61" s="38"/>
      <c r="P61" s="53"/>
      <c r="Q61" s="43">
        <f t="shared" si="1"/>
      </c>
      <c r="R61" s="44">
        <f t="shared" si="2"/>
        <v>0</v>
      </c>
      <c r="S61" s="45">
        <f t="shared" si="3"/>
        <v>0</v>
      </c>
      <c r="T61" s="46">
        <f t="shared" si="6"/>
        <v>0</v>
      </c>
      <c r="U61" s="47">
        <f t="shared" si="4"/>
        <v>0</v>
      </c>
      <c r="V61" s="48">
        <f t="shared" si="5"/>
      </c>
    </row>
    <row r="62" spans="1:22" ht="13.5">
      <c r="A62" s="52">
        <v>58</v>
      </c>
      <c r="B62" s="209">
        <f t="shared" si="8"/>
      </c>
      <c r="C62" s="204">
        <v>0.02</v>
      </c>
      <c r="D62" s="34"/>
      <c r="E62" s="35"/>
      <c r="F62" s="36"/>
      <c r="G62" s="36"/>
      <c r="H62" s="36"/>
      <c r="I62" s="37"/>
      <c r="J62" s="38"/>
      <c r="K62" s="38"/>
      <c r="L62" s="39">
        <f t="shared" si="0"/>
      </c>
      <c r="M62" s="36"/>
      <c r="N62" s="37"/>
      <c r="O62" s="38"/>
      <c r="P62" s="53"/>
      <c r="Q62" s="43">
        <f t="shared" si="1"/>
      </c>
      <c r="R62" s="44">
        <f t="shared" si="2"/>
        <v>0</v>
      </c>
      <c r="S62" s="45">
        <f t="shared" si="3"/>
        <v>0</v>
      </c>
      <c r="T62" s="46">
        <f t="shared" si="6"/>
        <v>0</v>
      </c>
      <c r="U62" s="47">
        <f t="shared" si="4"/>
        <v>0</v>
      </c>
      <c r="V62" s="48">
        <f t="shared" si="5"/>
      </c>
    </row>
    <row r="63" spans="1:22" ht="13.5">
      <c r="A63" s="52">
        <v>59</v>
      </c>
      <c r="B63" s="209">
        <f t="shared" si="8"/>
      </c>
      <c r="C63" s="204">
        <v>0.02</v>
      </c>
      <c r="D63" s="34"/>
      <c r="E63" s="35"/>
      <c r="F63" s="36"/>
      <c r="G63" s="36"/>
      <c r="H63" s="36"/>
      <c r="I63" s="37"/>
      <c r="J63" s="38"/>
      <c r="K63" s="38"/>
      <c r="L63" s="39">
        <f t="shared" si="0"/>
      </c>
      <c r="M63" s="36"/>
      <c r="N63" s="37"/>
      <c r="O63" s="38"/>
      <c r="P63" s="53"/>
      <c r="Q63" s="43">
        <f t="shared" si="1"/>
      </c>
      <c r="R63" s="44">
        <f t="shared" si="2"/>
        <v>0</v>
      </c>
      <c r="S63" s="45">
        <f t="shared" si="3"/>
        <v>0</v>
      </c>
      <c r="T63" s="46">
        <f t="shared" si="6"/>
        <v>0</v>
      </c>
      <c r="U63" s="47">
        <f t="shared" si="4"/>
        <v>0</v>
      </c>
      <c r="V63" s="48">
        <f t="shared" si="5"/>
      </c>
    </row>
    <row r="64" spans="1:22" ht="13.5">
      <c r="A64" s="52">
        <v>60</v>
      </c>
      <c r="B64" s="209">
        <f t="shared" si="8"/>
      </c>
      <c r="C64" s="204">
        <v>0.02</v>
      </c>
      <c r="D64" s="34"/>
      <c r="E64" s="35"/>
      <c r="F64" s="36"/>
      <c r="G64" s="36"/>
      <c r="H64" s="36"/>
      <c r="I64" s="37"/>
      <c r="J64" s="38"/>
      <c r="K64" s="38"/>
      <c r="L64" s="39">
        <f t="shared" si="0"/>
      </c>
      <c r="M64" s="36"/>
      <c r="N64" s="37"/>
      <c r="O64" s="38"/>
      <c r="P64" s="53"/>
      <c r="Q64" s="43">
        <f t="shared" si="1"/>
      </c>
      <c r="R64" s="44">
        <f t="shared" si="2"/>
        <v>0</v>
      </c>
      <c r="S64" s="45">
        <f t="shared" si="3"/>
        <v>0</v>
      </c>
      <c r="T64" s="46">
        <f t="shared" si="6"/>
        <v>0</v>
      </c>
      <c r="U64" s="47">
        <f t="shared" si="4"/>
        <v>0</v>
      </c>
      <c r="V64" s="48">
        <f t="shared" si="5"/>
      </c>
    </row>
    <row r="65" spans="1:22" ht="13.5">
      <c r="A65" s="52">
        <v>61</v>
      </c>
      <c r="B65" s="209">
        <f t="shared" si="8"/>
      </c>
      <c r="C65" s="204">
        <v>0.02</v>
      </c>
      <c r="D65" s="34"/>
      <c r="E65" s="35"/>
      <c r="F65" s="36"/>
      <c r="G65" s="36"/>
      <c r="H65" s="36"/>
      <c r="I65" s="37"/>
      <c r="J65" s="38"/>
      <c r="K65" s="38"/>
      <c r="L65" s="39">
        <f t="shared" si="0"/>
      </c>
      <c r="M65" s="36"/>
      <c r="N65" s="37"/>
      <c r="O65" s="38"/>
      <c r="P65" s="53"/>
      <c r="Q65" s="43">
        <f t="shared" si="1"/>
      </c>
      <c r="R65" s="44">
        <f t="shared" si="2"/>
        <v>0</v>
      </c>
      <c r="S65" s="45">
        <f t="shared" si="3"/>
        <v>0</v>
      </c>
      <c r="T65" s="46">
        <f t="shared" si="6"/>
        <v>0</v>
      </c>
      <c r="U65" s="47">
        <f t="shared" si="4"/>
        <v>0</v>
      </c>
      <c r="V65" s="48">
        <f t="shared" si="5"/>
      </c>
    </row>
    <row r="66" spans="1:22" ht="13.5">
      <c r="A66" s="52">
        <v>62</v>
      </c>
      <c r="B66" s="209">
        <f t="shared" si="8"/>
      </c>
      <c r="C66" s="204">
        <v>0.02</v>
      </c>
      <c r="D66" s="34"/>
      <c r="E66" s="35"/>
      <c r="F66" s="36"/>
      <c r="G66" s="36"/>
      <c r="H66" s="36"/>
      <c r="I66" s="37"/>
      <c r="J66" s="38"/>
      <c r="K66" s="38"/>
      <c r="L66" s="39">
        <f t="shared" si="0"/>
      </c>
      <c r="M66" s="36"/>
      <c r="N66" s="37"/>
      <c r="O66" s="38"/>
      <c r="P66" s="53"/>
      <c r="Q66" s="43">
        <f t="shared" si="1"/>
      </c>
      <c r="R66" s="44">
        <f t="shared" si="2"/>
        <v>0</v>
      </c>
      <c r="S66" s="45">
        <f t="shared" si="3"/>
        <v>0</v>
      </c>
      <c r="T66" s="46">
        <f t="shared" si="6"/>
        <v>0</v>
      </c>
      <c r="U66" s="47">
        <f t="shared" si="4"/>
        <v>0</v>
      </c>
      <c r="V66" s="48">
        <f t="shared" si="5"/>
      </c>
    </row>
    <row r="67" spans="1:22" ht="13.5">
      <c r="A67" s="52">
        <v>63</v>
      </c>
      <c r="B67" s="209">
        <f t="shared" si="8"/>
      </c>
      <c r="C67" s="204">
        <v>0.02</v>
      </c>
      <c r="D67" s="34"/>
      <c r="E67" s="35"/>
      <c r="F67" s="36"/>
      <c r="G67" s="36"/>
      <c r="H67" s="36"/>
      <c r="I67" s="37"/>
      <c r="J67" s="38"/>
      <c r="K67" s="38"/>
      <c r="L67" s="39">
        <f t="shared" si="0"/>
      </c>
      <c r="M67" s="36"/>
      <c r="N67" s="37"/>
      <c r="O67" s="38"/>
      <c r="P67" s="53"/>
      <c r="Q67" s="43">
        <f t="shared" si="1"/>
      </c>
      <c r="R67" s="44">
        <f t="shared" si="2"/>
        <v>0</v>
      </c>
      <c r="S67" s="45">
        <f t="shared" si="3"/>
        <v>0</v>
      </c>
      <c r="T67" s="46">
        <f t="shared" si="6"/>
        <v>0</v>
      </c>
      <c r="U67" s="47">
        <f t="shared" si="4"/>
        <v>0</v>
      </c>
      <c r="V67" s="48">
        <f t="shared" si="5"/>
      </c>
    </row>
    <row r="68" spans="1:22" ht="13.5">
      <c r="A68" s="52">
        <v>64</v>
      </c>
      <c r="B68" s="209">
        <f t="shared" si="8"/>
      </c>
      <c r="C68" s="204">
        <v>0.02</v>
      </c>
      <c r="D68" s="34"/>
      <c r="E68" s="35"/>
      <c r="F68" s="36"/>
      <c r="G68" s="36"/>
      <c r="H68" s="36"/>
      <c r="I68" s="37"/>
      <c r="J68" s="38"/>
      <c r="K68" s="38"/>
      <c r="L68" s="39">
        <f t="shared" si="0"/>
      </c>
      <c r="M68" s="36"/>
      <c r="N68" s="37"/>
      <c r="O68" s="38"/>
      <c r="P68" s="53"/>
      <c r="Q68" s="43">
        <f t="shared" si="1"/>
      </c>
      <c r="R68" s="44">
        <f t="shared" si="2"/>
        <v>0</v>
      </c>
      <c r="S68" s="45">
        <f t="shared" si="3"/>
        <v>0</v>
      </c>
      <c r="T68" s="46">
        <f t="shared" si="6"/>
        <v>0</v>
      </c>
      <c r="U68" s="47">
        <f t="shared" si="4"/>
        <v>0</v>
      </c>
      <c r="V68" s="48">
        <f t="shared" si="5"/>
      </c>
    </row>
    <row r="69" spans="1:22" ht="13.5">
      <c r="A69" s="52">
        <v>65</v>
      </c>
      <c r="B69" s="209">
        <f t="shared" si="8"/>
      </c>
      <c r="C69" s="204">
        <v>0.02</v>
      </c>
      <c r="D69" s="34"/>
      <c r="E69" s="35"/>
      <c r="F69" s="36"/>
      <c r="G69" s="36"/>
      <c r="H69" s="36"/>
      <c r="I69" s="37"/>
      <c r="J69" s="38"/>
      <c r="K69" s="38"/>
      <c r="L69" s="39">
        <f aca="true" t="shared" si="9" ref="L69:L124">IF(H69="","",IF(H69="買い",J69+$C$3*VLOOKUP(E69,$X$5:$AA$23,3,FALSE),J69-$C$3*VLOOKUP(E69,$X$5:$AA$23,3,FALSE)))</f>
      </c>
      <c r="M69" s="36"/>
      <c r="N69" s="37"/>
      <c r="O69" s="38"/>
      <c r="P69" s="53"/>
      <c r="Q69" s="43">
        <f aca="true" t="shared" si="10" ref="Q69:Q124">IF(J69="","",IF(O69="","保留中",IF(H69="買い",IF(J69&lt;O69,"勝ち",IF(J69&gt;O69,"負け","ドロー")),IF(J69&gt;O69,"勝ち",IF(J69&lt;O69,"負け","ドロー")))))</f>
      </c>
      <c r="R69" s="44">
        <f aca="true" t="shared" si="11" ref="R69:R124">IF(K69="",,ABS(J69-K69)/VLOOKUP(E69,$X$5:$Z$23,3,FALSE))</f>
        <v>0</v>
      </c>
      <c r="S69" s="45">
        <f aca="true" t="shared" si="12" ref="S69:S124">IF(K69="",0,ROUNDDOWN((B69*C69)/(VLOOKUP(E69,$X$5:$AA$23,4,FALSE)*R69),-3))</f>
        <v>0</v>
      </c>
      <c r="T69" s="46">
        <f aca="true" t="shared" si="13" ref="T69:T124">IF(Q69="勝ち",IF(H69="買い",(O69-J69)/VLOOKUP(E69,$X$5:$AA$23,3,FALSE),(J69-O69)/VLOOKUP(E69,$X$5:$AA$23,3,FALSE)),0)</f>
        <v>0</v>
      </c>
      <c r="U69" s="47">
        <f aca="true" t="shared" si="14" ref="U69:U124">IF(Q69="負け",IF(H69="買い",(O69-J69)/VLOOKUP(E69,$X$5:$AA$23,3,FALSE),(J69-O69)/VLOOKUP(E69,$X$5:$AA$23,3,FALSE)),0)</f>
        <v>0</v>
      </c>
      <c r="V69" s="48">
        <f aca="true" t="shared" si="15" ref="V69:V124">IF(Q69="保留中",-R69*S69*VLOOKUP(E69,$X$5:$AA$23,4,FALSE),IF(O69="","",S69*VLOOKUP(E69,$X$5:$AA$23,4,FALSE)*U69+S69*VLOOKUP(E69,$X$5:$AA$23,4,FALSE)*T69))</f>
      </c>
    </row>
    <row r="70" spans="1:22" ht="13.5">
      <c r="A70" s="52">
        <v>66</v>
      </c>
      <c r="B70" s="209">
        <f t="shared" si="8"/>
      </c>
      <c r="C70" s="204">
        <v>0.02</v>
      </c>
      <c r="D70" s="34"/>
      <c r="E70" s="35"/>
      <c r="F70" s="36"/>
      <c r="G70" s="36"/>
      <c r="H70" s="36"/>
      <c r="I70" s="37"/>
      <c r="J70" s="38"/>
      <c r="K70" s="38"/>
      <c r="L70" s="39">
        <f t="shared" si="9"/>
      </c>
      <c r="M70" s="36"/>
      <c r="N70" s="37"/>
      <c r="O70" s="38"/>
      <c r="P70" s="53"/>
      <c r="Q70" s="43">
        <f t="shared" si="10"/>
      </c>
      <c r="R70" s="44">
        <f t="shared" si="11"/>
        <v>0</v>
      </c>
      <c r="S70" s="45">
        <f t="shared" si="12"/>
        <v>0</v>
      </c>
      <c r="T70" s="46">
        <f t="shared" si="13"/>
        <v>0</v>
      </c>
      <c r="U70" s="47">
        <f t="shared" si="14"/>
        <v>0</v>
      </c>
      <c r="V70" s="48">
        <f t="shared" si="15"/>
      </c>
    </row>
    <row r="71" spans="1:22" ht="13.5">
      <c r="A71" s="52">
        <v>67</v>
      </c>
      <c r="B71" s="209">
        <f aca="true" t="shared" si="16" ref="B71:B124">IF(V70="","",B70+V70)</f>
      </c>
      <c r="C71" s="204">
        <v>0.02</v>
      </c>
      <c r="D71" s="34"/>
      <c r="E71" s="35"/>
      <c r="F71" s="36"/>
      <c r="G71" s="36"/>
      <c r="H71" s="36"/>
      <c r="I71" s="37"/>
      <c r="J71" s="38"/>
      <c r="K71" s="38"/>
      <c r="L71" s="39">
        <f t="shared" si="9"/>
      </c>
      <c r="M71" s="36"/>
      <c r="N71" s="37"/>
      <c r="O71" s="38"/>
      <c r="P71" s="53"/>
      <c r="Q71" s="43">
        <f t="shared" si="10"/>
      </c>
      <c r="R71" s="44">
        <f t="shared" si="11"/>
        <v>0</v>
      </c>
      <c r="S71" s="45">
        <f t="shared" si="12"/>
        <v>0</v>
      </c>
      <c r="T71" s="46">
        <f t="shared" si="13"/>
        <v>0</v>
      </c>
      <c r="U71" s="47">
        <f t="shared" si="14"/>
        <v>0</v>
      </c>
      <c r="V71" s="48">
        <f t="shared" si="15"/>
      </c>
    </row>
    <row r="72" spans="1:22" ht="13.5">
      <c r="A72" s="52">
        <v>68</v>
      </c>
      <c r="B72" s="209">
        <f t="shared" si="16"/>
      </c>
      <c r="C72" s="204">
        <v>0.02</v>
      </c>
      <c r="D72" s="34"/>
      <c r="E72" s="35"/>
      <c r="F72" s="36"/>
      <c r="G72" s="36"/>
      <c r="H72" s="36"/>
      <c r="I72" s="37"/>
      <c r="J72" s="38"/>
      <c r="K72" s="38"/>
      <c r="L72" s="39">
        <f t="shared" si="9"/>
      </c>
      <c r="M72" s="36"/>
      <c r="N72" s="37"/>
      <c r="O72" s="38"/>
      <c r="P72" s="53"/>
      <c r="Q72" s="43">
        <f t="shared" si="10"/>
      </c>
      <c r="R72" s="44">
        <f t="shared" si="11"/>
        <v>0</v>
      </c>
      <c r="S72" s="45">
        <f t="shared" si="12"/>
        <v>0</v>
      </c>
      <c r="T72" s="46">
        <f t="shared" si="13"/>
        <v>0</v>
      </c>
      <c r="U72" s="47">
        <f t="shared" si="14"/>
        <v>0</v>
      </c>
      <c r="V72" s="48">
        <f t="shared" si="15"/>
      </c>
    </row>
    <row r="73" spans="1:22" ht="13.5">
      <c r="A73" s="52">
        <v>69</v>
      </c>
      <c r="B73" s="209">
        <f t="shared" si="16"/>
      </c>
      <c r="C73" s="204">
        <v>0.02</v>
      </c>
      <c r="D73" s="34"/>
      <c r="E73" s="35"/>
      <c r="F73" s="36"/>
      <c r="G73" s="36"/>
      <c r="H73" s="36"/>
      <c r="I73" s="37"/>
      <c r="J73" s="38"/>
      <c r="K73" s="38"/>
      <c r="L73" s="39">
        <f t="shared" si="9"/>
      </c>
      <c r="M73" s="36"/>
      <c r="N73" s="37"/>
      <c r="O73" s="38"/>
      <c r="P73" s="53"/>
      <c r="Q73" s="43">
        <f t="shared" si="10"/>
      </c>
      <c r="R73" s="44">
        <f t="shared" si="11"/>
        <v>0</v>
      </c>
      <c r="S73" s="45">
        <f t="shared" si="12"/>
        <v>0</v>
      </c>
      <c r="T73" s="46">
        <f t="shared" si="13"/>
        <v>0</v>
      </c>
      <c r="U73" s="47">
        <f t="shared" si="14"/>
        <v>0</v>
      </c>
      <c r="V73" s="48">
        <f t="shared" si="15"/>
      </c>
    </row>
    <row r="74" spans="1:22" ht="13.5">
      <c r="A74" s="52">
        <v>70</v>
      </c>
      <c r="B74" s="209">
        <f t="shared" si="16"/>
      </c>
      <c r="C74" s="204">
        <v>0.02</v>
      </c>
      <c r="D74" s="34"/>
      <c r="E74" s="35"/>
      <c r="F74" s="36"/>
      <c r="G74" s="36"/>
      <c r="H74" s="36"/>
      <c r="I74" s="37"/>
      <c r="J74" s="38"/>
      <c r="K74" s="38"/>
      <c r="L74" s="39">
        <f t="shared" si="9"/>
      </c>
      <c r="M74" s="36"/>
      <c r="N74" s="37"/>
      <c r="O74" s="38"/>
      <c r="P74" s="53"/>
      <c r="Q74" s="43">
        <f t="shared" si="10"/>
      </c>
      <c r="R74" s="44">
        <f t="shared" si="11"/>
        <v>0</v>
      </c>
      <c r="S74" s="45">
        <f t="shared" si="12"/>
        <v>0</v>
      </c>
      <c r="T74" s="46">
        <f t="shared" si="13"/>
        <v>0</v>
      </c>
      <c r="U74" s="47">
        <f t="shared" si="14"/>
        <v>0</v>
      </c>
      <c r="V74" s="48">
        <f t="shared" si="15"/>
      </c>
    </row>
    <row r="75" spans="1:22" ht="13.5">
      <c r="A75" s="52">
        <v>71</v>
      </c>
      <c r="B75" s="209">
        <f t="shared" si="16"/>
      </c>
      <c r="C75" s="204">
        <v>0.02</v>
      </c>
      <c r="D75" s="34"/>
      <c r="E75" s="35"/>
      <c r="F75" s="36"/>
      <c r="G75" s="36"/>
      <c r="H75" s="36"/>
      <c r="I75" s="37"/>
      <c r="J75" s="38"/>
      <c r="K75" s="38"/>
      <c r="L75" s="39">
        <f t="shared" si="9"/>
      </c>
      <c r="M75" s="36"/>
      <c r="N75" s="37"/>
      <c r="O75" s="38"/>
      <c r="P75" s="53"/>
      <c r="Q75" s="43">
        <f t="shared" si="10"/>
      </c>
      <c r="R75" s="44">
        <f t="shared" si="11"/>
        <v>0</v>
      </c>
      <c r="S75" s="45">
        <f t="shared" si="12"/>
        <v>0</v>
      </c>
      <c r="T75" s="46">
        <f t="shared" si="13"/>
        <v>0</v>
      </c>
      <c r="U75" s="47">
        <f t="shared" si="14"/>
        <v>0</v>
      </c>
      <c r="V75" s="48">
        <f t="shared" si="15"/>
      </c>
    </row>
    <row r="76" spans="1:22" ht="13.5">
      <c r="A76" s="52">
        <v>72</v>
      </c>
      <c r="B76" s="209">
        <f t="shared" si="16"/>
      </c>
      <c r="C76" s="204">
        <v>0.02</v>
      </c>
      <c r="D76" s="34"/>
      <c r="E76" s="35"/>
      <c r="F76" s="36"/>
      <c r="G76" s="36"/>
      <c r="H76" s="36"/>
      <c r="I76" s="37"/>
      <c r="J76" s="38"/>
      <c r="K76" s="38"/>
      <c r="L76" s="39">
        <f t="shared" si="9"/>
      </c>
      <c r="M76" s="36"/>
      <c r="N76" s="37"/>
      <c r="O76" s="38"/>
      <c r="P76" s="53"/>
      <c r="Q76" s="43">
        <f t="shared" si="10"/>
      </c>
      <c r="R76" s="44">
        <f t="shared" si="11"/>
        <v>0</v>
      </c>
      <c r="S76" s="45">
        <f t="shared" si="12"/>
        <v>0</v>
      </c>
      <c r="T76" s="46">
        <f t="shared" si="13"/>
        <v>0</v>
      </c>
      <c r="U76" s="47">
        <f t="shared" si="14"/>
        <v>0</v>
      </c>
      <c r="V76" s="48">
        <f t="shared" si="15"/>
      </c>
    </row>
    <row r="77" spans="1:22" ht="13.5">
      <c r="A77" s="52">
        <v>73</v>
      </c>
      <c r="B77" s="209">
        <f t="shared" si="16"/>
      </c>
      <c r="C77" s="204">
        <v>0.02</v>
      </c>
      <c r="D77" s="34"/>
      <c r="E77" s="35"/>
      <c r="F77" s="36"/>
      <c r="G77" s="36"/>
      <c r="H77" s="36"/>
      <c r="I77" s="37"/>
      <c r="J77" s="38"/>
      <c r="K77" s="38"/>
      <c r="L77" s="39">
        <f t="shared" si="9"/>
      </c>
      <c r="M77" s="36"/>
      <c r="N77" s="37"/>
      <c r="O77" s="38"/>
      <c r="P77" s="53"/>
      <c r="Q77" s="43">
        <f t="shared" si="10"/>
      </c>
      <c r="R77" s="44">
        <f t="shared" si="11"/>
        <v>0</v>
      </c>
      <c r="S77" s="45">
        <f t="shared" si="12"/>
        <v>0</v>
      </c>
      <c r="T77" s="46">
        <f t="shared" si="13"/>
        <v>0</v>
      </c>
      <c r="U77" s="47">
        <f t="shared" si="14"/>
        <v>0</v>
      </c>
      <c r="V77" s="48">
        <f t="shared" si="15"/>
      </c>
    </row>
    <row r="78" spans="1:22" ht="13.5">
      <c r="A78" s="52">
        <v>74</v>
      </c>
      <c r="B78" s="209">
        <f t="shared" si="16"/>
      </c>
      <c r="C78" s="204">
        <v>0.02</v>
      </c>
      <c r="D78" s="34"/>
      <c r="E78" s="35"/>
      <c r="F78" s="36"/>
      <c r="G78" s="36"/>
      <c r="H78" s="36"/>
      <c r="I78" s="37"/>
      <c r="J78" s="38"/>
      <c r="K78" s="38"/>
      <c r="L78" s="39">
        <f t="shared" si="9"/>
      </c>
      <c r="M78" s="36"/>
      <c r="N78" s="37"/>
      <c r="O78" s="38"/>
      <c r="P78" s="53"/>
      <c r="Q78" s="43">
        <f t="shared" si="10"/>
      </c>
      <c r="R78" s="44">
        <f t="shared" si="11"/>
        <v>0</v>
      </c>
      <c r="S78" s="45">
        <f t="shared" si="12"/>
        <v>0</v>
      </c>
      <c r="T78" s="46">
        <f t="shared" si="13"/>
        <v>0</v>
      </c>
      <c r="U78" s="47">
        <f t="shared" si="14"/>
        <v>0</v>
      </c>
      <c r="V78" s="48">
        <f t="shared" si="15"/>
      </c>
    </row>
    <row r="79" spans="1:22" ht="13.5">
      <c r="A79" s="52">
        <v>75</v>
      </c>
      <c r="B79" s="209">
        <f t="shared" si="16"/>
      </c>
      <c r="C79" s="204">
        <v>0.02</v>
      </c>
      <c r="D79" s="34"/>
      <c r="E79" s="35"/>
      <c r="F79" s="36"/>
      <c r="G79" s="36"/>
      <c r="H79" s="36"/>
      <c r="I79" s="37"/>
      <c r="J79" s="38"/>
      <c r="K79" s="38"/>
      <c r="L79" s="39">
        <f t="shared" si="9"/>
      </c>
      <c r="M79" s="36"/>
      <c r="N79" s="37"/>
      <c r="O79" s="38"/>
      <c r="P79" s="53"/>
      <c r="Q79" s="43">
        <f t="shared" si="10"/>
      </c>
      <c r="R79" s="44">
        <f t="shared" si="11"/>
        <v>0</v>
      </c>
      <c r="S79" s="45">
        <f t="shared" si="12"/>
        <v>0</v>
      </c>
      <c r="T79" s="46">
        <f t="shared" si="13"/>
        <v>0</v>
      </c>
      <c r="U79" s="47">
        <f t="shared" si="14"/>
        <v>0</v>
      </c>
      <c r="V79" s="48">
        <f t="shared" si="15"/>
      </c>
    </row>
    <row r="80" spans="1:22" ht="13.5">
      <c r="A80" s="52">
        <v>76</v>
      </c>
      <c r="B80" s="209">
        <f t="shared" si="16"/>
      </c>
      <c r="C80" s="204">
        <v>0.02</v>
      </c>
      <c r="D80" s="34"/>
      <c r="E80" s="35"/>
      <c r="F80" s="36"/>
      <c r="G80" s="36"/>
      <c r="H80" s="36"/>
      <c r="I80" s="37"/>
      <c r="J80" s="38"/>
      <c r="K80" s="38"/>
      <c r="L80" s="39">
        <f t="shared" si="9"/>
      </c>
      <c r="M80" s="36"/>
      <c r="N80" s="37"/>
      <c r="O80" s="38"/>
      <c r="P80" s="53"/>
      <c r="Q80" s="43">
        <f t="shared" si="10"/>
      </c>
      <c r="R80" s="44">
        <f t="shared" si="11"/>
        <v>0</v>
      </c>
      <c r="S80" s="45">
        <f t="shared" si="12"/>
        <v>0</v>
      </c>
      <c r="T80" s="46">
        <f t="shared" si="13"/>
        <v>0</v>
      </c>
      <c r="U80" s="47">
        <f t="shared" si="14"/>
        <v>0</v>
      </c>
      <c r="V80" s="48">
        <f t="shared" si="15"/>
      </c>
    </row>
    <row r="81" spans="1:22" ht="13.5">
      <c r="A81" s="52">
        <v>77</v>
      </c>
      <c r="B81" s="209">
        <f t="shared" si="16"/>
      </c>
      <c r="C81" s="204">
        <v>0.02</v>
      </c>
      <c r="D81" s="34"/>
      <c r="E81" s="35"/>
      <c r="F81" s="36"/>
      <c r="G81" s="36"/>
      <c r="H81" s="36"/>
      <c r="I81" s="37"/>
      <c r="J81" s="38"/>
      <c r="K81" s="38"/>
      <c r="L81" s="39">
        <f t="shared" si="9"/>
      </c>
      <c r="M81" s="36"/>
      <c r="N81" s="37"/>
      <c r="O81" s="38"/>
      <c r="P81" s="53"/>
      <c r="Q81" s="43">
        <f t="shared" si="10"/>
      </c>
      <c r="R81" s="44">
        <f t="shared" si="11"/>
        <v>0</v>
      </c>
      <c r="S81" s="45">
        <f t="shared" si="12"/>
        <v>0</v>
      </c>
      <c r="T81" s="46">
        <f t="shared" si="13"/>
        <v>0</v>
      </c>
      <c r="U81" s="47">
        <f t="shared" si="14"/>
        <v>0</v>
      </c>
      <c r="V81" s="48">
        <f t="shared" si="15"/>
      </c>
    </row>
    <row r="82" spans="1:22" ht="13.5">
      <c r="A82" s="52">
        <v>78</v>
      </c>
      <c r="B82" s="209">
        <f t="shared" si="16"/>
      </c>
      <c r="C82" s="204">
        <v>0.02</v>
      </c>
      <c r="D82" s="34"/>
      <c r="E82" s="35"/>
      <c r="F82" s="36"/>
      <c r="G82" s="36"/>
      <c r="H82" s="36"/>
      <c r="I82" s="37"/>
      <c r="J82" s="38"/>
      <c r="K82" s="38"/>
      <c r="L82" s="39">
        <f t="shared" si="9"/>
      </c>
      <c r="M82" s="36"/>
      <c r="N82" s="37"/>
      <c r="O82" s="38"/>
      <c r="P82" s="53"/>
      <c r="Q82" s="43">
        <f t="shared" si="10"/>
      </c>
      <c r="R82" s="44">
        <f t="shared" si="11"/>
        <v>0</v>
      </c>
      <c r="S82" s="45">
        <f t="shared" si="12"/>
        <v>0</v>
      </c>
      <c r="T82" s="46">
        <f t="shared" si="13"/>
        <v>0</v>
      </c>
      <c r="U82" s="47">
        <f t="shared" si="14"/>
        <v>0</v>
      </c>
      <c r="V82" s="48">
        <f t="shared" si="15"/>
      </c>
    </row>
    <row r="83" spans="1:22" ht="13.5">
      <c r="A83" s="52">
        <v>79</v>
      </c>
      <c r="B83" s="209">
        <f t="shared" si="16"/>
      </c>
      <c r="C83" s="204">
        <v>0.02</v>
      </c>
      <c r="D83" s="34"/>
      <c r="E83" s="35"/>
      <c r="F83" s="36"/>
      <c r="G83" s="36"/>
      <c r="H83" s="36"/>
      <c r="I83" s="37"/>
      <c r="J83" s="38"/>
      <c r="K83" s="38"/>
      <c r="L83" s="39">
        <f t="shared" si="9"/>
      </c>
      <c r="M83" s="36"/>
      <c r="N83" s="37"/>
      <c r="O83" s="38"/>
      <c r="P83" s="53"/>
      <c r="Q83" s="43">
        <f t="shared" si="10"/>
      </c>
      <c r="R83" s="44">
        <f t="shared" si="11"/>
        <v>0</v>
      </c>
      <c r="S83" s="45">
        <f t="shared" si="12"/>
        <v>0</v>
      </c>
      <c r="T83" s="46">
        <f t="shared" si="13"/>
        <v>0</v>
      </c>
      <c r="U83" s="47">
        <f t="shared" si="14"/>
        <v>0</v>
      </c>
      <c r="V83" s="48">
        <f t="shared" si="15"/>
      </c>
    </row>
    <row r="84" spans="1:22" ht="13.5">
      <c r="A84" s="52">
        <v>80</v>
      </c>
      <c r="B84" s="209">
        <f t="shared" si="16"/>
      </c>
      <c r="C84" s="204">
        <v>0.02</v>
      </c>
      <c r="D84" s="34"/>
      <c r="E84" s="35"/>
      <c r="F84" s="36"/>
      <c r="G84" s="36"/>
      <c r="H84" s="36"/>
      <c r="I84" s="37"/>
      <c r="J84" s="38"/>
      <c r="K84" s="38"/>
      <c r="L84" s="39">
        <f t="shared" si="9"/>
      </c>
      <c r="M84" s="36"/>
      <c r="N84" s="37"/>
      <c r="O84" s="38"/>
      <c r="P84" s="53"/>
      <c r="Q84" s="43">
        <f t="shared" si="10"/>
      </c>
      <c r="R84" s="44">
        <f t="shared" si="11"/>
        <v>0</v>
      </c>
      <c r="S84" s="45">
        <f t="shared" si="12"/>
        <v>0</v>
      </c>
      <c r="T84" s="46">
        <f t="shared" si="13"/>
        <v>0</v>
      </c>
      <c r="U84" s="47">
        <f t="shared" si="14"/>
        <v>0</v>
      </c>
      <c r="V84" s="48">
        <f t="shared" si="15"/>
      </c>
    </row>
    <row r="85" spans="1:22" ht="13.5">
      <c r="A85" s="52">
        <v>81</v>
      </c>
      <c r="B85" s="209">
        <f t="shared" si="16"/>
      </c>
      <c r="C85" s="204">
        <v>0.02</v>
      </c>
      <c r="D85" s="34"/>
      <c r="E85" s="35"/>
      <c r="F85" s="36"/>
      <c r="G85" s="36"/>
      <c r="H85" s="36"/>
      <c r="I85" s="37"/>
      <c r="J85" s="38"/>
      <c r="K85" s="38"/>
      <c r="L85" s="39">
        <f t="shared" si="9"/>
      </c>
      <c r="M85" s="36"/>
      <c r="N85" s="37"/>
      <c r="O85" s="38"/>
      <c r="P85" s="53"/>
      <c r="Q85" s="43">
        <f t="shared" si="10"/>
      </c>
      <c r="R85" s="44">
        <f t="shared" si="11"/>
        <v>0</v>
      </c>
      <c r="S85" s="45">
        <f t="shared" si="12"/>
        <v>0</v>
      </c>
      <c r="T85" s="46">
        <f t="shared" si="13"/>
        <v>0</v>
      </c>
      <c r="U85" s="47">
        <f t="shared" si="14"/>
        <v>0</v>
      </c>
      <c r="V85" s="48">
        <f t="shared" si="15"/>
      </c>
    </row>
    <row r="86" spans="1:22" ht="13.5">
      <c r="A86" s="52">
        <v>82</v>
      </c>
      <c r="B86" s="209">
        <f t="shared" si="16"/>
      </c>
      <c r="C86" s="204">
        <v>0.02</v>
      </c>
      <c r="D86" s="34"/>
      <c r="E86" s="35"/>
      <c r="F86" s="36"/>
      <c r="G86" s="36"/>
      <c r="H86" s="36"/>
      <c r="I86" s="37"/>
      <c r="J86" s="38"/>
      <c r="K86" s="38"/>
      <c r="L86" s="39">
        <f t="shared" si="9"/>
      </c>
      <c r="M86" s="36"/>
      <c r="N86" s="37"/>
      <c r="O86" s="38"/>
      <c r="P86" s="53"/>
      <c r="Q86" s="43">
        <f t="shared" si="10"/>
      </c>
      <c r="R86" s="44">
        <f t="shared" si="11"/>
        <v>0</v>
      </c>
      <c r="S86" s="45">
        <f t="shared" si="12"/>
        <v>0</v>
      </c>
      <c r="T86" s="46">
        <f t="shared" si="13"/>
        <v>0</v>
      </c>
      <c r="U86" s="47">
        <f t="shared" si="14"/>
        <v>0</v>
      </c>
      <c r="V86" s="48">
        <f t="shared" si="15"/>
      </c>
    </row>
    <row r="87" spans="1:22" ht="13.5">
      <c r="A87" s="52">
        <v>83</v>
      </c>
      <c r="B87" s="209">
        <f t="shared" si="16"/>
      </c>
      <c r="C87" s="204">
        <v>0.02</v>
      </c>
      <c r="D87" s="34"/>
      <c r="E87" s="35"/>
      <c r="F87" s="36"/>
      <c r="G87" s="36"/>
      <c r="H87" s="36"/>
      <c r="I87" s="37"/>
      <c r="J87" s="38"/>
      <c r="K87" s="38"/>
      <c r="L87" s="39">
        <f t="shared" si="9"/>
      </c>
      <c r="M87" s="36"/>
      <c r="N87" s="37"/>
      <c r="O87" s="38"/>
      <c r="P87" s="53"/>
      <c r="Q87" s="43">
        <f t="shared" si="10"/>
      </c>
      <c r="R87" s="44">
        <f t="shared" si="11"/>
        <v>0</v>
      </c>
      <c r="S87" s="45">
        <f t="shared" si="12"/>
        <v>0</v>
      </c>
      <c r="T87" s="46">
        <f t="shared" si="13"/>
        <v>0</v>
      </c>
      <c r="U87" s="47">
        <f t="shared" si="14"/>
        <v>0</v>
      </c>
      <c r="V87" s="48">
        <f t="shared" si="15"/>
      </c>
    </row>
    <row r="88" spans="1:22" ht="13.5">
      <c r="A88" s="52">
        <v>84</v>
      </c>
      <c r="B88" s="209">
        <f t="shared" si="16"/>
      </c>
      <c r="C88" s="204">
        <v>0.02</v>
      </c>
      <c r="D88" s="34"/>
      <c r="E88" s="35"/>
      <c r="F88" s="36"/>
      <c r="G88" s="36"/>
      <c r="H88" s="36"/>
      <c r="I88" s="37"/>
      <c r="J88" s="38"/>
      <c r="K88" s="38"/>
      <c r="L88" s="39">
        <f t="shared" si="9"/>
      </c>
      <c r="M88" s="36"/>
      <c r="N88" s="37"/>
      <c r="O88" s="38"/>
      <c r="P88" s="53"/>
      <c r="Q88" s="43">
        <f t="shared" si="10"/>
      </c>
      <c r="R88" s="44">
        <f t="shared" si="11"/>
        <v>0</v>
      </c>
      <c r="S88" s="45">
        <f t="shared" si="12"/>
        <v>0</v>
      </c>
      <c r="T88" s="46">
        <f t="shared" si="13"/>
        <v>0</v>
      </c>
      <c r="U88" s="47">
        <f t="shared" si="14"/>
        <v>0</v>
      </c>
      <c r="V88" s="48">
        <f t="shared" si="15"/>
      </c>
    </row>
    <row r="89" spans="1:22" ht="13.5">
      <c r="A89" s="52">
        <v>85</v>
      </c>
      <c r="B89" s="209">
        <f t="shared" si="16"/>
      </c>
      <c r="C89" s="204">
        <v>0.02</v>
      </c>
      <c r="D89" s="34"/>
      <c r="E89" s="35"/>
      <c r="F89" s="36"/>
      <c r="G89" s="36"/>
      <c r="H89" s="36"/>
      <c r="I89" s="37"/>
      <c r="J89" s="38"/>
      <c r="K89" s="38"/>
      <c r="L89" s="39">
        <f t="shared" si="9"/>
      </c>
      <c r="M89" s="36"/>
      <c r="N89" s="37"/>
      <c r="O89" s="38"/>
      <c r="P89" s="53"/>
      <c r="Q89" s="43">
        <f t="shared" si="10"/>
      </c>
      <c r="R89" s="44">
        <f t="shared" si="11"/>
        <v>0</v>
      </c>
      <c r="S89" s="45">
        <f t="shared" si="12"/>
        <v>0</v>
      </c>
      <c r="T89" s="46">
        <f t="shared" si="13"/>
        <v>0</v>
      </c>
      <c r="U89" s="47">
        <f t="shared" si="14"/>
        <v>0</v>
      </c>
      <c r="V89" s="48">
        <f t="shared" si="15"/>
      </c>
    </row>
    <row r="90" spans="1:22" ht="13.5">
      <c r="A90" s="52">
        <v>86</v>
      </c>
      <c r="B90" s="209">
        <f t="shared" si="16"/>
      </c>
      <c r="C90" s="204">
        <v>0.02</v>
      </c>
      <c r="D90" s="34"/>
      <c r="E90" s="35"/>
      <c r="F90" s="36"/>
      <c r="G90" s="36"/>
      <c r="H90" s="36"/>
      <c r="I90" s="37"/>
      <c r="J90" s="38"/>
      <c r="K90" s="38"/>
      <c r="L90" s="39">
        <f t="shared" si="9"/>
      </c>
      <c r="M90" s="36"/>
      <c r="N90" s="37"/>
      <c r="O90" s="38"/>
      <c r="P90" s="53"/>
      <c r="Q90" s="43">
        <f t="shared" si="10"/>
      </c>
      <c r="R90" s="44">
        <f t="shared" si="11"/>
        <v>0</v>
      </c>
      <c r="S90" s="45">
        <f t="shared" si="12"/>
        <v>0</v>
      </c>
      <c r="T90" s="46">
        <f t="shared" si="13"/>
        <v>0</v>
      </c>
      <c r="U90" s="47">
        <f t="shared" si="14"/>
        <v>0</v>
      </c>
      <c r="V90" s="48">
        <f t="shared" si="15"/>
      </c>
    </row>
    <row r="91" spans="1:22" ht="13.5">
      <c r="A91" s="52">
        <v>87</v>
      </c>
      <c r="B91" s="209">
        <f t="shared" si="16"/>
      </c>
      <c r="C91" s="204">
        <v>0.02</v>
      </c>
      <c r="D91" s="34"/>
      <c r="E91" s="35"/>
      <c r="F91" s="36"/>
      <c r="G91" s="36"/>
      <c r="H91" s="36"/>
      <c r="I91" s="37"/>
      <c r="J91" s="38"/>
      <c r="K91" s="38"/>
      <c r="L91" s="39">
        <f t="shared" si="9"/>
      </c>
      <c r="M91" s="36"/>
      <c r="N91" s="37"/>
      <c r="O91" s="38"/>
      <c r="P91" s="53"/>
      <c r="Q91" s="43">
        <f t="shared" si="10"/>
      </c>
      <c r="R91" s="44">
        <f t="shared" si="11"/>
        <v>0</v>
      </c>
      <c r="S91" s="45">
        <f t="shared" si="12"/>
        <v>0</v>
      </c>
      <c r="T91" s="46">
        <f t="shared" si="13"/>
        <v>0</v>
      </c>
      <c r="U91" s="47">
        <f t="shared" si="14"/>
        <v>0</v>
      </c>
      <c r="V91" s="48">
        <f t="shared" si="15"/>
      </c>
    </row>
    <row r="92" spans="1:22" ht="13.5">
      <c r="A92" s="52">
        <v>88</v>
      </c>
      <c r="B92" s="209">
        <f t="shared" si="16"/>
      </c>
      <c r="C92" s="204">
        <v>0.02</v>
      </c>
      <c r="D92" s="34"/>
      <c r="E92" s="35"/>
      <c r="F92" s="36"/>
      <c r="G92" s="36"/>
      <c r="H92" s="36"/>
      <c r="I92" s="37"/>
      <c r="J92" s="38"/>
      <c r="K92" s="38"/>
      <c r="L92" s="39">
        <f t="shared" si="9"/>
      </c>
      <c r="M92" s="36"/>
      <c r="N92" s="37"/>
      <c r="O92" s="38"/>
      <c r="P92" s="53"/>
      <c r="Q92" s="43">
        <f t="shared" si="10"/>
      </c>
      <c r="R92" s="44">
        <f t="shared" si="11"/>
        <v>0</v>
      </c>
      <c r="S92" s="45">
        <f t="shared" si="12"/>
        <v>0</v>
      </c>
      <c r="T92" s="46">
        <f t="shared" si="13"/>
        <v>0</v>
      </c>
      <c r="U92" s="47">
        <f t="shared" si="14"/>
        <v>0</v>
      </c>
      <c r="V92" s="48">
        <f t="shared" si="15"/>
      </c>
    </row>
    <row r="93" spans="1:22" ht="13.5">
      <c r="A93" s="52">
        <v>89</v>
      </c>
      <c r="B93" s="209">
        <f t="shared" si="16"/>
      </c>
      <c r="C93" s="204">
        <v>0.02</v>
      </c>
      <c r="D93" s="34"/>
      <c r="E93" s="35"/>
      <c r="F93" s="36"/>
      <c r="G93" s="36"/>
      <c r="H93" s="36"/>
      <c r="I93" s="37"/>
      <c r="J93" s="38"/>
      <c r="K93" s="38"/>
      <c r="L93" s="39">
        <f t="shared" si="9"/>
      </c>
      <c r="M93" s="36"/>
      <c r="N93" s="37"/>
      <c r="O93" s="38"/>
      <c r="P93" s="53"/>
      <c r="Q93" s="43">
        <f t="shared" si="10"/>
      </c>
      <c r="R93" s="44">
        <f t="shared" si="11"/>
        <v>0</v>
      </c>
      <c r="S93" s="45">
        <f t="shared" si="12"/>
        <v>0</v>
      </c>
      <c r="T93" s="46">
        <f t="shared" si="13"/>
        <v>0</v>
      </c>
      <c r="U93" s="47">
        <f t="shared" si="14"/>
        <v>0</v>
      </c>
      <c r="V93" s="48">
        <f t="shared" si="15"/>
      </c>
    </row>
    <row r="94" spans="1:22" ht="13.5">
      <c r="A94" s="52">
        <v>90</v>
      </c>
      <c r="B94" s="209">
        <f t="shared" si="16"/>
      </c>
      <c r="C94" s="204">
        <v>0.02</v>
      </c>
      <c r="D94" s="34"/>
      <c r="E94" s="35"/>
      <c r="F94" s="36"/>
      <c r="G94" s="36"/>
      <c r="H94" s="36"/>
      <c r="I94" s="37"/>
      <c r="J94" s="38"/>
      <c r="K94" s="38"/>
      <c r="L94" s="39">
        <f t="shared" si="9"/>
      </c>
      <c r="M94" s="36"/>
      <c r="N94" s="37"/>
      <c r="O94" s="38"/>
      <c r="P94" s="53"/>
      <c r="Q94" s="43">
        <f t="shared" si="10"/>
      </c>
      <c r="R94" s="44">
        <f t="shared" si="11"/>
        <v>0</v>
      </c>
      <c r="S94" s="45">
        <f t="shared" si="12"/>
        <v>0</v>
      </c>
      <c r="T94" s="46">
        <f t="shared" si="13"/>
        <v>0</v>
      </c>
      <c r="U94" s="47">
        <f t="shared" si="14"/>
        <v>0</v>
      </c>
      <c r="V94" s="48">
        <f t="shared" si="15"/>
      </c>
    </row>
    <row r="95" spans="1:22" ht="13.5">
      <c r="A95" s="52">
        <v>91</v>
      </c>
      <c r="B95" s="209">
        <f t="shared" si="16"/>
      </c>
      <c r="C95" s="204">
        <v>0.02</v>
      </c>
      <c r="D95" s="34"/>
      <c r="E95" s="35"/>
      <c r="F95" s="36"/>
      <c r="G95" s="36"/>
      <c r="H95" s="36"/>
      <c r="I95" s="37"/>
      <c r="J95" s="38"/>
      <c r="K95" s="38"/>
      <c r="L95" s="39">
        <f t="shared" si="9"/>
      </c>
      <c r="M95" s="36"/>
      <c r="N95" s="37"/>
      <c r="O95" s="38"/>
      <c r="P95" s="53"/>
      <c r="Q95" s="43">
        <f t="shared" si="10"/>
      </c>
      <c r="R95" s="44">
        <f t="shared" si="11"/>
        <v>0</v>
      </c>
      <c r="S95" s="45">
        <f t="shared" si="12"/>
        <v>0</v>
      </c>
      <c r="T95" s="46">
        <f t="shared" si="13"/>
        <v>0</v>
      </c>
      <c r="U95" s="47">
        <f t="shared" si="14"/>
        <v>0</v>
      </c>
      <c r="V95" s="48">
        <f t="shared" si="15"/>
      </c>
    </row>
    <row r="96" spans="1:22" ht="13.5">
      <c r="A96" s="52">
        <v>92</v>
      </c>
      <c r="B96" s="209">
        <f t="shared" si="16"/>
      </c>
      <c r="C96" s="204">
        <v>0.02</v>
      </c>
      <c r="D96" s="34"/>
      <c r="E96" s="35"/>
      <c r="F96" s="36"/>
      <c r="G96" s="36"/>
      <c r="H96" s="36"/>
      <c r="I96" s="37"/>
      <c r="J96" s="38"/>
      <c r="K96" s="38"/>
      <c r="L96" s="39">
        <f t="shared" si="9"/>
      </c>
      <c r="M96" s="36"/>
      <c r="N96" s="37"/>
      <c r="O96" s="38"/>
      <c r="P96" s="53"/>
      <c r="Q96" s="43">
        <f t="shared" si="10"/>
      </c>
      <c r="R96" s="44">
        <f t="shared" si="11"/>
        <v>0</v>
      </c>
      <c r="S96" s="45">
        <f t="shared" si="12"/>
        <v>0</v>
      </c>
      <c r="T96" s="46">
        <f t="shared" si="13"/>
        <v>0</v>
      </c>
      <c r="U96" s="47">
        <f t="shared" si="14"/>
        <v>0</v>
      </c>
      <c r="V96" s="48">
        <f t="shared" si="15"/>
      </c>
    </row>
    <row r="97" spans="1:22" ht="13.5">
      <c r="A97" s="52">
        <v>93</v>
      </c>
      <c r="B97" s="209">
        <f t="shared" si="16"/>
      </c>
      <c r="C97" s="204">
        <v>0.02</v>
      </c>
      <c r="D97" s="34"/>
      <c r="E97" s="35"/>
      <c r="F97" s="36"/>
      <c r="G97" s="36"/>
      <c r="H97" s="36"/>
      <c r="I97" s="37"/>
      <c r="J97" s="38"/>
      <c r="K97" s="38"/>
      <c r="L97" s="39">
        <f t="shared" si="9"/>
      </c>
      <c r="M97" s="36"/>
      <c r="N97" s="37"/>
      <c r="O97" s="38"/>
      <c r="P97" s="53"/>
      <c r="Q97" s="43">
        <f t="shared" si="10"/>
      </c>
      <c r="R97" s="44">
        <f t="shared" si="11"/>
        <v>0</v>
      </c>
      <c r="S97" s="45">
        <f t="shared" si="12"/>
        <v>0</v>
      </c>
      <c r="T97" s="46">
        <f t="shared" si="13"/>
        <v>0</v>
      </c>
      <c r="U97" s="47">
        <f t="shared" si="14"/>
        <v>0</v>
      </c>
      <c r="V97" s="48">
        <f t="shared" si="15"/>
      </c>
    </row>
    <row r="98" spans="1:22" ht="13.5">
      <c r="A98" s="52">
        <v>94</v>
      </c>
      <c r="B98" s="209">
        <f t="shared" si="16"/>
      </c>
      <c r="C98" s="204">
        <v>0.02</v>
      </c>
      <c r="D98" s="34"/>
      <c r="E98" s="35"/>
      <c r="F98" s="36"/>
      <c r="G98" s="36"/>
      <c r="H98" s="36"/>
      <c r="I98" s="37"/>
      <c r="J98" s="38"/>
      <c r="K98" s="38"/>
      <c r="L98" s="39">
        <f t="shared" si="9"/>
      </c>
      <c r="M98" s="36"/>
      <c r="N98" s="37"/>
      <c r="O98" s="38"/>
      <c r="P98" s="53"/>
      <c r="Q98" s="43">
        <f t="shared" si="10"/>
      </c>
      <c r="R98" s="44">
        <f t="shared" si="11"/>
        <v>0</v>
      </c>
      <c r="S98" s="45">
        <f t="shared" si="12"/>
        <v>0</v>
      </c>
      <c r="T98" s="46">
        <f t="shared" si="13"/>
        <v>0</v>
      </c>
      <c r="U98" s="47">
        <f t="shared" si="14"/>
        <v>0</v>
      </c>
      <c r="V98" s="48">
        <f t="shared" si="15"/>
      </c>
    </row>
    <row r="99" spans="1:22" ht="13.5">
      <c r="A99" s="52">
        <v>95</v>
      </c>
      <c r="B99" s="209">
        <f t="shared" si="16"/>
      </c>
      <c r="C99" s="204">
        <v>0.02</v>
      </c>
      <c r="D99" s="34"/>
      <c r="E99" s="35"/>
      <c r="F99" s="36"/>
      <c r="G99" s="36"/>
      <c r="H99" s="36"/>
      <c r="I99" s="37"/>
      <c r="J99" s="38"/>
      <c r="K99" s="38"/>
      <c r="L99" s="39">
        <f t="shared" si="9"/>
      </c>
      <c r="M99" s="36"/>
      <c r="N99" s="37"/>
      <c r="O99" s="38"/>
      <c r="P99" s="53"/>
      <c r="Q99" s="43">
        <f t="shared" si="10"/>
      </c>
      <c r="R99" s="44">
        <f t="shared" si="11"/>
        <v>0</v>
      </c>
      <c r="S99" s="45">
        <f t="shared" si="12"/>
        <v>0</v>
      </c>
      <c r="T99" s="46">
        <f t="shared" si="13"/>
        <v>0</v>
      </c>
      <c r="U99" s="47">
        <f t="shared" si="14"/>
        <v>0</v>
      </c>
      <c r="V99" s="48">
        <f t="shared" si="15"/>
      </c>
    </row>
    <row r="100" spans="1:22" ht="13.5">
      <c r="A100" s="52">
        <v>96</v>
      </c>
      <c r="B100" s="209">
        <f t="shared" si="16"/>
      </c>
      <c r="C100" s="204">
        <v>0.02</v>
      </c>
      <c r="D100" s="34"/>
      <c r="E100" s="35"/>
      <c r="F100" s="36"/>
      <c r="G100" s="36"/>
      <c r="H100" s="36"/>
      <c r="I100" s="37"/>
      <c r="J100" s="38"/>
      <c r="K100" s="38"/>
      <c r="L100" s="39">
        <f t="shared" si="9"/>
      </c>
      <c r="M100" s="36"/>
      <c r="N100" s="37"/>
      <c r="O100" s="38"/>
      <c r="P100" s="53"/>
      <c r="Q100" s="43">
        <f t="shared" si="10"/>
      </c>
      <c r="R100" s="44">
        <f t="shared" si="11"/>
        <v>0</v>
      </c>
      <c r="S100" s="45">
        <f t="shared" si="12"/>
        <v>0</v>
      </c>
      <c r="T100" s="46">
        <f t="shared" si="13"/>
        <v>0</v>
      </c>
      <c r="U100" s="47">
        <f t="shared" si="14"/>
        <v>0</v>
      </c>
      <c r="V100" s="48">
        <f t="shared" si="15"/>
      </c>
    </row>
    <row r="101" spans="1:22" ht="13.5">
      <c r="A101" s="52">
        <v>97</v>
      </c>
      <c r="B101" s="209">
        <f t="shared" si="16"/>
      </c>
      <c r="C101" s="204">
        <v>0.02</v>
      </c>
      <c r="D101" s="34"/>
      <c r="E101" s="35"/>
      <c r="F101" s="36"/>
      <c r="G101" s="36"/>
      <c r="H101" s="36"/>
      <c r="I101" s="37"/>
      <c r="J101" s="38"/>
      <c r="K101" s="38"/>
      <c r="L101" s="39">
        <f t="shared" si="9"/>
      </c>
      <c r="M101" s="36"/>
      <c r="N101" s="37"/>
      <c r="O101" s="38"/>
      <c r="P101" s="53"/>
      <c r="Q101" s="43">
        <f t="shared" si="10"/>
      </c>
      <c r="R101" s="44">
        <f t="shared" si="11"/>
        <v>0</v>
      </c>
      <c r="S101" s="45">
        <f t="shared" si="12"/>
        <v>0</v>
      </c>
      <c r="T101" s="46">
        <f t="shared" si="13"/>
        <v>0</v>
      </c>
      <c r="U101" s="47">
        <f t="shared" si="14"/>
        <v>0</v>
      </c>
      <c r="V101" s="48">
        <f t="shared" si="15"/>
      </c>
    </row>
    <row r="102" spans="1:22" ht="13.5">
      <c r="A102" s="52">
        <v>98</v>
      </c>
      <c r="B102" s="209">
        <f t="shared" si="16"/>
      </c>
      <c r="C102" s="204">
        <v>0.02</v>
      </c>
      <c r="D102" s="34"/>
      <c r="E102" s="35"/>
      <c r="F102" s="36"/>
      <c r="G102" s="36"/>
      <c r="H102" s="36"/>
      <c r="I102" s="37"/>
      <c r="J102" s="38"/>
      <c r="K102" s="38"/>
      <c r="L102" s="39">
        <f t="shared" si="9"/>
      </c>
      <c r="M102" s="36"/>
      <c r="N102" s="37"/>
      <c r="O102" s="38"/>
      <c r="P102" s="53"/>
      <c r="Q102" s="43">
        <f t="shared" si="10"/>
      </c>
      <c r="R102" s="44">
        <f t="shared" si="11"/>
        <v>0</v>
      </c>
      <c r="S102" s="45">
        <f t="shared" si="12"/>
        <v>0</v>
      </c>
      <c r="T102" s="46">
        <f t="shared" si="13"/>
        <v>0</v>
      </c>
      <c r="U102" s="47">
        <f t="shared" si="14"/>
        <v>0</v>
      </c>
      <c r="V102" s="48">
        <f t="shared" si="15"/>
      </c>
    </row>
    <row r="103" spans="1:22" ht="13.5">
      <c r="A103" s="52">
        <v>99</v>
      </c>
      <c r="B103" s="209">
        <f t="shared" si="16"/>
      </c>
      <c r="C103" s="204">
        <v>0.02</v>
      </c>
      <c r="D103" s="34"/>
      <c r="E103" s="35"/>
      <c r="F103" s="36"/>
      <c r="G103" s="36"/>
      <c r="H103" s="36"/>
      <c r="I103" s="37"/>
      <c r="J103" s="38"/>
      <c r="K103" s="38"/>
      <c r="L103" s="39">
        <f t="shared" si="9"/>
      </c>
      <c r="M103" s="36"/>
      <c r="N103" s="37"/>
      <c r="O103" s="38"/>
      <c r="P103" s="53"/>
      <c r="Q103" s="43">
        <f t="shared" si="10"/>
      </c>
      <c r="R103" s="44">
        <f t="shared" si="11"/>
        <v>0</v>
      </c>
      <c r="S103" s="45">
        <f t="shared" si="12"/>
        <v>0</v>
      </c>
      <c r="T103" s="46">
        <f t="shared" si="13"/>
        <v>0</v>
      </c>
      <c r="U103" s="47">
        <f t="shared" si="14"/>
        <v>0</v>
      </c>
      <c r="V103" s="48">
        <f t="shared" si="15"/>
      </c>
    </row>
    <row r="104" spans="1:22" ht="13.5">
      <c r="A104" s="165">
        <v>100</v>
      </c>
      <c r="B104" s="212">
        <f t="shared" si="16"/>
      </c>
      <c r="C104" s="205">
        <v>0.02</v>
      </c>
      <c r="D104" s="166"/>
      <c r="E104" s="167"/>
      <c r="F104" s="168"/>
      <c r="G104" s="168"/>
      <c r="H104" s="168"/>
      <c r="I104" s="169"/>
      <c r="J104" s="170"/>
      <c r="K104" s="170"/>
      <c r="L104" s="171">
        <f t="shared" si="9"/>
      </c>
      <c r="M104" s="168"/>
      <c r="N104" s="169"/>
      <c r="O104" s="170"/>
      <c r="P104" s="172"/>
      <c r="Q104" s="173">
        <f t="shared" si="10"/>
      </c>
      <c r="R104" s="174">
        <f t="shared" si="11"/>
        <v>0</v>
      </c>
      <c r="S104" s="175">
        <f t="shared" si="12"/>
        <v>0</v>
      </c>
      <c r="T104" s="176">
        <f t="shared" si="13"/>
        <v>0</v>
      </c>
      <c r="U104" s="177">
        <f t="shared" si="14"/>
        <v>0</v>
      </c>
      <c r="V104" s="178">
        <f t="shared" si="15"/>
      </c>
    </row>
    <row r="105" spans="1:22" ht="13.5">
      <c r="A105" s="182">
        <v>101</v>
      </c>
      <c r="B105" s="213">
        <f t="shared" si="16"/>
      </c>
      <c r="C105" s="206"/>
      <c r="D105" s="183"/>
      <c r="E105" s="184"/>
      <c r="F105" s="185"/>
      <c r="G105" s="185"/>
      <c r="H105" s="185"/>
      <c r="I105" s="186"/>
      <c r="J105" s="187"/>
      <c r="K105" s="187"/>
      <c r="L105" s="188">
        <f t="shared" si="9"/>
      </c>
      <c r="M105" s="185"/>
      <c r="N105" s="186"/>
      <c r="O105" s="187"/>
      <c r="P105" s="189"/>
      <c r="Q105" s="190">
        <f t="shared" si="10"/>
      </c>
      <c r="R105" s="191">
        <f t="shared" si="11"/>
        <v>0</v>
      </c>
      <c r="S105" s="192">
        <f t="shared" si="12"/>
        <v>0</v>
      </c>
      <c r="T105" s="193">
        <f t="shared" si="13"/>
        <v>0</v>
      </c>
      <c r="U105" s="194">
        <f t="shared" si="14"/>
        <v>0</v>
      </c>
      <c r="V105" s="195">
        <f t="shared" si="15"/>
      </c>
    </row>
    <row r="106" spans="1:22" ht="13.5">
      <c r="A106" s="52">
        <v>102</v>
      </c>
      <c r="B106" s="209">
        <f t="shared" si="16"/>
      </c>
      <c r="C106" s="204"/>
      <c r="D106" s="34"/>
      <c r="E106" s="35"/>
      <c r="F106" s="36"/>
      <c r="G106" s="36"/>
      <c r="H106" s="36"/>
      <c r="I106" s="37"/>
      <c r="J106" s="38"/>
      <c r="K106" s="38"/>
      <c r="L106" s="39">
        <f t="shared" si="9"/>
      </c>
      <c r="M106" s="36"/>
      <c r="N106" s="37"/>
      <c r="O106" s="38"/>
      <c r="P106" s="53"/>
      <c r="Q106" s="43">
        <f t="shared" si="10"/>
      </c>
      <c r="R106" s="44">
        <f t="shared" si="11"/>
        <v>0</v>
      </c>
      <c r="S106" s="45">
        <f t="shared" si="12"/>
        <v>0</v>
      </c>
      <c r="T106" s="46">
        <f t="shared" si="13"/>
        <v>0</v>
      </c>
      <c r="U106" s="47">
        <f t="shared" si="14"/>
        <v>0</v>
      </c>
      <c r="V106" s="48">
        <f t="shared" si="15"/>
      </c>
    </row>
    <row r="107" spans="1:22" ht="13.5">
      <c r="A107" s="52">
        <v>103</v>
      </c>
      <c r="B107" s="209">
        <f t="shared" si="16"/>
      </c>
      <c r="C107" s="204"/>
      <c r="D107" s="34"/>
      <c r="E107" s="35"/>
      <c r="F107" s="36"/>
      <c r="G107" s="36"/>
      <c r="H107" s="36"/>
      <c r="I107" s="37"/>
      <c r="J107" s="38"/>
      <c r="K107" s="38"/>
      <c r="L107" s="39">
        <f t="shared" si="9"/>
      </c>
      <c r="M107" s="36"/>
      <c r="N107" s="37"/>
      <c r="O107" s="38"/>
      <c r="P107" s="53"/>
      <c r="Q107" s="43">
        <f t="shared" si="10"/>
      </c>
      <c r="R107" s="44">
        <f t="shared" si="11"/>
        <v>0</v>
      </c>
      <c r="S107" s="45">
        <f t="shared" si="12"/>
        <v>0</v>
      </c>
      <c r="T107" s="46">
        <f t="shared" si="13"/>
        <v>0</v>
      </c>
      <c r="U107" s="47">
        <f t="shared" si="14"/>
        <v>0</v>
      </c>
      <c r="V107" s="48">
        <f t="shared" si="15"/>
      </c>
    </row>
    <row r="108" spans="1:22" ht="13.5">
      <c r="A108" s="52">
        <v>104</v>
      </c>
      <c r="B108" s="209">
        <f t="shared" si="16"/>
      </c>
      <c r="C108" s="204"/>
      <c r="D108" s="34"/>
      <c r="E108" s="35"/>
      <c r="F108" s="36"/>
      <c r="G108" s="36"/>
      <c r="H108" s="36"/>
      <c r="I108" s="37"/>
      <c r="J108" s="38"/>
      <c r="K108" s="38"/>
      <c r="L108" s="39">
        <f t="shared" si="9"/>
      </c>
      <c r="M108" s="36"/>
      <c r="N108" s="37"/>
      <c r="O108" s="38"/>
      <c r="P108" s="53"/>
      <c r="Q108" s="43">
        <f t="shared" si="10"/>
      </c>
      <c r="R108" s="44">
        <f t="shared" si="11"/>
        <v>0</v>
      </c>
      <c r="S108" s="45">
        <f t="shared" si="12"/>
        <v>0</v>
      </c>
      <c r="T108" s="46">
        <f t="shared" si="13"/>
        <v>0</v>
      </c>
      <c r="U108" s="47">
        <f t="shared" si="14"/>
        <v>0</v>
      </c>
      <c r="V108" s="48">
        <f t="shared" si="15"/>
      </c>
    </row>
    <row r="109" spans="1:22" ht="13.5">
      <c r="A109" s="52">
        <v>105</v>
      </c>
      <c r="B109" s="209">
        <f t="shared" si="16"/>
      </c>
      <c r="C109" s="204"/>
      <c r="D109" s="34"/>
      <c r="E109" s="35"/>
      <c r="F109" s="36"/>
      <c r="G109" s="36"/>
      <c r="H109" s="36"/>
      <c r="I109" s="37"/>
      <c r="J109" s="38"/>
      <c r="K109" s="38"/>
      <c r="L109" s="39">
        <f t="shared" si="9"/>
      </c>
      <c r="M109" s="36"/>
      <c r="N109" s="37"/>
      <c r="O109" s="38"/>
      <c r="P109" s="53"/>
      <c r="Q109" s="43">
        <f t="shared" si="10"/>
      </c>
      <c r="R109" s="44">
        <f t="shared" si="11"/>
        <v>0</v>
      </c>
      <c r="S109" s="45">
        <f t="shared" si="12"/>
        <v>0</v>
      </c>
      <c r="T109" s="46">
        <f t="shared" si="13"/>
        <v>0</v>
      </c>
      <c r="U109" s="47">
        <f t="shared" si="14"/>
        <v>0</v>
      </c>
      <c r="V109" s="48">
        <f t="shared" si="15"/>
      </c>
    </row>
    <row r="110" spans="1:22" ht="13.5">
      <c r="A110" s="52">
        <v>106</v>
      </c>
      <c r="B110" s="209">
        <f t="shared" si="16"/>
      </c>
      <c r="C110" s="204"/>
      <c r="D110" s="34"/>
      <c r="E110" s="35"/>
      <c r="F110" s="36"/>
      <c r="G110" s="36"/>
      <c r="H110" s="36"/>
      <c r="I110" s="37"/>
      <c r="J110" s="38"/>
      <c r="K110" s="38"/>
      <c r="L110" s="39">
        <f t="shared" si="9"/>
      </c>
      <c r="M110" s="36"/>
      <c r="N110" s="37"/>
      <c r="O110" s="38"/>
      <c r="P110" s="53"/>
      <c r="Q110" s="43">
        <f t="shared" si="10"/>
      </c>
      <c r="R110" s="44">
        <f t="shared" si="11"/>
        <v>0</v>
      </c>
      <c r="S110" s="45">
        <f t="shared" si="12"/>
        <v>0</v>
      </c>
      <c r="T110" s="46">
        <f t="shared" si="13"/>
        <v>0</v>
      </c>
      <c r="U110" s="47">
        <f t="shared" si="14"/>
        <v>0</v>
      </c>
      <c r="V110" s="48">
        <f t="shared" si="15"/>
      </c>
    </row>
    <row r="111" spans="1:22" ht="13.5">
      <c r="A111" s="52">
        <v>107</v>
      </c>
      <c r="B111" s="209">
        <f t="shared" si="16"/>
      </c>
      <c r="C111" s="204"/>
      <c r="D111" s="34"/>
      <c r="E111" s="35"/>
      <c r="F111" s="36"/>
      <c r="G111" s="36"/>
      <c r="H111" s="36"/>
      <c r="I111" s="37"/>
      <c r="J111" s="38"/>
      <c r="K111" s="38"/>
      <c r="L111" s="39">
        <f t="shared" si="9"/>
      </c>
      <c r="M111" s="36"/>
      <c r="N111" s="37"/>
      <c r="O111" s="38"/>
      <c r="P111" s="53"/>
      <c r="Q111" s="43">
        <f t="shared" si="10"/>
      </c>
      <c r="R111" s="44">
        <f t="shared" si="11"/>
        <v>0</v>
      </c>
      <c r="S111" s="45">
        <f t="shared" si="12"/>
        <v>0</v>
      </c>
      <c r="T111" s="46">
        <f t="shared" si="13"/>
        <v>0</v>
      </c>
      <c r="U111" s="47">
        <f t="shared" si="14"/>
        <v>0</v>
      </c>
      <c r="V111" s="48">
        <f t="shared" si="15"/>
      </c>
    </row>
    <row r="112" spans="1:22" ht="13.5">
      <c r="A112" s="52">
        <v>108</v>
      </c>
      <c r="B112" s="209">
        <f t="shared" si="16"/>
      </c>
      <c r="C112" s="204"/>
      <c r="D112" s="34"/>
      <c r="E112" s="35"/>
      <c r="F112" s="36"/>
      <c r="G112" s="36"/>
      <c r="H112" s="36"/>
      <c r="I112" s="37"/>
      <c r="J112" s="38"/>
      <c r="K112" s="38"/>
      <c r="L112" s="39">
        <f t="shared" si="9"/>
      </c>
      <c r="M112" s="36"/>
      <c r="N112" s="37"/>
      <c r="O112" s="38"/>
      <c r="P112" s="53"/>
      <c r="Q112" s="43">
        <f t="shared" si="10"/>
      </c>
      <c r="R112" s="44">
        <f t="shared" si="11"/>
        <v>0</v>
      </c>
      <c r="S112" s="45">
        <f t="shared" si="12"/>
        <v>0</v>
      </c>
      <c r="T112" s="46">
        <f t="shared" si="13"/>
        <v>0</v>
      </c>
      <c r="U112" s="47">
        <f t="shared" si="14"/>
        <v>0</v>
      </c>
      <c r="V112" s="48">
        <f t="shared" si="15"/>
      </c>
    </row>
    <row r="113" spans="1:22" ht="13.5">
      <c r="A113" s="52">
        <v>109</v>
      </c>
      <c r="B113" s="209">
        <f t="shared" si="16"/>
      </c>
      <c r="C113" s="204"/>
      <c r="D113" s="34"/>
      <c r="E113" s="35"/>
      <c r="F113" s="36"/>
      <c r="G113" s="36"/>
      <c r="H113" s="36"/>
      <c r="I113" s="37"/>
      <c r="J113" s="38"/>
      <c r="K113" s="38"/>
      <c r="L113" s="39">
        <f t="shared" si="9"/>
      </c>
      <c r="M113" s="36"/>
      <c r="N113" s="37"/>
      <c r="O113" s="38"/>
      <c r="P113" s="53"/>
      <c r="Q113" s="43">
        <f t="shared" si="10"/>
      </c>
      <c r="R113" s="44">
        <f t="shared" si="11"/>
        <v>0</v>
      </c>
      <c r="S113" s="45">
        <f t="shared" si="12"/>
        <v>0</v>
      </c>
      <c r="T113" s="46">
        <f t="shared" si="13"/>
        <v>0</v>
      </c>
      <c r="U113" s="47">
        <f t="shared" si="14"/>
        <v>0</v>
      </c>
      <c r="V113" s="48">
        <f t="shared" si="15"/>
      </c>
    </row>
    <row r="114" spans="1:22" ht="13.5">
      <c r="A114" s="52">
        <v>110</v>
      </c>
      <c r="B114" s="209">
        <f t="shared" si="16"/>
      </c>
      <c r="C114" s="204"/>
      <c r="D114" s="34"/>
      <c r="E114" s="35"/>
      <c r="F114" s="36"/>
      <c r="G114" s="36"/>
      <c r="H114" s="36"/>
      <c r="I114" s="37"/>
      <c r="J114" s="38"/>
      <c r="K114" s="38"/>
      <c r="L114" s="39">
        <f t="shared" si="9"/>
      </c>
      <c r="M114" s="36"/>
      <c r="N114" s="37"/>
      <c r="O114" s="38"/>
      <c r="P114" s="53"/>
      <c r="Q114" s="43">
        <f t="shared" si="10"/>
      </c>
      <c r="R114" s="44">
        <f t="shared" si="11"/>
        <v>0</v>
      </c>
      <c r="S114" s="45">
        <f t="shared" si="12"/>
        <v>0</v>
      </c>
      <c r="T114" s="46">
        <f t="shared" si="13"/>
        <v>0</v>
      </c>
      <c r="U114" s="47">
        <f t="shared" si="14"/>
        <v>0</v>
      </c>
      <c r="V114" s="48">
        <f t="shared" si="15"/>
      </c>
    </row>
    <row r="115" spans="1:22" ht="13.5">
      <c r="A115" s="52">
        <v>111</v>
      </c>
      <c r="B115" s="209">
        <f t="shared" si="16"/>
      </c>
      <c r="C115" s="204"/>
      <c r="D115" s="34"/>
      <c r="E115" s="35"/>
      <c r="F115" s="36"/>
      <c r="G115" s="36"/>
      <c r="H115" s="36"/>
      <c r="I115" s="37"/>
      <c r="J115" s="38"/>
      <c r="K115" s="38"/>
      <c r="L115" s="39">
        <f t="shared" si="9"/>
      </c>
      <c r="M115" s="36"/>
      <c r="N115" s="37"/>
      <c r="O115" s="38"/>
      <c r="P115" s="53"/>
      <c r="Q115" s="43">
        <f t="shared" si="10"/>
      </c>
      <c r="R115" s="44">
        <f t="shared" si="11"/>
        <v>0</v>
      </c>
      <c r="S115" s="45">
        <f t="shared" si="12"/>
        <v>0</v>
      </c>
      <c r="T115" s="46">
        <f t="shared" si="13"/>
        <v>0</v>
      </c>
      <c r="U115" s="47">
        <f t="shared" si="14"/>
        <v>0</v>
      </c>
      <c r="V115" s="48">
        <f t="shared" si="15"/>
      </c>
    </row>
    <row r="116" spans="1:22" ht="13.5">
      <c r="A116" s="52">
        <v>112</v>
      </c>
      <c r="B116" s="209">
        <f t="shared" si="16"/>
      </c>
      <c r="C116" s="204"/>
      <c r="D116" s="34"/>
      <c r="E116" s="35"/>
      <c r="F116" s="36"/>
      <c r="G116" s="36"/>
      <c r="H116" s="36"/>
      <c r="I116" s="37"/>
      <c r="J116" s="38"/>
      <c r="K116" s="38"/>
      <c r="L116" s="39">
        <f t="shared" si="9"/>
      </c>
      <c r="M116" s="36"/>
      <c r="N116" s="37"/>
      <c r="O116" s="38"/>
      <c r="P116" s="53"/>
      <c r="Q116" s="43">
        <f t="shared" si="10"/>
      </c>
      <c r="R116" s="44">
        <f t="shared" si="11"/>
        <v>0</v>
      </c>
      <c r="S116" s="45">
        <f t="shared" si="12"/>
        <v>0</v>
      </c>
      <c r="T116" s="46">
        <f t="shared" si="13"/>
        <v>0</v>
      </c>
      <c r="U116" s="47">
        <f t="shared" si="14"/>
        <v>0</v>
      </c>
      <c r="V116" s="48">
        <f t="shared" si="15"/>
      </c>
    </row>
    <row r="117" spans="1:22" ht="13.5">
      <c r="A117" s="52">
        <v>113</v>
      </c>
      <c r="B117" s="209">
        <f t="shared" si="16"/>
      </c>
      <c r="C117" s="204"/>
      <c r="D117" s="34"/>
      <c r="E117" s="35"/>
      <c r="F117" s="36"/>
      <c r="G117" s="36"/>
      <c r="H117" s="36"/>
      <c r="I117" s="37"/>
      <c r="J117" s="38"/>
      <c r="K117" s="38"/>
      <c r="L117" s="39">
        <f t="shared" si="9"/>
      </c>
      <c r="M117" s="36"/>
      <c r="N117" s="37"/>
      <c r="O117" s="38"/>
      <c r="P117" s="53"/>
      <c r="Q117" s="43">
        <f t="shared" si="10"/>
      </c>
      <c r="R117" s="44">
        <f t="shared" si="11"/>
        <v>0</v>
      </c>
      <c r="S117" s="45">
        <f t="shared" si="12"/>
        <v>0</v>
      </c>
      <c r="T117" s="46">
        <f t="shared" si="13"/>
        <v>0</v>
      </c>
      <c r="U117" s="47">
        <f t="shared" si="14"/>
        <v>0</v>
      </c>
      <c r="V117" s="48">
        <f t="shared" si="15"/>
      </c>
    </row>
    <row r="118" spans="1:22" ht="13.5">
      <c r="A118" s="52">
        <v>114</v>
      </c>
      <c r="B118" s="209">
        <f t="shared" si="16"/>
      </c>
      <c r="C118" s="204"/>
      <c r="D118" s="34"/>
      <c r="E118" s="35"/>
      <c r="F118" s="36"/>
      <c r="G118" s="36"/>
      <c r="H118" s="36"/>
      <c r="I118" s="37"/>
      <c r="J118" s="38"/>
      <c r="K118" s="38"/>
      <c r="L118" s="39">
        <f t="shared" si="9"/>
      </c>
      <c r="M118" s="36"/>
      <c r="N118" s="37"/>
      <c r="O118" s="38"/>
      <c r="P118" s="53"/>
      <c r="Q118" s="43">
        <f t="shared" si="10"/>
      </c>
      <c r="R118" s="44">
        <f t="shared" si="11"/>
        <v>0</v>
      </c>
      <c r="S118" s="45">
        <f t="shared" si="12"/>
        <v>0</v>
      </c>
      <c r="T118" s="46">
        <f t="shared" si="13"/>
        <v>0</v>
      </c>
      <c r="U118" s="47">
        <f t="shared" si="14"/>
        <v>0</v>
      </c>
      <c r="V118" s="48">
        <f t="shared" si="15"/>
      </c>
    </row>
    <row r="119" spans="1:22" ht="13.5">
      <c r="A119" s="52">
        <v>115</v>
      </c>
      <c r="B119" s="209">
        <f t="shared" si="16"/>
      </c>
      <c r="C119" s="204"/>
      <c r="D119" s="34"/>
      <c r="E119" s="35"/>
      <c r="F119" s="36"/>
      <c r="G119" s="36"/>
      <c r="H119" s="36"/>
      <c r="I119" s="37"/>
      <c r="J119" s="38"/>
      <c r="K119" s="38"/>
      <c r="L119" s="39">
        <f t="shared" si="9"/>
      </c>
      <c r="M119" s="36"/>
      <c r="N119" s="37"/>
      <c r="O119" s="38"/>
      <c r="P119" s="53"/>
      <c r="Q119" s="43">
        <f t="shared" si="10"/>
      </c>
      <c r="R119" s="44">
        <f t="shared" si="11"/>
        <v>0</v>
      </c>
      <c r="S119" s="45">
        <f t="shared" si="12"/>
        <v>0</v>
      </c>
      <c r="T119" s="46">
        <f t="shared" si="13"/>
        <v>0</v>
      </c>
      <c r="U119" s="47">
        <f t="shared" si="14"/>
        <v>0</v>
      </c>
      <c r="V119" s="48">
        <f t="shared" si="15"/>
      </c>
    </row>
    <row r="120" spans="1:22" ht="13.5">
      <c r="A120" s="52">
        <v>116</v>
      </c>
      <c r="B120" s="209">
        <f t="shared" si="16"/>
      </c>
      <c r="C120" s="204"/>
      <c r="D120" s="34"/>
      <c r="E120" s="35"/>
      <c r="F120" s="36"/>
      <c r="G120" s="36"/>
      <c r="H120" s="36"/>
      <c r="I120" s="37"/>
      <c r="J120" s="38"/>
      <c r="K120" s="38"/>
      <c r="L120" s="39">
        <f t="shared" si="9"/>
      </c>
      <c r="M120" s="36"/>
      <c r="N120" s="37"/>
      <c r="O120" s="38"/>
      <c r="P120" s="53"/>
      <c r="Q120" s="43">
        <f t="shared" si="10"/>
      </c>
      <c r="R120" s="44">
        <f t="shared" si="11"/>
        <v>0</v>
      </c>
      <c r="S120" s="45">
        <f t="shared" si="12"/>
        <v>0</v>
      </c>
      <c r="T120" s="46">
        <f t="shared" si="13"/>
        <v>0</v>
      </c>
      <c r="U120" s="47">
        <f t="shared" si="14"/>
        <v>0</v>
      </c>
      <c r="V120" s="48">
        <f t="shared" si="15"/>
      </c>
    </row>
    <row r="121" spans="1:22" ht="13.5">
      <c r="A121" s="52">
        <v>117</v>
      </c>
      <c r="B121" s="209">
        <f t="shared" si="16"/>
      </c>
      <c r="C121" s="204"/>
      <c r="D121" s="34"/>
      <c r="E121" s="35"/>
      <c r="F121" s="36"/>
      <c r="G121" s="36"/>
      <c r="H121" s="36"/>
      <c r="I121" s="37"/>
      <c r="J121" s="38"/>
      <c r="K121" s="38"/>
      <c r="L121" s="39">
        <f t="shared" si="9"/>
      </c>
      <c r="M121" s="36"/>
      <c r="N121" s="37"/>
      <c r="O121" s="38"/>
      <c r="P121" s="53"/>
      <c r="Q121" s="43">
        <f t="shared" si="10"/>
      </c>
      <c r="R121" s="44">
        <f t="shared" si="11"/>
        <v>0</v>
      </c>
      <c r="S121" s="45">
        <f t="shared" si="12"/>
        <v>0</v>
      </c>
      <c r="T121" s="46">
        <f t="shared" si="13"/>
        <v>0</v>
      </c>
      <c r="U121" s="47">
        <f t="shared" si="14"/>
        <v>0</v>
      </c>
      <c r="V121" s="48">
        <f t="shared" si="15"/>
      </c>
    </row>
    <row r="122" spans="1:22" ht="13.5">
      <c r="A122" s="52">
        <v>118</v>
      </c>
      <c r="B122" s="209">
        <f t="shared" si="16"/>
      </c>
      <c r="C122" s="204"/>
      <c r="D122" s="34"/>
      <c r="E122" s="35"/>
      <c r="F122" s="36"/>
      <c r="G122" s="36"/>
      <c r="H122" s="36"/>
      <c r="I122" s="37"/>
      <c r="J122" s="38"/>
      <c r="K122" s="38"/>
      <c r="L122" s="39">
        <f t="shared" si="9"/>
      </c>
      <c r="M122" s="36"/>
      <c r="N122" s="37"/>
      <c r="O122" s="38"/>
      <c r="P122" s="53"/>
      <c r="Q122" s="43">
        <f t="shared" si="10"/>
      </c>
      <c r="R122" s="44">
        <f t="shared" si="11"/>
        <v>0</v>
      </c>
      <c r="S122" s="45">
        <f t="shared" si="12"/>
        <v>0</v>
      </c>
      <c r="T122" s="46">
        <f t="shared" si="13"/>
        <v>0</v>
      </c>
      <c r="U122" s="47">
        <f t="shared" si="14"/>
        <v>0</v>
      </c>
      <c r="V122" s="48">
        <f t="shared" si="15"/>
      </c>
    </row>
    <row r="123" spans="1:22" ht="13.5">
      <c r="A123" s="52">
        <v>119</v>
      </c>
      <c r="B123" s="209">
        <f t="shared" si="16"/>
      </c>
      <c r="C123" s="204"/>
      <c r="D123" s="34"/>
      <c r="E123" s="35"/>
      <c r="F123" s="36"/>
      <c r="G123" s="36"/>
      <c r="H123" s="36"/>
      <c r="I123" s="37"/>
      <c r="J123" s="38"/>
      <c r="K123" s="38"/>
      <c r="L123" s="39">
        <f t="shared" si="9"/>
      </c>
      <c r="M123" s="36"/>
      <c r="N123" s="37"/>
      <c r="O123" s="38"/>
      <c r="P123" s="53"/>
      <c r="Q123" s="43">
        <f t="shared" si="10"/>
      </c>
      <c r="R123" s="44">
        <f t="shared" si="11"/>
        <v>0</v>
      </c>
      <c r="S123" s="45">
        <f t="shared" si="12"/>
        <v>0</v>
      </c>
      <c r="T123" s="46">
        <f t="shared" si="13"/>
        <v>0</v>
      </c>
      <c r="U123" s="47">
        <f t="shared" si="14"/>
        <v>0</v>
      </c>
      <c r="V123" s="48">
        <f t="shared" si="15"/>
      </c>
    </row>
    <row r="124" spans="1:22" ht="13.5">
      <c r="A124" s="60">
        <v>120</v>
      </c>
      <c r="B124" s="210">
        <f t="shared" si="16"/>
      </c>
      <c r="C124" s="207"/>
      <c r="D124" s="61"/>
      <c r="E124" s="62"/>
      <c r="F124" s="63"/>
      <c r="G124" s="63"/>
      <c r="H124" s="63"/>
      <c r="I124" s="64"/>
      <c r="J124" s="65"/>
      <c r="K124" s="65"/>
      <c r="L124" s="66">
        <f t="shared" si="9"/>
      </c>
      <c r="M124" s="63"/>
      <c r="N124" s="67"/>
      <c r="O124" s="65"/>
      <c r="P124" s="68"/>
      <c r="Q124" s="69">
        <f t="shared" si="10"/>
      </c>
      <c r="R124" s="70">
        <f t="shared" si="11"/>
        <v>0</v>
      </c>
      <c r="S124" s="71">
        <f t="shared" si="12"/>
        <v>0</v>
      </c>
      <c r="T124" s="72">
        <f t="shared" si="13"/>
        <v>0</v>
      </c>
      <c r="U124" s="73">
        <f t="shared" si="14"/>
        <v>0</v>
      </c>
      <c r="V124" s="74">
        <f t="shared" si="15"/>
      </c>
    </row>
    <row r="125" spans="1:22" ht="13.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7"/>
      <c r="M125" s="75"/>
      <c r="N125" s="75"/>
      <c r="O125" s="75"/>
      <c r="P125" s="75"/>
      <c r="Q125" s="75"/>
      <c r="R125" s="75"/>
      <c r="S125" s="76" t="s">
        <v>33</v>
      </c>
      <c r="T125" s="264">
        <f>SUM(T5:T124)+SUM(U5:U124)</f>
        <v>2524.4000000000074</v>
      </c>
      <c r="U125" s="264"/>
      <c r="V125" s="77">
        <f>SUM(V5:V124)</f>
        <v>2131693.0000000037</v>
      </c>
    </row>
    <row r="127" spans="24:26" ht="12.75" customHeight="1">
      <c r="X127" s="18"/>
      <c r="Y127" s="18"/>
      <c r="Z127" s="18"/>
    </row>
    <row r="128" spans="1:21" s="18" customFormat="1" ht="15" customHeight="1">
      <c r="A128" s="17"/>
      <c r="B128" s="17"/>
      <c r="C128" s="17"/>
      <c r="F128" s="265" t="s">
        <v>34</v>
      </c>
      <c r="G128" s="266"/>
      <c r="H128" s="267"/>
      <c r="J128" s="268" t="s">
        <v>82</v>
      </c>
      <c r="K128" s="269"/>
      <c r="L128" s="157" t="s">
        <v>35</v>
      </c>
      <c r="M128" s="158" t="s">
        <v>36</v>
      </c>
      <c r="N128" s="147" t="s">
        <v>52</v>
      </c>
      <c r="O128" s="159" t="s">
        <v>83</v>
      </c>
      <c r="U128" s="17"/>
    </row>
    <row r="129" spans="1:21" s="18" customFormat="1" ht="15" customHeight="1">
      <c r="A129" s="17"/>
      <c r="B129" s="17"/>
      <c r="C129" s="17"/>
      <c r="F129" s="78" t="s">
        <v>37</v>
      </c>
      <c r="G129" s="270"/>
      <c r="H129" s="271"/>
      <c r="J129" s="218" t="s">
        <v>110</v>
      </c>
      <c r="K129" s="82">
        <f aca="true" t="shared" si="17" ref="K129:K134">COUNTIF($P$5:$P$124,J129)</f>
        <v>0</v>
      </c>
      <c r="L129" s="82">
        <f>_xlfn.COUNTIFS($H$5:$H$124,"買い",$P$5:$P$124,J129)</f>
        <v>0</v>
      </c>
      <c r="M129" s="83">
        <f>_xlfn.COUNTIFS($P$5:$P$124,J129,$H$5:$H$124,"売り")</f>
        <v>0</v>
      </c>
      <c r="N129" s="84">
        <f aca="true" t="shared" si="18" ref="N129:N134">SUMIF($P$5:$P$124,J129,$T$5:$T$124)+SUMIF($P$5:$P$124,J129,$U$5:$U$124)</f>
        <v>0</v>
      </c>
      <c r="O129" s="160" t="e">
        <f>_xlfn.COUNTIFS($Q$5:$Q$124,"勝ち",$P$5:$P$124,J129)/COUNTIF($P$5:$P$124,J129)*100</f>
        <v>#DIV/0!</v>
      </c>
      <c r="U129" s="17"/>
    </row>
    <row r="130" spans="1:21" s="18" customFormat="1" ht="15" customHeight="1">
      <c r="A130" s="17"/>
      <c r="B130" s="17"/>
      <c r="C130" s="17"/>
      <c r="F130" s="79" t="s">
        <v>38</v>
      </c>
      <c r="G130" s="258">
        <f>COUNTIF(H5:H124,"買い")</f>
        <v>15</v>
      </c>
      <c r="H130" s="259"/>
      <c r="J130" s="218" t="s">
        <v>111</v>
      </c>
      <c r="K130" s="82">
        <f t="shared" si="17"/>
        <v>0</v>
      </c>
      <c r="L130" s="82">
        <f>_xlfn.COUNTIFS($H$5:$H$124,"買い",$P$5:$P$124,J130)</f>
        <v>0</v>
      </c>
      <c r="M130" s="83">
        <f>_xlfn.COUNTIFS($P$5:$P$124,J130,$H$5:$H$124,"売り")</f>
        <v>0</v>
      </c>
      <c r="N130" s="84">
        <f t="shared" si="18"/>
        <v>0</v>
      </c>
      <c r="O130" s="160" t="e">
        <f>_xlfn.COUNTIFS($Q$5:$Q$124,"勝ち",$P$5:$P$124,J130)/COUNTIF($P$5:$P$124,J130)*100</f>
        <v>#DIV/0!</v>
      </c>
      <c r="U130" s="17"/>
    </row>
    <row r="131" spans="1:21" s="18" customFormat="1" ht="15" customHeight="1">
      <c r="A131" s="17"/>
      <c r="B131" s="17"/>
      <c r="C131" s="17"/>
      <c r="F131" s="79" t="s">
        <v>39</v>
      </c>
      <c r="G131" s="258">
        <f>COUNTIF(H5:H124,"売り")</f>
        <v>10</v>
      </c>
      <c r="H131" s="259"/>
      <c r="J131" s="218" t="s">
        <v>112</v>
      </c>
      <c r="K131" s="82">
        <f t="shared" si="17"/>
        <v>0</v>
      </c>
      <c r="L131" s="82">
        <f>_xlfn.COUNTIFS($H$5:$H$124,"買い",$P$5:$P$124,J131)</f>
        <v>0</v>
      </c>
      <c r="M131" s="83">
        <f>_xlfn.COUNTIFS($P$5:$P$124,J131,$H$5:$H$124,"売り")</f>
        <v>0</v>
      </c>
      <c r="N131" s="84">
        <f t="shared" si="18"/>
        <v>0</v>
      </c>
      <c r="O131" s="160" t="e">
        <f>_xlfn.COUNTIFS($Q$5:$Q$124,"勝ち",$P$5:$P$124,J131)/COUNTIF($P$5:$P$124,J131)*100</f>
        <v>#DIV/0!</v>
      </c>
      <c r="U131" s="17"/>
    </row>
    <row r="132" spans="1:21" s="18" customFormat="1" ht="15" customHeight="1">
      <c r="A132" s="17"/>
      <c r="B132" s="17"/>
      <c r="C132" s="17"/>
      <c r="F132" s="79" t="s">
        <v>40</v>
      </c>
      <c r="G132" s="258">
        <f>G130+G131</f>
        <v>25</v>
      </c>
      <c r="H132" s="259"/>
      <c r="J132" s="201"/>
      <c r="K132" s="82">
        <f t="shared" si="17"/>
        <v>0</v>
      </c>
      <c r="L132" s="82">
        <f>_xlfn.COUNTIFS($H$5:$H$124,"買い",$P$5:$P$124,J132)</f>
        <v>0</v>
      </c>
      <c r="M132" s="83">
        <f>_xlfn.COUNTIFS($P$5:$P$124,J132,$H$5:$H$124,"売り")</f>
        <v>0</v>
      </c>
      <c r="N132" s="84">
        <f t="shared" si="18"/>
        <v>0</v>
      </c>
      <c r="O132" s="160" t="e">
        <f>_xlfn.COUNTIFS($Q$5:$Q$124,"勝ち",$P$5:$P$124,J132)/COUNTIF($P$5:$P$124,J132)*100</f>
        <v>#DIV/0!</v>
      </c>
      <c r="U132" s="17"/>
    </row>
    <row r="133" spans="1:21" s="18" customFormat="1" ht="15" customHeight="1">
      <c r="A133" s="17"/>
      <c r="B133" s="17"/>
      <c r="C133" s="17"/>
      <c r="F133" s="79" t="s">
        <v>41</v>
      </c>
      <c r="G133" s="258">
        <f>COUNTIF(Q5:Q124,"勝ち")</f>
        <v>17</v>
      </c>
      <c r="H133" s="259"/>
      <c r="J133" s="201"/>
      <c r="K133" s="82">
        <f t="shared" si="17"/>
        <v>0</v>
      </c>
      <c r="L133" s="82">
        <f>_xlfn.COUNTIFS($H$5:$H$124,"買い",$P$5:$P$124,J133)</f>
        <v>0</v>
      </c>
      <c r="M133" s="83">
        <f>_xlfn.COUNTIFS($P$5:$P$124,J133,$H$5:$H$124,"売り")</f>
        <v>0</v>
      </c>
      <c r="N133" s="84">
        <f t="shared" si="18"/>
        <v>0</v>
      </c>
      <c r="O133" s="160" t="e">
        <f>_xlfn.COUNTIFS($Q$5:$Q$124,"勝ち",$P$5:$P$124,J133)/COUNTIF($P$5:$P$124,J133)*100</f>
        <v>#DIV/0!</v>
      </c>
      <c r="U133" s="17"/>
    </row>
    <row r="134" spans="1:21" s="18" customFormat="1" ht="15" customHeight="1">
      <c r="A134" s="17"/>
      <c r="B134" s="17"/>
      <c r="C134" s="17"/>
      <c r="F134" s="79" t="s">
        <v>42</v>
      </c>
      <c r="G134" s="260">
        <f>COUNTIF(Q5:Q124,"負け")</f>
        <v>8</v>
      </c>
      <c r="H134" s="261"/>
      <c r="J134" s="201"/>
      <c r="K134" s="82">
        <f t="shared" si="17"/>
        <v>0</v>
      </c>
      <c r="L134" s="82">
        <f>_xlfn.COUNTIFS($H$5:$H$124,"買い",$P$5:$P$124,J134)</f>
        <v>0</v>
      </c>
      <c r="M134" s="83">
        <f>_xlfn.COUNTIFS($P$5:$P$124,J134,$H$5:$H$124,"売り")</f>
        <v>0</v>
      </c>
      <c r="N134" s="84">
        <f t="shared" si="18"/>
        <v>0</v>
      </c>
      <c r="O134" s="160" t="e">
        <f>_xlfn.COUNTIFS($Q$5:$Q$124,"勝ち",$P$5:$P$124,J134)/COUNTIF($P$5:$P$124,J134)*100</f>
        <v>#DIV/0!</v>
      </c>
      <c r="U134" s="17"/>
    </row>
    <row r="135" spans="1:21" s="18" customFormat="1" ht="15" customHeight="1">
      <c r="A135" s="17"/>
      <c r="B135" s="17"/>
      <c r="C135" s="17"/>
      <c r="F135" s="79" t="s">
        <v>43</v>
      </c>
      <c r="G135" s="260">
        <f>COUNTIF(Q5:Q124,"ドロー")</f>
        <v>0</v>
      </c>
      <c r="H135" s="261"/>
      <c r="J135" s="85" t="s">
        <v>33</v>
      </c>
      <c r="K135" s="86">
        <f>SUM(K129:K134)</f>
        <v>0</v>
      </c>
      <c r="L135" s="86">
        <f>SUM(L129:L134)</f>
        <v>0</v>
      </c>
      <c r="M135" s="86">
        <f>SUM(M129:M134)</f>
        <v>0</v>
      </c>
      <c r="N135" s="80">
        <f>SUM(N129:N134)</f>
        <v>0</v>
      </c>
      <c r="O135" s="87"/>
      <c r="U135" s="17"/>
    </row>
    <row r="136" spans="1:21" s="18" customFormat="1" ht="15" customHeight="1">
      <c r="A136" s="17"/>
      <c r="B136" s="17"/>
      <c r="C136" s="17"/>
      <c r="F136" s="79" t="s">
        <v>44</v>
      </c>
      <c r="G136" s="260">
        <f>COUNTIF(Q5:Q124,"保留中")</f>
        <v>0</v>
      </c>
      <c r="H136" s="261"/>
      <c r="U136" s="17"/>
    </row>
    <row r="137" spans="1:21" s="18" customFormat="1" ht="15" customHeight="1">
      <c r="A137" s="17"/>
      <c r="B137" s="17"/>
      <c r="C137" s="17"/>
      <c r="F137" s="224" t="s">
        <v>45</v>
      </c>
      <c r="G137" s="251">
        <f>SUMIF(Q5:Q124,"勝ち",V5:V124)</f>
        <v>2712616.0000000033</v>
      </c>
      <c r="H137" s="252"/>
      <c r="U137" s="17"/>
    </row>
    <row r="138" spans="1:21" s="18" customFormat="1" ht="15" customHeight="1" thickBot="1">
      <c r="A138" s="17"/>
      <c r="B138" s="17"/>
      <c r="C138" s="17"/>
      <c r="F138" s="224" t="s">
        <v>46</v>
      </c>
      <c r="G138" s="253">
        <f>SUMIF(Q5:Q124,"負け",V5:V124)</f>
        <v>-580922.9999999999</v>
      </c>
      <c r="H138" s="254"/>
      <c r="J138" s="255" t="s">
        <v>51</v>
      </c>
      <c r="K138" s="255"/>
      <c r="L138" s="161" t="s">
        <v>35</v>
      </c>
      <c r="M138" s="162" t="s">
        <v>36</v>
      </c>
      <c r="N138" s="163" t="s">
        <v>52</v>
      </c>
      <c r="O138" s="164" t="s">
        <v>83</v>
      </c>
      <c r="U138" s="17"/>
    </row>
    <row r="139" spans="1:21" s="18" customFormat="1" ht="15" customHeight="1">
      <c r="A139" s="17"/>
      <c r="B139" s="17"/>
      <c r="C139" s="17"/>
      <c r="F139" s="224" t="s">
        <v>47</v>
      </c>
      <c r="G139" s="251">
        <f>G137+G138</f>
        <v>2131693.0000000033</v>
      </c>
      <c r="H139" s="252"/>
      <c r="J139" s="201" t="s">
        <v>104</v>
      </c>
      <c r="K139" s="82">
        <f aca="true" t="shared" si="19" ref="K139:K144">COUNTIF($F$5:$F$124,J139)</f>
        <v>25</v>
      </c>
      <c r="L139" s="82">
        <f>_xlfn.COUNTIFS($H$5:$H$124,"買い",$F$5:$F$124,J139)</f>
        <v>15</v>
      </c>
      <c r="M139" s="83">
        <f>_xlfn.COUNTIFS($F$5:$F$124,J139,$H$5:$H$124,"売り")</f>
        <v>10</v>
      </c>
      <c r="N139" s="84">
        <f aca="true" t="shared" si="20" ref="N139:N144">SUMIF($F$5:$F$124,J139,$T$5:$T$124)+SUMIF($F$5:$F$124,J139,$U$5:$U$124)</f>
        <v>2524.4000000000074</v>
      </c>
      <c r="O139" s="160">
        <f>_xlfn.COUNTIFS($Q$5:$Q$124,"勝ち",$F$5:$F$124,J139)/(COUNTIF($F$5:$F$124,J139)-_xlfn.COUNTIFS($F$5:$F$124,J139,$Q$5:$Q$124,"ドロー"))*100</f>
        <v>68</v>
      </c>
      <c r="U139" s="17"/>
    </row>
    <row r="140" spans="1:21" s="18" customFormat="1" ht="15" customHeight="1">
      <c r="A140" s="17"/>
      <c r="B140" s="17"/>
      <c r="C140" s="17"/>
      <c r="F140" s="79" t="s">
        <v>15</v>
      </c>
      <c r="G140" s="256">
        <f>G137/COUNTA(H5:H124)</f>
        <v>108504.64000000013</v>
      </c>
      <c r="H140" s="257"/>
      <c r="J140" s="218" t="s">
        <v>109</v>
      </c>
      <c r="K140" s="82">
        <f t="shared" si="19"/>
        <v>0</v>
      </c>
      <c r="L140" s="82">
        <f>_xlfn.COUNTIFS($H$5:$H$124,"買い",$F$5:$F$124,J140)</f>
        <v>0</v>
      </c>
      <c r="M140" s="83">
        <f>_xlfn.COUNTIFS($F$5:$F$124,J140,$H$5:$H$124,"売り")</f>
        <v>0</v>
      </c>
      <c r="N140" s="84">
        <f t="shared" si="20"/>
        <v>0</v>
      </c>
      <c r="O140" s="160" t="e">
        <f>_xlfn.COUNTIFS($Q$5:$Q$124,"勝ち",$F$5:$F$124,J140)/(COUNTIF($F$5:$F$124,J140)-_xlfn.COUNTIFS($F$5:$F$124,J140,$Q$5:$Q$124,"ドロー"))*100</f>
        <v>#DIV/0!</v>
      </c>
      <c r="U140" s="17"/>
    </row>
    <row r="141" spans="1:21" s="18" customFormat="1" ht="15" customHeight="1">
      <c r="A141" s="17"/>
      <c r="B141" s="17"/>
      <c r="C141" s="17"/>
      <c r="F141" s="79" t="s">
        <v>16</v>
      </c>
      <c r="G141" s="256">
        <f>G139/COUNTA(H5:H124)</f>
        <v>85267.72000000013</v>
      </c>
      <c r="H141" s="257"/>
      <c r="J141" s="201"/>
      <c r="K141" s="82">
        <f t="shared" si="19"/>
        <v>0</v>
      </c>
      <c r="L141" s="82">
        <f>_xlfn.COUNTIFS($H$5:$H$124,"買い",$F$5:$F$124,J141)</f>
        <v>0</v>
      </c>
      <c r="M141" s="83">
        <f>_xlfn.COUNTIFS($F$5:$F$124,J141,$H$5:$H$124,"売り")</f>
        <v>0</v>
      </c>
      <c r="N141" s="84">
        <f t="shared" si="20"/>
        <v>0</v>
      </c>
      <c r="O141" s="160" t="e">
        <f>_xlfn.COUNTIFS($Q$5:$Q$124,"勝ち",$F$5:$F$124,J141)/(COUNTIF($F$5:$F$124,J141)-_xlfn.COUNTIFS($F$5:$F$124,J141,$Q$5:$Q$124,"ドロー"))*100</f>
        <v>#DIV/0!</v>
      </c>
      <c r="U141" s="17"/>
    </row>
    <row r="142" spans="1:21" s="18" customFormat="1" ht="15" customHeight="1">
      <c r="A142" s="17"/>
      <c r="B142" s="17"/>
      <c r="C142" s="17"/>
      <c r="F142" s="79" t="s">
        <v>48</v>
      </c>
      <c r="G142" s="245"/>
      <c r="H142" s="246"/>
      <c r="J142" s="202"/>
      <c r="K142" s="82">
        <f t="shared" si="19"/>
        <v>0</v>
      </c>
      <c r="L142" s="82">
        <f>_xlfn.COUNTIFS($H$5:$H$124,"買い",$F$5:$F$124,J142)</f>
        <v>0</v>
      </c>
      <c r="M142" s="83">
        <f>_xlfn.COUNTIFS($F$5:$F$124,J142,$H$5:$H$124,"売り")</f>
        <v>0</v>
      </c>
      <c r="N142" s="84">
        <f t="shared" si="20"/>
        <v>0</v>
      </c>
      <c r="O142" s="160" t="e">
        <f>_xlfn.COUNTIFS($Q$5:$Q$124,"勝ち",$F$5:$F$124,J142)/(COUNTIF($F$5:$F$124,J142)-_xlfn.COUNTIFS($F$5:$F$124,J142,$Q$5:$Q$124,"ドロー"))*100</f>
        <v>#DIV/0!</v>
      </c>
      <c r="U142" s="17"/>
    </row>
    <row r="143" spans="1:21" s="18" customFormat="1" ht="15" customHeight="1">
      <c r="A143" s="17"/>
      <c r="B143" s="17"/>
      <c r="C143" s="17"/>
      <c r="F143" s="79" t="s">
        <v>49</v>
      </c>
      <c r="G143" s="245"/>
      <c r="H143" s="246"/>
      <c r="J143" s="202"/>
      <c r="K143" s="82">
        <f t="shared" si="19"/>
        <v>0</v>
      </c>
      <c r="L143" s="82">
        <f>_xlfn.COUNTIFS($H$5:$H$124,"買い",$F$5:$F$124,J143)</f>
        <v>0</v>
      </c>
      <c r="M143" s="83">
        <f>_xlfn.COUNTIFS($F$5:$F$124,J143,$H$5:$H$124,"売り")</f>
        <v>0</v>
      </c>
      <c r="N143" s="84">
        <f t="shared" si="20"/>
        <v>0</v>
      </c>
      <c r="O143" s="160" t="e">
        <f>_xlfn.COUNTIFS($Q$5:$Q$124,"勝ち",$F$5:$F$124,J143)/(COUNTIF($F$5:$F$124,J143)-_xlfn.COUNTIFS($F$5:$F$124,J143,$Q$5:$Q$124,"ドロー"))*100</f>
        <v>#DIV/0!</v>
      </c>
      <c r="U143" s="17"/>
    </row>
    <row r="144" spans="1:21" s="18" customFormat="1" ht="15" customHeight="1">
      <c r="A144" s="17"/>
      <c r="B144" s="17"/>
      <c r="C144" s="17"/>
      <c r="F144" s="79" t="s">
        <v>50</v>
      </c>
      <c r="G144" s="247">
        <f>MAX(T5:T124)</f>
        <v>677.8000000000005</v>
      </c>
      <c r="H144" s="248"/>
      <c r="J144" s="202"/>
      <c r="K144" s="82">
        <f t="shared" si="19"/>
        <v>0</v>
      </c>
      <c r="L144" s="82">
        <f>_xlfn.COUNTIFS($H$5:$H$124,"買い",$F$5:$F$124,J144)</f>
        <v>0</v>
      </c>
      <c r="M144" s="83">
        <f>_xlfn.COUNTIFS($F$5:$F$124,J144,$H$5:$H$124,"売り")</f>
        <v>0</v>
      </c>
      <c r="N144" s="84">
        <f t="shared" si="20"/>
        <v>0</v>
      </c>
      <c r="O144" s="160" t="e">
        <f>_xlfn.COUNTIFS($Q$5:$Q$124,"勝ち",$F$5:$F$124,J144)/(COUNTIF($F$5:$F$124,J144)-_xlfn.COUNTIFS($F$5:$F$124,J144,$Q$5:$Q$124,"ドロー"))*100</f>
        <v>#DIV/0!</v>
      </c>
      <c r="U144" s="17"/>
    </row>
    <row r="145" spans="1:21" s="18" customFormat="1" ht="15" customHeight="1">
      <c r="A145" s="17"/>
      <c r="B145" s="17"/>
      <c r="C145" s="17"/>
      <c r="F145" s="81" t="s">
        <v>14</v>
      </c>
      <c r="G145" s="249">
        <f>G133/(G132-G135)</f>
        <v>0.68</v>
      </c>
      <c r="H145" s="250"/>
      <c r="J145" s="85" t="s">
        <v>33</v>
      </c>
      <c r="K145" s="86">
        <f>SUM(K139:K144)</f>
        <v>25</v>
      </c>
      <c r="L145" s="86">
        <f>SUM(L139:L144)</f>
        <v>15</v>
      </c>
      <c r="M145" s="86">
        <f>SUM(M139:M144)</f>
        <v>10</v>
      </c>
      <c r="N145" s="80">
        <f>SUM(N139:N144)</f>
        <v>2524.4000000000074</v>
      </c>
      <c r="O145" s="87"/>
      <c r="U145" s="17"/>
    </row>
    <row r="146" spans="1:21" s="18" customFormat="1" ht="15" customHeight="1">
      <c r="A146" s="17"/>
      <c r="B146" s="17"/>
      <c r="C146" s="17"/>
      <c r="U146" s="17"/>
    </row>
    <row r="147" spans="1:21" s="18" customFormat="1" ht="15" customHeight="1">
      <c r="A147" s="17"/>
      <c r="B147" s="17"/>
      <c r="C147" s="17"/>
      <c r="U147" s="17"/>
    </row>
    <row r="148" spans="1:26" s="18" customFormat="1" ht="15" customHeight="1">
      <c r="A148" s="17"/>
      <c r="B148" s="17"/>
      <c r="C148" s="17"/>
      <c r="U148" s="17"/>
      <c r="X148" s="17"/>
      <c r="Y148" s="17"/>
      <c r="Z148" s="17"/>
    </row>
    <row r="149" ht="15" customHeight="1"/>
    <row r="150" spans="24:26" ht="15" customHeight="1">
      <c r="X150" s="18"/>
      <c r="Y150" s="18"/>
      <c r="Z150" s="18"/>
    </row>
    <row r="151" spans="1:20" s="18" customFormat="1" ht="15" customHeight="1">
      <c r="A151" s="17"/>
      <c r="B151" s="17"/>
      <c r="C151" s="17"/>
      <c r="T151" s="17"/>
    </row>
    <row r="152" spans="1:20" s="18" customFormat="1" ht="15" customHeight="1">
      <c r="A152" s="17"/>
      <c r="B152" s="17"/>
      <c r="C152" s="17"/>
      <c r="T152" s="17"/>
    </row>
    <row r="153" spans="1:20" s="18" customFormat="1" ht="15" customHeight="1">
      <c r="A153" s="17"/>
      <c r="B153" s="17"/>
      <c r="C153" s="17"/>
      <c r="T153" s="17"/>
    </row>
    <row r="154" spans="1:20" s="18" customFormat="1" ht="15" customHeight="1">
      <c r="A154" s="17"/>
      <c r="B154" s="17"/>
      <c r="C154" s="17"/>
      <c r="T154" s="17"/>
    </row>
    <row r="155" spans="1:20" s="18" customFormat="1" ht="15" customHeight="1">
      <c r="A155" s="17"/>
      <c r="B155" s="17"/>
      <c r="C155" s="17"/>
      <c r="T155" s="17"/>
    </row>
    <row r="156" spans="1:20" s="18" customFormat="1" ht="15" customHeight="1">
      <c r="A156" s="17"/>
      <c r="B156" s="17"/>
      <c r="C156" s="17"/>
      <c r="T156" s="17"/>
    </row>
    <row r="157" spans="1:20" s="18" customFormat="1" ht="15" customHeight="1">
      <c r="A157" s="17"/>
      <c r="B157" s="17"/>
      <c r="C157" s="17"/>
      <c r="T157" s="17"/>
    </row>
    <row r="158" spans="1:25" s="18" customFormat="1" ht="15" customHeight="1">
      <c r="A158" s="17"/>
      <c r="B158" s="17"/>
      <c r="C158" s="17"/>
      <c r="T158" s="17"/>
      <c r="W158" s="17"/>
      <c r="X158" s="17"/>
      <c r="Y158" s="17"/>
    </row>
    <row r="159" ht="15" customHeight="1">
      <c r="T159" s="17"/>
    </row>
    <row r="160" ht="15" customHeight="1">
      <c r="T160" s="17"/>
    </row>
    <row r="161" ht="15" customHeight="1">
      <c r="T161" s="17"/>
    </row>
    <row r="162" ht="15" customHeight="1">
      <c r="T162" s="17"/>
    </row>
    <row r="163" ht="15" customHeight="1">
      <c r="T163" s="17"/>
    </row>
    <row r="164" ht="15" customHeight="1">
      <c r="T164" s="17"/>
    </row>
    <row r="165" ht="15" customHeight="1">
      <c r="T165" s="17"/>
    </row>
    <row r="166" ht="15" customHeight="1">
      <c r="T166" s="17"/>
    </row>
    <row r="167" ht="15" customHeight="1">
      <c r="T167" s="17"/>
    </row>
    <row r="168" ht="15" customHeight="1">
      <c r="T168" s="17"/>
    </row>
    <row r="169" ht="15" customHeight="1"/>
    <row r="170" ht="15" customHeight="1"/>
    <row r="171" ht="15" customHeight="1"/>
  </sheetData>
  <sheetProtection/>
  <mergeCells count="28">
    <mergeCell ref="G143:H143"/>
    <mergeCell ref="G144:H144"/>
    <mergeCell ref="G145:H145"/>
    <mergeCell ref="J128:K128"/>
    <mergeCell ref="J138:K138"/>
    <mergeCell ref="G137:H137"/>
    <mergeCell ref="G138:H138"/>
    <mergeCell ref="G139:H139"/>
    <mergeCell ref="G140:H140"/>
    <mergeCell ref="G141:H141"/>
    <mergeCell ref="G3:K3"/>
    <mergeCell ref="G135:H135"/>
    <mergeCell ref="G136:H136"/>
    <mergeCell ref="A2:B2"/>
    <mergeCell ref="C2:F2"/>
    <mergeCell ref="G2:H2"/>
    <mergeCell ref="A3:B3"/>
    <mergeCell ref="C3:F3"/>
    <mergeCell ref="D4:E4"/>
    <mergeCell ref="T125:U125"/>
    <mergeCell ref="F128:H128"/>
    <mergeCell ref="G129:H129"/>
    <mergeCell ref="G130:H130"/>
    <mergeCell ref="G142:H142"/>
    <mergeCell ref="G131:H131"/>
    <mergeCell ref="G132:H132"/>
    <mergeCell ref="G133:H133"/>
    <mergeCell ref="G134:H134"/>
  </mergeCells>
  <conditionalFormatting sqref="Q5:Q124">
    <cfRule type="cellIs" priority="1" dxfId="6" operator="equal" stopIfTrue="1">
      <formula>"負け"</formula>
    </cfRule>
    <cfRule type="cellIs" priority="3" dxfId="7" operator="equal" stopIfTrue="1">
      <formula>"保留中"</formula>
    </cfRule>
  </conditionalFormatting>
  <conditionalFormatting sqref="C2:F2">
    <cfRule type="cellIs" priority="2" dxfId="8" operator="lessThan" stopIfTrue="1">
      <formula>$I$2</formula>
    </cfRule>
  </conditionalFormatting>
  <printOptions/>
  <pageMargins left="0.6986111111111111" right="0.6986111111111111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chapi</cp:lastModifiedBy>
  <cp:lastPrinted>1899-12-30T00:00:00Z</cp:lastPrinted>
  <dcterms:created xsi:type="dcterms:W3CDTF">2013-10-09T23:04:08Z</dcterms:created>
  <dcterms:modified xsi:type="dcterms:W3CDTF">2015-09-11T00:21:09Z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