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58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過去検証ＵＳＤＪＰＹ４ｈ" sheetId="5" r:id="rId5"/>
    <sheet name="過去検証ＥＵＲＪＰＹ４ｈ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<sst xmlns="http://schemas.openxmlformats.org/spreadsheetml/2006/main" count="602" uniqueCount="160">
  <si>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</si>
  <si>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</si>
  <si>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</si>
  <si>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</si>
  <si>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</si>
  <si>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</si>
  <si>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</si>
  <si>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</si>
  <si>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</si>
  <si>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</si>
  <si>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</si>
  <si>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</si>
  <si>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</si>
  <si>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</si>
  <si>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</si>
  <si>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</si>
  <si>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</si>
  <si>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</si>
  <si>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</si>
  <si>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</si>
  <si>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</si>
  <si>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</si>
  <si>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</si>
  <si>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</si>
  <si>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</si>
  <si>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</si>
  <si>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</si>
  <si>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</si>
  <si>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</si>
  <si>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</si>
  <si>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</si>
  <si>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</si>
  <si>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</si>
  <si>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</si>
  <si>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</si>
  <si>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</si>
  <si>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</si>
  <si>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</si>
  <si>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</si>
  <si>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</si>
  <si>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</si>
  <si>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</si>
  <si>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</si>
  <si>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</si>
  <si>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</si>
  <si>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</si>
  <si>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</si>
  <si>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</si>
  <si>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</si>
  <si>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</si>
  <si>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</si>
  <si>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</si>
  <si>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</si>
  <si>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</si>
  <si>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</si>
  <si>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</si>
  <si>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</si>
  <si>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</si>
  <si>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</si>
  <si>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</si>
  <si>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</si>
  <si>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</si>
  <si>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</si>
  <si>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</si>
  <si>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</si>
  <si>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</si>
  <si>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</si>
  <si>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</si>
  <si>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</si>
  <si>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</si>
  <si>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</si>
  <si>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</si>
  <si>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</si>
  <si>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</si>
  <si>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</si>
  <si>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</si>
  <si>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</si>
  <si>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</si>
  <si>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</si>
  <si>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</si>
  <si>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</si>
  <si>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</si>
  <si>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</si>
  <si>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</si>
  <si>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</si>
  <si>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</si>
  <si>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</si>
  <si>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</si>
  <si>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</si>
  <si>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</si>
  <si>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</si>
  <si>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</si>
  <si>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</si>
  <si>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</si>
  <si>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</si>
  <si>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</si>
  <si>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</si>
  <si>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</si>
  <si>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</si>
  <si>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</si>
  <si>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</si>
  <si>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</si>
  <si>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</si>
  <si>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</si>
  <si>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</si>
  <si>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ロスカット値</t>
  </si>
  <si>
    <t>エントリー値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</si>
  <si>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</si>
  <si>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</si>
  <si>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</si>
  <si>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</si>
  <si>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</si>
  <si>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</si>
  <si>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</si>
  <si>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EB</t>
  </si>
  <si>
    <t>EUR</t>
  </si>
  <si>
    <t>JPY</t>
  </si>
  <si>
    <t>EB</t>
  </si>
  <si>
    <t>4h</t>
  </si>
  <si>
    <t>ストップ切り下げ</t>
  </si>
  <si>
    <t>ストップ切り上げ</t>
  </si>
  <si>
    <t>損切り</t>
  </si>
  <si>
    <r>
      <t>2</t>
    </r>
    <r>
      <rPr>
        <sz val="11"/>
        <color indexed="8"/>
        <rFont val="ＭＳ Ｐゴシック"/>
        <family val="3"/>
      </rPr>
      <t>010/12 17 12:00</t>
    </r>
  </si>
  <si>
    <t>勉強会で今まで知らなかった？ＥＢの定義を聞いたので、</t>
  </si>
  <si>
    <t>改めていくつか画像を張ってみます。</t>
  </si>
  <si>
    <t>間違っていたら教えてください。</t>
  </si>
  <si>
    <t>1番目の画像です。</t>
  </si>
  <si>
    <t>売りで入りました。</t>
  </si>
  <si>
    <t>の番目の画像です</t>
  </si>
  <si>
    <t>途中の赤丸は、ストップの位置を下げていっているということです。</t>
  </si>
  <si>
    <t>4番目の画像です</t>
  </si>
  <si>
    <t>買いで入りました</t>
  </si>
  <si>
    <t>途中の赤丸は、ストップの位置を上げているといことです</t>
  </si>
  <si>
    <t>5番目の画像です</t>
  </si>
  <si>
    <t>途中の赤丸は、ストップの位置を上げているということです</t>
  </si>
  <si>
    <t>8番目の画像です</t>
  </si>
  <si>
    <t>買いで入りました。</t>
  </si>
  <si>
    <t>ＭＡをまたいでも大丈夫ということでしたが、これはありでしょうか</t>
  </si>
  <si>
    <t>14番目の画像です</t>
  </si>
  <si>
    <t>25番目の画像です</t>
  </si>
  <si>
    <t>決済のＥＢはＭＡに触ってはいないのですが、これもＥＢにカウントしても良いのでしょうか</t>
  </si>
  <si>
    <t>（厳密に言うと、売りで入った時も触ってはいません。ただ、限りなくＭＡに近いということでありかなと考えた次第です。こちらもどうでしょうか？）</t>
  </si>
  <si>
    <t>USD</t>
  </si>
  <si>
    <t>JPY</t>
  </si>
  <si>
    <t>EB</t>
  </si>
  <si>
    <t>4h</t>
  </si>
  <si>
    <r>
      <t>2</t>
    </r>
    <r>
      <rPr>
        <sz val="11"/>
        <color indexed="8"/>
        <rFont val="ＭＳ Ｐゴシック"/>
        <family val="3"/>
      </rPr>
      <t>011/1 5 8:00</t>
    </r>
  </si>
  <si>
    <t>USDJPY</t>
  </si>
  <si>
    <t>右のＥＢのような十字のような状態でもＥＢの定義にははまりますでしょうか？</t>
  </si>
  <si>
    <t>9番目の画像です。</t>
  </si>
  <si>
    <t>途中の赤丸はストップを移動したということです</t>
  </si>
  <si>
    <t>11番目の画像です</t>
  </si>
  <si>
    <t>18番目の画像です</t>
  </si>
  <si>
    <t>途中の赤丸はストップを移動したということです。</t>
  </si>
  <si>
    <t>上記と同じ質問になりますが決済の十字のＥＢは定義にはまるでしょうか？</t>
  </si>
  <si>
    <t>24番目の画像です</t>
  </si>
  <si>
    <t>左記のようなＥＢの売りはありでしょうか？</t>
  </si>
  <si>
    <t>左記のようなＥＢの買いはありでしょうか？</t>
  </si>
  <si>
    <t>ＭＡの中にはありますが、気になったのでお教えください。</t>
  </si>
  <si>
    <t>今回はこういう状態の時は入っていませんが、もし大丈夫なら、次回から入りたいと思います。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</si>
</sst>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428625</xdr:colOff>
      <xdr:row>11</xdr:row>
      <xdr:rowOff>114300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8</xdr:col>
      <xdr:colOff>476250</xdr:colOff>
      <xdr:row>31</xdr:row>
      <xdr:rowOff>142875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71750"/>
          <a:ext cx="59626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5</xdr:col>
      <xdr:colOff>495300</xdr:colOff>
      <xdr:row>52</xdr:row>
      <xdr:rowOff>142875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72200"/>
          <a:ext cx="39243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3</xdr:col>
      <xdr:colOff>352425</xdr:colOff>
      <xdr:row>73</xdr:row>
      <xdr:rowOff>66675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944100"/>
          <a:ext cx="24098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4</xdr:col>
      <xdr:colOff>533400</xdr:colOff>
      <xdr:row>96</xdr:row>
      <xdr:rowOff>28575</xdr:rowOff>
    </xdr:to>
    <xdr:pic>
      <xdr:nvPicPr>
        <xdr:cNvPr id="5" name="Picture 5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544550"/>
          <a:ext cx="32766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11</xdr:col>
      <xdr:colOff>381000</xdr:colOff>
      <xdr:row>124</xdr:row>
      <xdr:rowOff>85725</xdr:rowOff>
    </xdr:to>
    <xdr:pic>
      <xdr:nvPicPr>
        <xdr:cNvPr id="6" name="Picture 6" descr="image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659350"/>
          <a:ext cx="79248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371475</xdr:colOff>
      <xdr:row>149</xdr:row>
      <xdr:rowOff>152400</xdr:rowOff>
    </xdr:to>
    <xdr:pic>
      <xdr:nvPicPr>
        <xdr:cNvPr id="7" name="Picture 7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459950"/>
          <a:ext cx="38004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167</xdr:row>
      <xdr:rowOff>142875</xdr:rowOff>
    </xdr:from>
    <xdr:to>
      <xdr:col>6</xdr:col>
      <xdr:colOff>219075</xdr:colOff>
      <xdr:row>183</xdr:row>
      <xdr:rowOff>85725</xdr:rowOff>
    </xdr:to>
    <xdr:pic>
      <xdr:nvPicPr>
        <xdr:cNvPr id="8" name="Picture 36" descr="image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28775025"/>
          <a:ext cx="42386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2</xdr:col>
      <xdr:colOff>171450</xdr:colOff>
      <xdr:row>198</xdr:row>
      <xdr:rowOff>161925</xdr:rowOff>
    </xdr:to>
    <xdr:pic>
      <xdr:nvPicPr>
        <xdr:cNvPr id="9" name="Picture 37" descr="image0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2061150"/>
          <a:ext cx="1543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9</xdr:col>
      <xdr:colOff>171450</xdr:colOff>
      <xdr:row>224</xdr:row>
      <xdr:rowOff>19050</xdr:rowOff>
    </xdr:to>
    <xdr:pic>
      <xdr:nvPicPr>
        <xdr:cNvPr id="10" name="Picture 38" descr="image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4632900"/>
          <a:ext cx="63436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6</xdr:col>
      <xdr:colOff>552450</xdr:colOff>
      <xdr:row>247</xdr:row>
      <xdr:rowOff>85725</xdr:rowOff>
    </xdr:to>
    <xdr:pic>
      <xdr:nvPicPr>
        <xdr:cNvPr id="11" name="Picture 39" descr="image0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9090600"/>
          <a:ext cx="46672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11</xdr:col>
      <xdr:colOff>333375</xdr:colOff>
      <xdr:row>272</xdr:row>
      <xdr:rowOff>123825</xdr:rowOff>
    </xdr:to>
    <xdr:pic>
      <xdr:nvPicPr>
        <xdr:cNvPr id="12" name="Picture 40" descr="image0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3205400"/>
          <a:ext cx="78771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381000</xdr:colOff>
      <xdr:row>283</xdr:row>
      <xdr:rowOff>57150</xdr:rowOff>
    </xdr:to>
    <xdr:pic>
      <xdr:nvPicPr>
        <xdr:cNvPr id="13" name="Picture 41" descr="image0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7491650"/>
          <a:ext cx="381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619125</xdr:colOff>
      <xdr:row>293</xdr:row>
      <xdr:rowOff>161925</xdr:rowOff>
    </xdr:to>
    <xdr:pic>
      <xdr:nvPicPr>
        <xdr:cNvPr id="14" name="Picture 42" descr="image0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9034700"/>
          <a:ext cx="619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3" t="s">
        <v>0</v>
      </c>
      <c r="E1" s="234"/>
      <c r="F1" s="235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6">
        <v>500000</v>
      </c>
      <c r="E2" s="236"/>
      <c r="F2" s="236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7">
        <f>SUM(D2+F36)</f>
        <v>500000</v>
      </c>
      <c r="E3" s="237"/>
      <c r="F3" s="238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9" t="s">
        <v>87</v>
      </c>
      <c r="B36" s="240"/>
      <c r="C36" s="241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N298"/>
  <sheetViews>
    <sheetView tabSelected="1" zoomScalePageLayoutView="0" workbookViewId="0" topLeftCell="A277">
      <selection activeCell="F298" sqref="F298"/>
    </sheetView>
  </sheetViews>
  <sheetFormatPr defaultColWidth="9.00390625" defaultRowHeight="13.5"/>
  <sheetData>
    <row r="1" ht="13.5">
      <c r="I1" t="s">
        <v>123</v>
      </c>
    </row>
    <row r="2" ht="13.5">
      <c r="I2" t="s">
        <v>124</v>
      </c>
    </row>
    <row r="3" ht="13.5">
      <c r="I3" t="s">
        <v>125</v>
      </c>
    </row>
    <row r="5" ht="13.5">
      <c r="I5" t="s">
        <v>126</v>
      </c>
    </row>
    <row r="6" ht="13.5">
      <c r="I6" t="s">
        <v>127</v>
      </c>
    </row>
    <row r="16" ht="13.5">
      <c r="J16" t="s">
        <v>128</v>
      </c>
    </row>
    <row r="17" ht="13.5">
      <c r="J17" t="s">
        <v>127</v>
      </c>
    </row>
    <row r="19" ht="13.5">
      <c r="J19" t="s">
        <v>129</v>
      </c>
    </row>
    <row r="36" ht="13.5">
      <c r="J36" t="s">
        <v>130</v>
      </c>
    </row>
    <row r="37" ht="13.5">
      <c r="J37" t="s">
        <v>131</v>
      </c>
    </row>
    <row r="38" ht="13.5">
      <c r="J38" t="s">
        <v>132</v>
      </c>
    </row>
    <row r="59" ht="13.5">
      <c r="K59" t="s">
        <v>133</v>
      </c>
    </row>
    <row r="60" ht="13.5">
      <c r="K60" t="s">
        <v>131</v>
      </c>
    </row>
    <row r="61" ht="13.5">
      <c r="K61" t="s">
        <v>134</v>
      </c>
    </row>
    <row r="79" ht="13.5">
      <c r="L79" t="s">
        <v>135</v>
      </c>
    </row>
    <row r="80" ht="13.5">
      <c r="L80" t="s">
        <v>136</v>
      </c>
    </row>
    <row r="82" ht="13.5">
      <c r="L82" t="s">
        <v>137</v>
      </c>
    </row>
    <row r="104" ht="13.5">
      <c r="N104" t="s">
        <v>138</v>
      </c>
    </row>
    <row r="105" ht="13.5">
      <c r="N105" t="s">
        <v>136</v>
      </c>
    </row>
    <row r="107" ht="13.5">
      <c r="N107" t="s">
        <v>134</v>
      </c>
    </row>
    <row r="131" ht="13.5">
      <c r="J131" t="s">
        <v>139</v>
      </c>
    </row>
    <row r="132" ht="13.5">
      <c r="J132" t="s">
        <v>127</v>
      </c>
    </row>
    <row r="134" ht="13.5">
      <c r="J134" t="s">
        <v>140</v>
      </c>
    </row>
    <row r="137" ht="13.5">
      <c r="J137" t="s">
        <v>141</v>
      </c>
    </row>
    <row r="169" ht="13.5">
      <c r="K169" t="s">
        <v>147</v>
      </c>
    </row>
    <row r="170" ht="13.5">
      <c r="K170" t="s">
        <v>126</v>
      </c>
    </row>
    <row r="171" ht="13.5">
      <c r="K171" t="s">
        <v>127</v>
      </c>
    </row>
    <row r="173" ht="13.5">
      <c r="K173" t="s">
        <v>148</v>
      </c>
    </row>
    <row r="188" ht="13.5">
      <c r="K188" t="s">
        <v>149</v>
      </c>
    </row>
    <row r="189" ht="13.5">
      <c r="K189" t="s">
        <v>150</v>
      </c>
    </row>
    <row r="204" ht="13.5">
      <c r="L204" t="s">
        <v>151</v>
      </c>
    </row>
    <row r="205" ht="13.5">
      <c r="L205" t="s">
        <v>127</v>
      </c>
    </row>
    <row r="207" ht="13.5">
      <c r="L207" t="s">
        <v>150</v>
      </c>
    </row>
    <row r="229" ht="13.5">
      <c r="K229" t="s">
        <v>152</v>
      </c>
    </row>
    <row r="230" ht="13.5">
      <c r="K230" t="s">
        <v>153</v>
      </c>
    </row>
    <row r="232" ht="13.5">
      <c r="K232" t="s">
        <v>154</v>
      </c>
    </row>
    <row r="254" ht="13.5">
      <c r="M254" t="s">
        <v>155</v>
      </c>
    </row>
    <row r="255" ht="13.5">
      <c r="M255" t="s">
        <v>150</v>
      </c>
    </row>
    <row r="278" ht="13.5">
      <c r="F278" t="s">
        <v>156</v>
      </c>
    </row>
    <row r="286" ht="13.5">
      <c r="F286" t="s">
        <v>157</v>
      </c>
    </row>
    <row r="297" ht="13.5">
      <c r="F297" t="s">
        <v>158</v>
      </c>
    </row>
    <row r="298" ht="13.5">
      <c r="F298" t="s">
        <v>159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3"/>
      <c r="Q3" s="244"/>
      <c r="R3" s="244"/>
      <c r="S3" s="244"/>
      <c r="T3" s="244"/>
      <c r="U3" s="244"/>
      <c r="V3" s="244"/>
    </row>
    <row r="4" spans="1:22" ht="13.5">
      <c r="A4" s="154"/>
      <c r="B4" s="242"/>
      <c r="C4" s="242"/>
      <c r="D4" s="242"/>
      <c r="P4" s="244"/>
      <c r="Q4" s="244"/>
      <c r="R4" s="244"/>
      <c r="S4" s="244"/>
      <c r="T4" s="244"/>
      <c r="U4" s="244"/>
      <c r="V4" s="244"/>
    </row>
    <row r="5" spans="1:22" ht="13.5">
      <c r="A5" s="154"/>
      <c r="B5" s="242"/>
      <c r="C5" s="242"/>
      <c r="D5" s="242"/>
      <c r="P5" s="244"/>
      <c r="Q5" s="244"/>
      <c r="R5" s="244"/>
      <c r="S5" s="244"/>
      <c r="T5" s="244"/>
      <c r="U5" s="244"/>
      <c r="V5" s="244"/>
    </row>
    <row r="6" spans="1:22" ht="13.5">
      <c r="A6" s="155"/>
      <c r="B6" s="242"/>
      <c r="C6" s="242"/>
      <c r="D6" s="242"/>
      <c r="P6" s="244"/>
      <c r="Q6" s="244"/>
      <c r="R6" s="244"/>
      <c r="S6" s="244"/>
      <c r="T6" s="244"/>
      <c r="U6" s="244"/>
      <c r="V6" s="244"/>
    </row>
    <row r="7" spans="1:22" ht="13.5">
      <c r="A7" s="154"/>
      <c r="G7" s="156"/>
      <c r="P7" s="244"/>
      <c r="Q7" s="244"/>
      <c r="R7" s="244"/>
      <c r="S7" s="244"/>
      <c r="T7" s="244"/>
      <c r="U7" s="244"/>
      <c r="V7" s="244"/>
    </row>
    <row r="8" spans="1:22" ht="13.5">
      <c r="A8" s="154" t="s">
        <v>55</v>
      </c>
      <c r="P8" s="244"/>
      <c r="Q8" s="244"/>
      <c r="R8" s="244"/>
      <c r="S8" s="244"/>
      <c r="T8" s="244"/>
      <c r="U8" s="244"/>
      <c r="V8" s="244"/>
    </row>
    <row r="9" spans="16:22" ht="8.25" customHeight="1">
      <c r="P9" s="244"/>
      <c r="Q9" s="244"/>
      <c r="R9" s="244"/>
      <c r="S9" s="244"/>
      <c r="T9" s="244"/>
      <c r="U9" s="244"/>
      <c r="V9" s="244"/>
    </row>
    <row r="10" spans="2:22" ht="14.25">
      <c r="B10" s="150" t="s">
        <v>92</v>
      </c>
      <c r="P10" s="244"/>
      <c r="Q10" s="244"/>
      <c r="R10" s="244"/>
      <c r="S10" s="244"/>
      <c r="T10" s="244"/>
      <c r="U10" s="244"/>
      <c r="V10" s="244"/>
    </row>
    <row r="11" spans="16:22" ht="13.5">
      <c r="P11" s="244"/>
      <c r="Q11" s="244"/>
      <c r="R11" s="244"/>
      <c r="S11" s="244"/>
      <c r="T11" s="244"/>
      <c r="U11" s="244"/>
      <c r="V11" s="244"/>
    </row>
    <row r="12" spans="16:22" ht="13.5">
      <c r="P12" s="244"/>
      <c r="Q12" s="244"/>
      <c r="R12" s="244"/>
      <c r="S12" s="244"/>
      <c r="T12" s="244"/>
      <c r="U12" s="244"/>
      <c r="V12" s="244"/>
    </row>
    <row r="13" spans="16:22" ht="13.5">
      <c r="P13" s="244"/>
      <c r="Q13" s="244"/>
      <c r="R13" s="244"/>
      <c r="S13" s="244"/>
      <c r="T13" s="244"/>
      <c r="U13" s="244"/>
      <c r="V13" s="244"/>
    </row>
    <row r="14" spans="16:22" ht="13.5">
      <c r="P14" s="244"/>
      <c r="Q14" s="244"/>
      <c r="R14" s="244"/>
      <c r="S14" s="244"/>
      <c r="T14" s="244"/>
      <c r="U14" s="244"/>
      <c r="V14" s="244"/>
    </row>
    <row r="15" spans="16:22" ht="13.5">
      <c r="P15" s="244"/>
      <c r="Q15" s="244"/>
      <c r="R15" s="244"/>
      <c r="S15" s="244"/>
      <c r="T15" s="244"/>
      <c r="U15" s="244"/>
      <c r="V15" s="244"/>
    </row>
    <row r="16" spans="16:22" ht="13.5">
      <c r="P16" s="244"/>
      <c r="Q16" s="244"/>
      <c r="R16" s="244"/>
      <c r="S16" s="244"/>
      <c r="T16" s="244"/>
      <c r="U16" s="244"/>
      <c r="V16" s="244"/>
    </row>
    <row r="17" spans="16:22" ht="13.5">
      <c r="P17" s="244"/>
      <c r="Q17" s="244"/>
      <c r="R17" s="244"/>
      <c r="S17" s="244"/>
      <c r="T17" s="244"/>
      <c r="U17" s="244"/>
      <c r="V17" s="244"/>
    </row>
    <row r="18" spans="16:22" ht="13.5">
      <c r="P18" s="244"/>
      <c r="Q18" s="244"/>
      <c r="R18" s="244"/>
      <c r="S18" s="244"/>
      <c r="T18" s="244"/>
      <c r="U18" s="244"/>
      <c r="V18" s="244"/>
    </row>
    <row r="19" spans="16:22" ht="13.5">
      <c r="P19" s="244"/>
      <c r="Q19" s="244"/>
      <c r="R19" s="244"/>
      <c r="S19" s="244"/>
      <c r="T19" s="244"/>
      <c r="U19" s="244"/>
      <c r="V19" s="244"/>
    </row>
    <row r="20" spans="2:22" ht="14.25">
      <c r="B20" s="150" t="s">
        <v>93</v>
      </c>
      <c r="P20" s="244"/>
      <c r="Q20" s="244"/>
      <c r="R20" s="244"/>
      <c r="S20" s="244"/>
      <c r="T20" s="244"/>
      <c r="U20" s="244"/>
      <c r="V20" s="244"/>
    </row>
    <row r="21" spans="16:22" ht="13.5">
      <c r="P21" s="244"/>
      <c r="Q21" s="244"/>
      <c r="R21" s="244"/>
      <c r="S21" s="244"/>
      <c r="T21" s="244"/>
      <c r="U21" s="244"/>
      <c r="V21" s="244"/>
    </row>
    <row r="22" spans="16:22" ht="13.5">
      <c r="P22" s="244"/>
      <c r="Q22" s="244"/>
      <c r="R22" s="244"/>
      <c r="S22" s="244"/>
      <c r="T22" s="244"/>
      <c r="U22" s="244"/>
      <c r="V22" s="244"/>
    </row>
    <row r="23" spans="16:22" ht="13.5">
      <c r="P23" s="244"/>
      <c r="Q23" s="244"/>
      <c r="R23" s="244"/>
      <c r="S23" s="244"/>
      <c r="T23" s="244"/>
      <c r="U23" s="244"/>
      <c r="V23" s="244"/>
    </row>
    <row r="24" spans="16:22" ht="13.5">
      <c r="P24" s="244"/>
      <c r="Q24" s="244"/>
      <c r="R24" s="244"/>
      <c r="S24" s="244"/>
      <c r="T24" s="244"/>
      <c r="U24" s="244"/>
      <c r="V24" s="244"/>
    </row>
    <row r="25" spans="2:22" ht="14.25">
      <c r="B25" s="150" t="s">
        <v>94</v>
      </c>
      <c r="P25" s="244"/>
      <c r="Q25" s="244"/>
      <c r="R25" s="244"/>
      <c r="S25" s="244"/>
      <c r="T25" s="244"/>
      <c r="U25" s="244"/>
      <c r="V25" s="244"/>
    </row>
    <row r="26" spans="16:22" ht="13.5">
      <c r="P26" s="244"/>
      <c r="Q26" s="244"/>
      <c r="R26" s="244"/>
      <c r="S26" s="244"/>
      <c r="T26" s="244"/>
      <c r="U26" s="244"/>
      <c r="V26" s="244"/>
    </row>
    <row r="27" spans="16:22" ht="13.5">
      <c r="P27" s="244"/>
      <c r="Q27" s="244"/>
      <c r="R27" s="244"/>
      <c r="S27" s="244"/>
      <c r="T27" s="244"/>
      <c r="U27" s="244"/>
      <c r="V27" s="244"/>
    </row>
    <row r="28" spans="16:22" ht="13.5">
      <c r="P28" s="244"/>
      <c r="Q28" s="244"/>
      <c r="R28" s="244"/>
      <c r="S28" s="244"/>
      <c r="T28" s="244"/>
      <c r="U28" s="244"/>
      <c r="V28" s="244"/>
    </row>
    <row r="29" spans="16:22" ht="13.5">
      <c r="P29" s="244"/>
      <c r="Q29" s="244"/>
      <c r="R29" s="244"/>
      <c r="S29" s="244"/>
      <c r="T29" s="244"/>
      <c r="U29" s="244"/>
      <c r="V29" s="244"/>
    </row>
    <row r="30" spans="16:22" ht="13.5">
      <c r="P30" s="244"/>
      <c r="Q30" s="244"/>
      <c r="R30" s="244"/>
      <c r="S30" s="244"/>
      <c r="T30" s="244"/>
      <c r="U30" s="244"/>
      <c r="V30" s="244"/>
    </row>
    <row r="31" spans="16:22" ht="13.5">
      <c r="P31" s="244"/>
      <c r="Q31" s="244"/>
      <c r="R31" s="244"/>
      <c r="S31" s="244"/>
      <c r="T31" s="244"/>
      <c r="U31" s="244"/>
      <c r="V31" s="244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f>I2+V125</f>
        <v>2270077.9999999823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107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1000000</v>
      </c>
      <c r="C5" s="204">
        <v>0.03</v>
      </c>
      <c r="D5" s="34" t="s">
        <v>142</v>
      </c>
      <c r="E5" s="35" t="s">
        <v>74</v>
      </c>
      <c r="F5" s="36" t="s">
        <v>103</v>
      </c>
      <c r="G5" s="36" t="s">
        <v>145</v>
      </c>
      <c r="H5" s="36" t="s">
        <v>102</v>
      </c>
      <c r="I5" s="37">
        <v>40190.333333333336</v>
      </c>
      <c r="J5" s="38">
        <v>91.63</v>
      </c>
      <c r="K5" s="38">
        <v>92.21</v>
      </c>
      <c r="L5" s="39">
        <f aca="true" t="shared" si="0" ref="L5:L68">IF(H5="","",IF(H5="買い",J5+$C$3*VLOOKUP(E5,$X$5:$AA$23,3,FALSE),J5-$C$3*VLOOKUP(E5,$X$5:$AA$23,3,FALSE)))</f>
        <v>91.46</v>
      </c>
      <c r="M5" s="36" t="s">
        <v>145</v>
      </c>
      <c r="N5" s="40">
        <v>40200.666666666664</v>
      </c>
      <c r="O5" s="41">
        <v>90.28</v>
      </c>
      <c r="P5" s="42" t="s">
        <v>119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57.99999999999983</v>
      </c>
      <c r="S5" s="45">
        <f aca="true" t="shared" si="3" ref="S5:S68">IF(K5="",0,ROUNDDOWN((B5*C5)/(VLOOKUP(E5,$X$5:$AA$23,4,FALSE)*R5),-3))</f>
        <v>51000</v>
      </c>
      <c r="T5" s="46">
        <f aca="true" t="shared" si="4" ref="T5:T68">IF(Q5="勝ち",IF(H5="買い",(O5-J5)/VLOOKUP(E5,$X$5:$AA$23,3,FALSE),(J5-O5)/VLOOKUP(E5,$X$5:$AA$23,3,FALSE)),0)</f>
        <v>134.99999999999943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68849.99999999971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>
        <v>1068850</v>
      </c>
      <c r="C6" s="204">
        <v>0.03</v>
      </c>
      <c r="D6" s="34" t="s">
        <v>142</v>
      </c>
      <c r="E6" s="35" t="s">
        <v>143</v>
      </c>
      <c r="F6" s="36" t="s">
        <v>144</v>
      </c>
      <c r="G6" s="36" t="s">
        <v>145</v>
      </c>
      <c r="H6" s="36" t="s">
        <v>113</v>
      </c>
      <c r="I6" s="37">
        <v>40228.666666666664</v>
      </c>
      <c r="J6" s="38">
        <v>89.73</v>
      </c>
      <c r="K6" s="38">
        <v>89.31</v>
      </c>
      <c r="L6" s="39">
        <f t="shared" si="0"/>
        <v>89.9</v>
      </c>
      <c r="M6" s="36" t="s">
        <v>145</v>
      </c>
      <c r="N6" s="37">
        <v>40219</v>
      </c>
      <c r="O6" s="38">
        <v>89.29</v>
      </c>
      <c r="P6" s="53" t="s">
        <v>121</v>
      </c>
      <c r="Q6" s="43" t="str">
        <f t="shared" si="1"/>
        <v>負け</v>
      </c>
      <c r="R6" s="44">
        <f t="shared" si="2"/>
        <v>42.00000000000017</v>
      </c>
      <c r="S6" s="45">
        <f t="shared" si="3"/>
        <v>76000</v>
      </c>
      <c r="T6" s="46">
        <f t="shared" si="4"/>
        <v>0</v>
      </c>
      <c r="U6" s="47">
        <f t="shared" si="5"/>
        <v>-43.99999999999977</v>
      </c>
      <c r="V6" s="48">
        <f t="shared" si="6"/>
        <v>-33439.999999999825</v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>
        <v>1035410</v>
      </c>
      <c r="C7" s="204">
        <v>0.03</v>
      </c>
      <c r="D7" s="34" t="s">
        <v>142</v>
      </c>
      <c r="E7" s="35" t="s">
        <v>143</v>
      </c>
      <c r="F7" s="36" t="s">
        <v>144</v>
      </c>
      <c r="G7" s="36" t="s">
        <v>145</v>
      </c>
      <c r="H7" s="36" t="s">
        <v>102</v>
      </c>
      <c r="I7" s="37">
        <v>40234</v>
      </c>
      <c r="J7" s="38">
        <v>89.45</v>
      </c>
      <c r="K7" s="38">
        <v>90.3</v>
      </c>
      <c r="L7" s="39">
        <f t="shared" si="0"/>
        <v>89.28</v>
      </c>
      <c r="M7" s="36" t="s">
        <v>145</v>
      </c>
      <c r="N7" s="37">
        <v>40239.666666666664</v>
      </c>
      <c r="O7" s="38">
        <v>89.14</v>
      </c>
      <c r="P7" s="53" t="s">
        <v>119</v>
      </c>
      <c r="Q7" s="43" t="str">
        <f t="shared" si="1"/>
        <v>勝ち</v>
      </c>
      <c r="R7" s="44">
        <f t="shared" si="2"/>
        <v>84.99999999999943</v>
      </c>
      <c r="S7" s="45">
        <f t="shared" si="3"/>
        <v>36000</v>
      </c>
      <c r="T7" s="46">
        <f t="shared" si="4"/>
        <v>31.000000000000227</v>
      </c>
      <c r="U7" s="47">
        <f t="shared" si="5"/>
        <v>0</v>
      </c>
      <c r="V7" s="48">
        <f t="shared" si="6"/>
        <v>11160.000000000082</v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>
        <v>1046570</v>
      </c>
      <c r="C8" s="204">
        <v>0.03</v>
      </c>
      <c r="D8" s="34" t="s">
        <v>142</v>
      </c>
      <c r="E8" s="35" t="s">
        <v>143</v>
      </c>
      <c r="F8" s="36" t="s">
        <v>144</v>
      </c>
      <c r="G8" s="36" t="s">
        <v>145</v>
      </c>
      <c r="H8" s="36" t="s">
        <v>113</v>
      </c>
      <c r="I8" s="276">
        <v>40242.5</v>
      </c>
      <c r="J8" s="38">
        <v>90.31</v>
      </c>
      <c r="K8" s="38">
        <v>89.28</v>
      </c>
      <c r="L8" s="39">
        <f t="shared" si="0"/>
        <v>90.48</v>
      </c>
      <c r="M8" s="36" t="s">
        <v>145</v>
      </c>
      <c r="N8" s="37">
        <v>40259.166666666664</v>
      </c>
      <c r="O8" s="38">
        <v>90.42</v>
      </c>
      <c r="P8" s="53" t="s">
        <v>120</v>
      </c>
      <c r="Q8" s="43" t="str">
        <f t="shared" si="1"/>
        <v>勝ち</v>
      </c>
      <c r="R8" s="44">
        <f t="shared" si="2"/>
        <v>103.00000000000011</v>
      </c>
      <c r="S8" s="45">
        <f t="shared" si="3"/>
        <v>30000</v>
      </c>
      <c r="T8" s="46">
        <f t="shared" si="4"/>
        <v>10.999999999999943</v>
      </c>
      <c r="U8" s="47">
        <f t="shared" si="5"/>
        <v>0</v>
      </c>
      <c r="V8" s="48">
        <f t="shared" si="6"/>
        <v>3299.9999999999827</v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>
        <v>1049870</v>
      </c>
      <c r="C9" s="204">
        <v>0.03</v>
      </c>
      <c r="D9" s="34" t="s">
        <v>142</v>
      </c>
      <c r="E9" s="35" t="s">
        <v>143</v>
      </c>
      <c r="F9" s="36" t="s">
        <v>144</v>
      </c>
      <c r="G9" s="36" t="s">
        <v>145</v>
      </c>
      <c r="H9" s="36" t="s">
        <v>113</v>
      </c>
      <c r="I9" s="37">
        <v>40268</v>
      </c>
      <c r="J9" s="38">
        <v>93.32</v>
      </c>
      <c r="K9" s="38">
        <v>92.74</v>
      </c>
      <c r="L9" s="39">
        <f t="shared" si="0"/>
        <v>93.49</v>
      </c>
      <c r="M9" s="36" t="s">
        <v>145</v>
      </c>
      <c r="N9" s="37">
        <v>40269.5</v>
      </c>
      <c r="O9" s="38">
        <v>93.43</v>
      </c>
      <c r="P9" s="53" t="s">
        <v>120</v>
      </c>
      <c r="Q9" s="43" t="str">
        <f t="shared" si="1"/>
        <v>勝ち</v>
      </c>
      <c r="R9" s="44">
        <f t="shared" si="2"/>
        <v>57.99999999999983</v>
      </c>
      <c r="S9" s="45">
        <f t="shared" si="3"/>
        <v>54000</v>
      </c>
      <c r="T9" s="46">
        <f t="shared" si="4"/>
        <v>11.000000000001364</v>
      </c>
      <c r="U9" s="47">
        <f t="shared" si="5"/>
        <v>0</v>
      </c>
      <c r="V9" s="48">
        <f t="shared" si="6"/>
        <v>5940.000000000737</v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>
        <v>1055810</v>
      </c>
      <c r="C10" s="204">
        <v>0.03</v>
      </c>
      <c r="D10" s="34" t="s">
        <v>142</v>
      </c>
      <c r="E10" s="35" t="s">
        <v>143</v>
      </c>
      <c r="F10" s="36" t="s">
        <v>144</v>
      </c>
      <c r="G10" s="36" t="s">
        <v>145</v>
      </c>
      <c r="H10" s="36" t="s">
        <v>102</v>
      </c>
      <c r="I10" s="37">
        <v>40275.333333333336</v>
      </c>
      <c r="J10" s="38">
        <v>93.77</v>
      </c>
      <c r="K10" s="38">
        <v>94.08</v>
      </c>
      <c r="L10" s="39">
        <f t="shared" si="0"/>
        <v>93.6</v>
      </c>
      <c r="M10" s="36" t="s">
        <v>145</v>
      </c>
      <c r="N10" s="37">
        <v>40278.5</v>
      </c>
      <c r="O10" s="38">
        <v>93.13</v>
      </c>
      <c r="P10" s="53" t="s">
        <v>119</v>
      </c>
      <c r="Q10" s="43" t="str">
        <f t="shared" si="1"/>
        <v>勝ち</v>
      </c>
      <c r="R10" s="44">
        <f t="shared" si="2"/>
        <v>31.000000000000227</v>
      </c>
      <c r="S10" s="45">
        <f t="shared" si="3"/>
        <v>102000</v>
      </c>
      <c r="T10" s="46">
        <f t="shared" si="4"/>
        <v>64.00000000000006</v>
      </c>
      <c r="U10" s="47">
        <f t="shared" si="5"/>
        <v>0</v>
      </c>
      <c r="V10" s="48">
        <f t="shared" si="6"/>
        <v>65280.00000000006</v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>
        <v>1121090</v>
      </c>
      <c r="C11" s="204">
        <v>0.03</v>
      </c>
      <c r="D11" s="34" t="s">
        <v>142</v>
      </c>
      <c r="E11" s="35" t="s">
        <v>143</v>
      </c>
      <c r="F11" s="36" t="s">
        <v>144</v>
      </c>
      <c r="G11" s="36" t="s">
        <v>145</v>
      </c>
      <c r="H11" s="36" t="s">
        <v>113</v>
      </c>
      <c r="I11" s="37">
        <v>40290.666666666664</v>
      </c>
      <c r="J11" s="38">
        <v>93.34</v>
      </c>
      <c r="K11" s="38">
        <v>92.9</v>
      </c>
      <c r="L11" s="39">
        <f t="shared" si="0"/>
        <v>93.51</v>
      </c>
      <c r="M11" s="36" t="s">
        <v>145</v>
      </c>
      <c r="N11" s="37">
        <v>40288</v>
      </c>
      <c r="O11" s="38">
        <v>94.56</v>
      </c>
      <c r="P11" s="53" t="s">
        <v>120</v>
      </c>
      <c r="Q11" s="43" t="str">
        <f t="shared" si="1"/>
        <v>勝ち</v>
      </c>
      <c r="R11" s="44">
        <f t="shared" si="2"/>
        <v>43.99999999999977</v>
      </c>
      <c r="S11" s="45">
        <f t="shared" si="3"/>
        <v>76000</v>
      </c>
      <c r="T11" s="46">
        <f t="shared" si="4"/>
        <v>121.99999999999989</v>
      </c>
      <c r="U11" s="47">
        <f t="shared" si="5"/>
        <v>0</v>
      </c>
      <c r="V11" s="48">
        <f t="shared" si="6"/>
        <v>92719.99999999991</v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>
        <v>12113810</v>
      </c>
      <c r="C12" s="204">
        <v>0.03</v>
      </c>
      <c r="D12" s="34" t="s">
        <v>142</v>
      </c>
      <c r="E12" s="35" t="s">
        <v>143</v>
      </c>
      <c r="F12" s="36" t="s">
        <v>144</v>
      </c>
      <c r="G12" s="36" t="s">
        <v>145</v>
      </c>
      <c r="H12" s="36" t="s">
        <v>102</v>
      </c>
      <c r="I12" s="37">
        <v>40311.833333333336</v>
      </c>
      <c r="J12" s="38">
        <v>92.6</v>
      </c>
      <c r="K12" s="38">
        <v>92.91</v>
      </c>
      <c r="L12" s="39">
        <f t="shared" si="0"/>
        <v>92.42999999999999</v>
      </c>
      <c r="M12" s="36" t="s">
        <v>145</v>
      </c>
      <c r="N12" s="37">
        <v>40312.333333333336</v>
      </c>
      <c r="O12" s="38">
        <v>92.93</v>
      </c>
      <c r="P12" s="53" t="s">
        <v>121</v>
      </c>
      <c r="Q12" s="43" t="str">
        <f t="shared" si="1"/>
        <v>負け</v>
      </c>
      <c r="R12" s="44">
        <f t="shared" si="2"/>
        <v>31.000000000000227</v>
      </c>
      <c r="S12" s="45">
        <f t="shared" si="3"/>
        <v>1172000</v>
      </c>
      <c r="T12" s="46">
        <f t="shared" si="4"/>
        <v>0</v>
      </c>
      <c r="U12" s="47">
        <f t="shared" si="5"/>
        <v>-33.00000000000125</v>
      </c>
      <c r="V12" s="48">
        <f t="shared" si="6"/>
        <v>-386760.00000001467</v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>
        <v>827050</v>
      </c>
      <c r="C13" s="204">
        <v>0.03</v>
      </c>
      <c r="D13" s="34" t="s">
        <v>142</v>
      </c>
      <c r="E13" s="35" t="s">
        <v>143</v>
      </c>
      <c r="F13" s="36" t="s">
        <v>144</v>
      </c>
      <c r="G13" s="36" t="s">
        <v>145</v>
      </c>
      <c r="H13" s="36" t="s">
        <v>102</v>
      </c>
      <c r="I13" s="37">
        <v>40317.333333333336</v>
      </c>
      <c r="J13" s="38">
        <v>91.25</v>
      </c>
      <c r="K13" s="38">
        <v>92.14</v>
      </c>
      <c r="L13" s="39">
        <f t="shared" si="0"/>
        <v>91.08</v>
      </c>
      <c r="M13" s="36" t="s">
        <v>145</v>
      </c>
      <c r="N13" s="37">
        <v>40319.333333333336</v>
      </c>
      <c r="O13" s="38">
        <v>90.46</v>
      </c>
      <c r="P13" s="53" t="s">
        <v>119</v>
      </c>
      <c r="Q13" s="43" t="str">
        <f t="shared" si="1"/>
        <v>勝ち</v>
      </c>
      <c r="R13" s="44">
        <f t="shared" si="2"/>
        <v>89.00000000000006</v>
      </c>
      <c r="S13" s="45">
        <f t="shared" si="3"/>
        <v>27000</v>
      </c>
      <c r="T13" s="46">
        <f t="shared" si="4"/>
        <v>79.00000000000063</v>
      </c>
      <c r="U13" s="47">
        <f t="shared" si="5"/>
        <v>0</v>
      </c>
      <c r="V13" s="48">
        <f t="shared" si="6"/>
        <v>21330.000000000167</v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>
        <v>848380</v>
      </c>
      <c r="C14" s="204">
        <v>0.03</v>
      </c>
      <c r="D14" s="34" t="s">
        <v>142</v>
      </c>
      <c r="E14" s="35" t="s">
        <v>143</v>
      </c>
      <c r="F14" s="36" t="s">
        <v>144</v>
      </c>
      <c r="G14" s="36" t="s">
        <v>145</v>
      </c>
      <c r="H14" s="36" t="s">
        <v>113</v>
      </c>
      <c r="I14" s="37">
        <v>40326.833333333336</v>
      </c>
      <c r="J14" s="38">
        <v>91.1</v>
      </c>
      <c r="K14" s="38">
        <v>90.69</v>
      </c>
      <c r="L14" s="39">
        <f t="shared" si="0"/>
        <v>91.27</v>
      </c>
      <c r="M14" s="36" t="s">
        <v>145</v>
      </c>
      <c r="N14" s="37">
        <v>40330.333333333336</v>
      </c>
      <c r="O14" s="38">
        <v>90.6</v>
      </c>
      <c r="P14" s="53" t="s">
        <v>121</v>
      </c>
      <c r="Q14" s="43" t="str">
        <f t="shared" si="1"/>
        <v>負け</v>
      </c>
      <c r="R14" s="44">
        <f t="shared" si="2"/>
        <v>40.99999999999966</v>
      </c>
      <c r="S14" s="45">
        <f t="shared" si="3"/>
        <v>62000</v>
      </c>
      <c r="T14" s="46">
        <f t="shared" si="4"/>
        <v>0</v>
      </c>
      <c r="U14" s="47">
        <f t="shared" si="5"/>
        <v>-50</v>
      </c>
      <c r="V14" s="48">
        <f t="shared" si="6"/>
        <v>-31000</v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>
        <v>817380</v>
      </c>
      <c r="C15" s="204">
        <v>0.03</v>
      </c>
      <c r="D15" s="34" t="s">
        <v>142</v>
      </c>
      <c r="E15" s="35" t="s">
        <v>143</v>
      </c>
      <c r="F15" s="36" t="s">
        <v>144</v>
      </c>
      <c r="G15" s="36" t="s">
        <v>145</v>
      </c>
      <c r="H15" s="36" t="s">
        <v>102</v>
      </c>
      <c r="I15" s="37">
        <v>40345.5</v>
      </c>
      <c r="J15" s="38">
        <v>91.1</v>
      </c>
      <c r="K15" s="38">
        <v>91.7</v>
      </c>
      <c r="L15" s="39">
        <f t="shared" si="0"/>
        <v>90.92999999999999</v>
      </c>
      <c r="M15" s="36" t="s">
        <v>145</v>
      </c>
      <c r="N15" s="37">
        <v>40364.333333333336</v>
      </c>
      <c r="O15" s="38">
        <v>87.96</v>
      </c>
      <c r="P15" s="53" t="s">
        <v>119</v>
      </c>
      <c r="Q15" s="43" t="str">
        <f t="shared" si="1"/>
        <v>勝ち</v>
      </c>
      <c r="R15" s="44">
        <f t="shared" si="2"/>
        <v>60.00000000000085</v>
      </c>
      <c r="S15" s="45">
        <f t="shared" si="3"/>
        <v>40000</v>
      </c>
      <c r="T15" s="46">
        <f t="shared" si="4"/>
        <v>314.00000000000006</v>
      </c>
      <c r="U15" s="47">
        <f t="shared" si="5"/>
        <v>0</v>
      </c>
      <c r="V15" s="48">
        <f t="shared" si="6"/>
        <v>125600.00000000003</v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>
        <v>942980</v>
      </c>
      <c r="C16" s="204">
        <v>0.03</v>
      </c>
      <c r="D16" s="34" t="s">
        <v>142</v>
      </c>
      <c r="E16" s="35" t="s">
        <v>143</v>
      </c>
      <c r="F16" s="36" t="s">
        <v>144</v>
      </c>
      <c r="G16" s="36" t="s">
        <v>145</v>
      </c>
      <c r="H16" s="36" t="s">
        <v>102</v>
      </c>
      <c r="I16" s="37">
        <v>40374</v>
      </c>
      <c r="J16" s="38">
        <v>88.09</v>
      </c>
      <c r="K16" s="38">
        <v>88.39</v>
      </c>
      <c r="L16" s="39">
        <f t="shared" si="0"/>
        <v>87.92</v>
      </c>
      <c r="M16" s="36" t="s">
        <v>145</v>
      </c>
      <c r="N16" s="37">
        <v>40376.833333333336</v>
      </c>
      <c r="O16" s="38">
        <v>87.25</v>
      </c>
      <c r="P16" s="53" t="s">
        <v>119</v>
      </c>
      <c r="Q16" s="43" t="str">
        <f t="shared" si="1"/>
        <v>勝ち</v>
      </c>
      <c r="R16" s="44">
        <f t="shared" si="2"/>
        <v>29.999999999999716</v>
      </c>
      <c r="S16" s="45">
        <f t="shared" si="3"/>
        <v>94000</v>
      </c>
      <c r="T16" s="46">
        <f t="shared" si="4"/>
        <v>84.00000000000034</v>
      </c>
      <c r="U16" s="47">
        <f t="shared" si="5"/>
        <v>0</v>
      </c>
      <c r="V16" s="48">
        <f t="shared" si="6"/>
        <v>78960.00000000032</v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>
        <v>1021940</v>
      </c>
      <c r="C17" s="204">
        <v>0.03</v>
      </c>
      <c r="D17" s="34" t="s">
        <v>142</v>
      </c>
      <c r="E17" s="35" t="s">
        <v>143</v>
      </c>
      <c r="F17" s="36" t="s">
        <v>144</v>
      </c>
      <c r="G17" s="36" t="s">
        <v>145</v>
      </c>
      <c r="H17" s="36" t="s">
        <v>102</v>
      </c>
      <c r="I17" s="37">
        <v>40389</v>
      </c>
      <c r="J17" s="38">
        <v>86.46</v>
      </c>
      <c r="K17" s="38">
        <v>86.91</v>
      </c>
      <c r="L17" s="39">
        <f t="shared" si="0"/>
        <v>86.28999999999999</v>
      </c>
      <c r="M17" s="36" t="s">
        <v>145</v>
      </c>
      <c r="N17" s="37">
        <v>40402</v>
      </c>
      <c r="O17" s="38">
        <v>85.3</v>
      </c>
      <c r="P17" s="53" t="s">
        <v>119</v>
      </c>
      <c r="Q17" s="43" t="str">
        <f t="shared" si="1"/>
        <v>勝ち</v>
      </c>
      <c r="R17" s="44">
        <f t="shared" si="2"/>
        <v>45.000000000000284</v>
      </c>
      <c r="S17" s="45">
        <f t="shared" si="3"/>
        <v>68000</v>
      </c>
      <c r="T17" s="46">
        <f t="shared" si="4"/>
        <v>115.99999999999966</v>
      </c>
      <c r="U17" s="47">
        <f t="shared" si="5"/>
        <v>0</v>
      </c>
      <c r="V17" s="48">
        <f t="shared" si="6"/>
        <v>78879.99999999977</v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>
        <v>1100820</v>
      </c>
      <c r="C18" s="204">
        <v>0.03</v>
      </c>
      <c r="D18" s="34" t="s">
        <v>142</v>
      </c>
      <c r="E18" s="35" t="s">
        <v>143</v>
      </c>
      <c r="F18" s="36" t="s">
        <v>144</v>
      </c>
      <c r="G18" s="36" t="s">
        <v>145</v>
      </c>
      <c r="H18" s="36" t="s">
        <v>102</v>
      </c>
      <c r="I18" s="37">
        <v>40420.666666666664</v>
      </c>
      <c r="J18" s="38">
        <v>84.6</v>
      </c>
      <c r="K18" s="38">
        <v>84.77</v>
      </c>
      <c r="L18" s="39">
        <f t="shared" si="0"/>
        <v>84.42999999999999</v>
      </c>
      <c r="M18" s="36" t="s">
        <v>145</v>
      </c>
      <c r="N18" s="37">
        <v>40424.5</v>
      </c>
      <c r="O18" s="38">
        <v>84.8</v>
      </c>
      <c r="P18" s="53" t="s">
        <v>121</v>
      </c>
      <c r="Q18" s="43" t="str">
        <f t="shared" si="1"/>
        <v>負け</v>
      </c>
      <c r="R18" s="44">
        <f t="shared" si="2"/>
        <v>17.00000000000017</v>
      </c>
      <c r="S18" s="45">
        <f t="shared" si="3"/>
        <v>194000</v>
      </c>
      <c r="T18" s="46">
        <f t="shared" si="4"/>
        <v>0</v>
      </c>
      <c r="U18" s="47">
        <f t="shared" si="5"/>
        <v>-20.000000000000284</v>
      </c>
      <c r="V18" s="48">
        <f t="shared" si="6"/>
        <v>-38800.00000000055</v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>
        <v>1061940</v>
      </c>
      <c r="C19" s="204">
        <v>0.03</v>
      </c>
      <c r="D19" s="34" t="s">
        <v>142</v>
      </c>
      <c r="E19" s="35" t="s">
        <v>143</v>
      </c>
      <c r="F19" s="36" t="s">
        <v>144</v>
      </c>
      <c r="G19" s="36" t="s">
        <v>145</v>
      </c>
      <c r="H19" s="36" t="s">
        <v>102</v>
      </c>
      <c r="I19" s="37">
        <v>40428.166666666664</v>
      </c>
      <c r="J19" s="38">
        <v>84.04</v>
      </c>
      <c r="K19" s="38">
        <v>84.24</v>
      </c>
      <c r="L19" s="39">
        <f t="shared" si="0"/>
        <v>83.87</v>
      </c>
      <c r="M19" s="36" t="s">
        <v>145</v>
      </c>
      <c r="N19" s="37">
        <v>40429</v>
      </c>
      <c r="O19" s="38">
        <v>83.86</v>
      </c>
      <c r="P19" s="53" t="s">
        <v>119</v>
      </c>
      <c r="Q19" s="43" t="str">
        <f t="shared" si="1"/>
        <v>勝ち</v>
      </c>
      <c r="R19" s="44">
        <f t="shared" si="2"/>
        <v>19.999999999998863</v>
      </c>
      <c r="S19" s="45">
        <f t="shared" si="3"/>
        <v>159000</v>
      </c>
      <c r="T19" s="46">
        <f t="shared" si="4"/>
        <v>18.000000000000682</v>
      </c>
      <c r="U19" s="47">
        <f t="shared" si="5"/>
        <v>0</v>
      </c>
      <c r="V19" s="48">
        <f t="shared" si="6"/>
        <v>28620.000000001084</v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>
        <v>1090560</v>
      </c>
      <c r="C20" s="204">
        <v>0.03</v>
      </c>
      <c r="D20" s="34" t="s">
        <v>142</v>
      </c>
      <c r="E20" s="35" t="s">
        <v>143</v>
      </c>
      <c r="F20" s="36" t="s">
        <v>144</v>
      </c>
      <c r="G20" s="36" t="s">
        <v>145</v>
      </c>
      <c r="H20" s="36" t="s">
        <v>102</v>
      </c>
      <c r="I20" s="37">
        <v>40459.5</v>
      </c>
      <c r="J20" s="38">
        <v>81.72</v>
      </c>
      <c r="K20" s="38">
        <v>82.54</v>
      </c>
      <c r="L20" s="39">
        <f t="shared" si="0"/>
        <v>81.55</v>
      </c>
      <c r="M20" s="36" t="s">
        <v>145</v>
      </c>
      <c r="N20" s="37">
        <v>40483.5</v>
      </c>
      <c r="O20" s="38">
        <v>80.87</v>
      </c>
      <c r="P20" s="53" t="s">
        <v>119</v>
      </c>
      <c r="Q20" s="43" t="str">
        <f t="shared" si="1"/>
        <v>勝ち</v>
      </c>
      <c r="R20" s="44">
        <f t="shared" si="2"/>
        <v>82.00000000000074</v>
      </c>
      <c r="S20" s="45">
        <f t="shared" si="3"/>
        <v>39000</v>
      </c>
      <c r="T20" s="46">
        <f t="shared" si="4"/>
        <v>84.99999999999943</v>
      </c>
      <c r="U20" s="47">
        <f t="shared" si="5"/>
        <v>0</v>
      </c>
      <c r="V20" s="48">
        <f t="shared" si="6"/>
        <v>33149.99999999978</v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>
        <v>1123710</v>
      </c>
      <c r="C21" s="204">
        <v>0.03</v>
      </c>
      <c r="D21" s="34" t="s">
        <v>142</v>
      </c>
      <c r="E21" s="35" t="s">
        <v>143</v>
      </c>
      <c r="F21" s="36" t="s">
        <v>144</v>
      </c>
      <c r="G21" s="36" t="s">
        <v>145</v>
      </c>
      <c r="H21" s="36" t="s">
        <v>113</v>
      </c>
      <c r="I21" s="37">
        <v>40498.666666666664</v>
      </c>
      <c r="J21" s="38">
        <v>83.58</v>
      </c>
      <c r="K21" s="38">
        <v>83.14</v>
      </c>
      <c r="L21" s="39">
        <f t="shared" si="0"/>
        <v>83.75</v>
      </c>
      <c r="M21" s="36" t="s">
        <v>145</v>
      </c>
      <c r="N21" s="37">
        <v>40502.833333333336</v>
      </c>
      <c r="O21" s="38">
        <v>83.1</v>
      </c>
      <c r="P21" s="53" t="s">
        <v>121</v>
      </c>
      <c r="Q21" s="43" t="str">
        <f t="shared" si="1"/>
        <v>負け</v>
      </c>
      <c r="R21" s="44">
        <f t="shared" si="2"/>
        <v>43.99999999999977</v>
      </c>
      <c r="S21" s="45">
        <f t="shared" si="3"/>
        <v>76000</v>
      </c>
      <c r="T21" s="46">
        <f t="shared" si="4"/>
        <v>0</v>
      </c>
      <c r="U21" s="47">
        <f t="shared" si="5"/>
        <v>-48.0000000000004</v>
      </c>
      <c r="V21" s="48">
        <f t="shared" si="6"/>
        <v>-36480.000000000306</v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>
        <v>1087230</v>
      </c>
      <c r="C22" s="204">
        <v>0.03</v>
      </c>
      <c r="D22" s="34" t="s">
        <v>142</v>
      </c>
      <c r="E22" s="35" t="s">
        <v>143</v>
      </c>
      <c r="F22" s="36" t="s">
        <v>144</v>
      </c>
      <c r="G22" s="36" t="s">
        <v>145</v>
      </c>
      <c r="H22" s="36" t="s">
        <v>102</v>
      </c>
      <c r="I22" s="37">
        <v>40532</v>
      </c>
      <c r="J22" s="38">
        <v>83.82</v>
      </c>
      <c r="K22" s="38">
        <v>84.1</v>
      </c>
      <c r="L22" s="39">
        <f t="shared" si="0"/>
        <v>83.64999999999999</v>
      </c>
      <c r="M22" s="36" t="s">
        <v>145</v>
      </c>
      <c r="N22" s="37">
        <v>40543.166666666664</v>
      </c>
      <c r="O22" s="38">
        <v>81.51</v>
      </c>
      <c r="P22" s="53" t="s">
        <v>119</v>
      </c>
      <c r="Q22" s="43" t="str">
        <f t="shared" si="1"/>
        <v>勝ち</v>
      </c>
      <c r="R22" s="44">
        <f t="shared" si="2"/>
        <v>28.000000000000114</v>
      </c>
      <c r="S22" s="45">
        <f t="shared" si="3"/>
        <v>116000</v>
      </c>
      <c r="T22" s="46">
        <f t="shared" si="4"/>
        <v>230.9999999999988</v>
      </c>
      <c r="U22" s="47">
        <f t="shared" si="5"/>
        <v>0</v>
      </c>
      <c r="V22" s="48">
        <f t="shared" si="6"/>
        <v>267959.9999999986</v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>
        <v>1355190</v>
      </c>
      <c r="C23" s="204">
        <v>0.03</v>
      </c>
      <c r="D23" s="34" t="s">
        <v>142</v>
      </c>
      <c r="E23" s="35" t="s">
        <v>143</v>
      </c>
      <c r="F23" s="36" t="s">
        <v>144</v>
      </c>
      <c r="G23" s="36" t="s">
        <v>145</v>
      </c>
      <c r="H23" s="36" t="s">
        <v>113</v>
      </c>
      <c r="I23" s="276" t="s">
        <v>146</v>
      </c>
      <c r="J23" s="38">
        <v>82.12</v>
      </c>
      <c r="K23" s="38">
        <v>81.91</v>
      </c>
      <c r="L23" s="39">
        <f t="shared" si="0"/>
        <v>82.29</v>
      </c>
      <c r="M23" s="36" t="s">
        <v>145</v>
      </c>
      <c r="N23" s="37">
        <v>40553.166666666664</v>
      </c>
      <c r="O23" s="38">
        <v>83.01</v>
      </c>
      <c r="P23" s="53" t="s">
        <v>120</v>
      </c>
      <c r="Q23" s="43" t="str">
        <f t="shared" si="1"/>
        <v>勝ち</v>
      </c>
      <c r="R23" s="44">
        <f t="shared" si="2"/>
        <v>21.000000000000796</v>
      </c>
      <c r="S23" s="45">
        <f t="shared" si="3"/>
        <v>193000</v>
      </c>
      <c r="T23" s="46">
        <f t="shared" si="4"/>
        <v>89.00000000000006</v>
      </c>
      <c r="U23" s="47">
        <f t="shared" si="5"/>
        <v>0</v>
      </c>
      <c r="V23" s="48">
        <f t="shared" si="6"/>
        <v>171770.00000000012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>
        <v>1526960</v>
      </c>
      <c r="C24" s="204">
        <v>0.03</v>
      </c>
      <c r="D24" s="34" t="s">
        <v>142</v>
      </c>
      <c r="E24" s="35" t="s">
        <v>143</v>
      </c>
      <c r="F24" s="36" t="s">
        <v>144</v>
      </c>
      <c r="G24" s="36" t="s">
        <v>145</v>
      </c>
      <c r="H24" s="36" t="s">
        <v>113</v>
      </c>
      <c r="I24" s="37">
        <v>40584</v>
      </c>
      <c r="J24" s="38">
        <v>82.58</v>
      </c>
      <c r="K24" s="38">
        <v>82.33</v>
      </c>
      <c r="L24" s="39">
        <f t="shared" si="0"/>
        <v>82.75</v>
      </c>
      <c r="M24" s="36" t="s">
        <v>145</v>
      </c>
      <c r="N24" s="37">
        <v>40589.5</v>
      </c>
      <c r="O24" s="38">
        <v>83.5</v>
      </c>
      <c r="P24" s="53" t="s">
        <v>120</v>
      </c>
      <c r="Q24" s="43" t="str">
        <f t="shared" si="1"/>
        <v>勝ち</v>
      </c>
      <c r="R24" s="44">
        <f t="shared" si="2"/>
        <v>25</v>
      </c>
      <c r="S24" s="45">
        <f t="shared" si="3"/>
        <v>183000</v>
      </c>
      <c r="T24" s="46">
        <f t="shared" si="4"/>
        <v>92.00000000000017</v>
      </c>
      <c r="U24" s="47">
        <f t="shared" si="5"/>
        <v>0</v>
      </c>
      <c r="V24" s="48">
        <f t="shared" si="6"/>
        <v>168360.00000000032</v>
      </c>
    </row>
    <row r="25" spans="1:22" ht="13.5">
      <c r="A25" s="52">
        <v>21</v>
      </c>
      <c r="B25" s="226">
        <v>1695320</v>
      </c>
      <c r="C25" s="204">
        <v>0.03</v>
      </c>
      <c r="D25" s="34" t="s">
        <v>142</v>
      </c>
      <c r="E25" s="35" t="s">
        <v>143</v>
      </c>
      <c r="F25" s="36" t="s">
        <v>144</v>
      </c>
      <c r="G25" s="36" t="s">
        <v>145</v>
      </c>
      <c r="H25" s="36" t="s">
        <v>113</v>
      </c>
      <c r="I25" s="37">
        <v>40605.5</v>
      </c>
      <c r="J25" s="38">
        <v>82.35</v>
      </c>
      <c r="K25" s="38">
        <v>81.72</v>
      </c>
      <c r="L25" s="39">
        <f t="shared" si="0"/>
        <v>82.52</v>
      </c>
      <c r="M25" s="36" t="s">
        <v>145</v>
      </c>
      <c r="N25" s="37">
        <v>40612.166666666664</v>
      </c>
      <c r="O25" s="38">
        <v>82.77</v>
      </c>
      <c r="P25" s="53" t="s">
        <v>120</v>
      </c>
      <c r="Q25" s="43" t="str">
        <f t="shared" si="1"/>
        <v>勝ち</v>
      </c>
      <c r="R25" s="44">
        <f t="shared" si="2"/>
        <v>62.999999999999545</v>
      </c>
      <c r="S25" s="45">
        <f t="shared" si="3"/>
        <v>80000</v>
      </c>
      <c r="T25" s="46">
        <f t="shared" si="4"/>
        <v>42.00000000000017</v>
      </c>
      <c r="U25" s="47">
        <f t="shared" si="5"/>
        <v>0</v>
      </c>
      <c r="V25" s="48">
        <f t="shared" si="6"/>
        <v>33600.00000000014</v>
      </c>
    </row>
    <row r="26" spans="1:22" ht="13.5">
      <c r="A26" s="52">
        <v>22</v>
      </c>
      <c r="B26" s="226">
        <v>1728920</v>
      </c>
      <c r="C26" s="204">
        <v>0.03</v>
      </c>
      <c r="D26" s="34" t="s">
        <v>142</v>
      </c>
      <c r="E26" s="35" t="s">
        <v>143</v>
      </c>
      <c r="F26" s="36" t="s">
        <v>144</v>
      </c>
      <c r="G26" s="36" t="s">
        <v>145</v>
      </c>
      <c r="H26" s="36" t="s">
        <v>102</v>
      </c>
      <c r="I26" s="37">
        <v>40617.333333333336</v>
      </c>
      <c r="J26" s="38">
        <v>81.32</v>
      </c>
      <c r="K26" s="38">
        <v>81.73</v>
      </c>
      <c r="L26" s="39">
        <f t="shared" si="0"/>
        <v>81.14999999999999</v>
      </c>
      <c r="M26" s="36" t="s">
        <v>145</v>
      </c>
      <c r="N26" s="37">
        <v>40620.333333333336</v>
      </c>
      <c r="O26" s="38">
        <v>81.8</v>
      </c>
      <c r="P26" s="53" t="s">
        <v>119</v>
      </c>
      <c r="Q26" s="43" t="str">
        <f t="shared" si="1"/>
        <v>負け</v>
      </c>
      <c r="R26" s="44">
        <f t="shared" si="2"/>
        <v>41.00000000000108</v>
      </c>
      <c r="S26" s="45">
        <f t="shared" si="3"/>
        <v>126000</v>
      </c>
      <c r="T26" s="46">
        <f t="shared" si="4"/>
        <v>0</v>
      </c>
      <c r="U26" s="47">
        <f t="shared" si="5"/>
        <v>-48.0000000000004</v>
      </c>
      <c r="V26" s="48">
        <f t="shared" si="6"/>
        <v>-60480.0000000005</v>
      </c>
    </row>
    <row r="27" spans="1:22" ht="13.5">
      <c r="A27" s="52">
        <v>23</v>
      </c>
      <c r="B27" s="226">
        <v>1668440</v>
      </c>
      <c r="C27" s="204">
        <v>0.03</v>
      </c>
      <c r="D27" s="34" t="s">
        <v>142</v>
      </c>
      <c r="E27" s="35" t="s">
        <v>143</v>
      </c>
      <c r="F27" s="36" t="s">
        <v>144</v>
      </c>
      <c r="G27" s="36" t="s">
        <v>145</v>
      </c>
      <c r="H27" s="36" t="s">
        <v>113</v>
      </c>
      <c r="I27" s="37">
        <v>40631.333333333336</v>
      </c>
      <c r="J27" s="38">
        <v>81.9</v>
      </c>
      <c r="K27" s="38">
        <v>81.55</v>
      </c>
      <c r="L27" s="39">
        <f t="shared" si="0"/>
        <v>82.07000000000001</v>
      </c>
      <c r="M27" s="36" t="s">
        <v>145</v>
      </c>
      <c r="N27" s="37">
        <v>40639.5</v>
      </c>
      <c r="O27" s="38">
        <v>85.07</v>
      </c>
      <c r="P27" s="53" t="s">
        <v>120</v>
      </c>
      <c r="Q27" s="43" t="str">
        <f t="shared" si="1"/>
        <v>勝ち</v>
      </c>
      <c r="R27" s="44">
        <f t="shared" si="2"/>
        <v>35.00000000000085</v>
      </c>
      <c r="S27" s="45">
        <f t="shared" si="3"/>
        <v>143000</v>
      </c>
      <c r="T27" s="46">
        <f t="shared" si="4"/>
        <v>316.99999999999875</v>
      </c>
      <c r="U27" s="47">
        <f t="shared" si="5"/>
        <v>0</v>
      </c>
      <c r="V27" s="48">
        <f t="shared" si="6"/>
        <v>453309.9999999982</v>
      </c>
    </row>
    <row r="28" spans="1:22" ht="13.5">
      <c r="A28" s="52">
        <v>24</v>
      </c>
      <c r="B28" s="226">
        <v>212750</v>
      </c>
      <c r="C28" s="204">
        <v>0.03</v>
      </c>
      <c r="D28" s="34" t="s">
        <v>142</v>
      </c>
      <c r="E28" s="35" t="s">
        <v>143</v>
      </c>
      <c r="F28" s="36" t="s">
        <v>144</v>
      </c>
      <c r="G28" s="36" t="s">
        <v>145</v>
      </c>
      <c r="H28" s="36" t="s">
        <v>102</v>
      </c>
      <c r="I28" s="37">
        <v>40645</v>
      </c>
      <c r="J28" s="38">
        <v>84.13</v>
      </c>
      <c r="K28" s="38">
        <v>84.77</v>
      </c>
      <c r="L28" s="39">
        <f t="shared" si="0"/>
        <v>83.96</v>
      </c>
      <c r="M28" s="36" t="s">
        <v>145</v>
      </c>
      <c r="N28" s="37">
        <v>40667.5</v>
      </c>
      <c r="O28" s="38">
        <v>81.188</v>
      </c>
      <c r="P28" s="53" t="s">
        <v>119</v>
      </c>
      <c r="Q28" s="43" t="str">
        <f t="shared" si="1"/>
        <v>勝ち</v>
      </c>
      <c r="R28" s="44">
        <f t="shared" si="2"/>
        <v>64.00000000000006</v>
      </c>
      <c r="S28" s="45">
        <f t="shared" si="3"/>
        <v>9000</v>
      </c>
      <c r="T28" s="46">
        <f t="shared" si="4"/>
        <v>294.1999999999993</v>
      </c>
      <c r="U28" s="47">
        <f t="shared" si="5"/>
        <v>0</v>
      </c>
      <c r="V28" s="48">
        <f t="shared" si="6"/>
        <v>26477.999999999938</v>
      </c>
    </row>
    <row r="29" spans="1:22" ht="13.5">
      <c r="A29" s="52">
        <v>25</v>
      </c>
      <c r="B29" s="226">
        <v>2148498</v>
      </c>
      <c r="C29" s="204">
        <v>0.03</v>
      </c>
      <c r="D29" s="34" t="s">
        <v>142</v>
      </c>
      <c r="E29" s="35" t="s">
        <v>143</v>
      </c>
      <c r="F29" s="36" t="s">
        <v>144</v>
      </c>
      <c r="G29" s="36" t="s">
        <v>145</v>
      </c>
      <c r="H29" s="36" t="s">
        <v>102</v>
      </c>
      <c r="I29" s="37">
        <v>40697</v>
      </c>
      <c r="J29" s="38">
        <v>80.676</v>
      </c>
      <c r="K29" s="38">
        <v>81.001</v>
      </c>
      <c r="L29" s="39">
        <f t="shared" si="0"/>
        <v>80.506</v>
      </c>
      <c r="M29" s="36" t="s">
        <v>145</v>
      </c>
      <c r="N29" s="37">
        <v>40704.5</v>
      </c>
      <c r="O29" s="38">
        <v>80.061</v>
      </c>
      <c r="P29" s="53" t="s">
        <v>119</v>
      </c>
      <c r="Q29" s="43" t="str">
        <f t="shared" si="1"/>
        <v>勝ち</v>
      </c>
      <c r="R29" s="44">
        <f t="shared" si="2"/>
        <v>32.500000000000284</v>
      </c>
      <c r="S29" s="45">
        <f t="shared" si="3"/>
        <v>198000</v>
      </c>
      <c r="T29" s="46">
        <f t="shared" si="4"/>
        <v>61.49999999999949</v>
      </c>
      <c r="U29" s="47">
        <f t="shared" si="5"/>
        <v>0</v>
      </c>
      <c r="V29" s="48">
        <f t="shared" si="6"/>
        <v>121769.99999999898</v>
      </c>
    </row>
    <row r="30" spans="1:22" ht="13.5">
      <c r="A30" s="52">
        <v>26</v>
      </c>
      <c r="B30" s="226">
        <v>2270268</v>
      </c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1953.6999999999969</v>
      </c>
      <c r="U125" s="264"/>
      <c r="V125" s="77">
        <f>SUM(V5:V124)</f>
        <v>1270077.9999999823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109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10</v>
      </c>
      <c r="H130" s="259"/>
      <c r="J130" s="218" t="s">
        <v>110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15</v>
      </c>
      <c r="H131" s="259"/>
      <c r="J131" s="218" t="s">
        <v>111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19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6</v>
      </c>
      <c r="H134" s="261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1857037.9999999981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-586960.0000000158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1270077.9999999823</v>
      </c>
      <c r="H139" s="252"/>
      <c r="J139" s="218" t="s">
        <v>103</v>
      </c>
      <c r="K139" s="82">
        <f aca="true" t="shared" si="17" ref="K139:K144">COUNTIF($F$5:$F$124,J139)</f>
        <v>25</v>
      </c>
      <c r="L139" s="82">
        <f>_xlfn.COUNTIFS($H$5:$H$124,"買い",$F$5:$F$124,J139)</f>
        <v>10</v>
      </c>
      <c r="M139" s="83">
        <f>_xlfn.COUNTIFS($F$5:$F$124,J139,$H$5:$H$124,"売り")</f>
        <v>15</v>
      </c>
      <c r="N139" s="84">
        <f aca="true" t="shared" si="18" ref="N139:N144">SUMIF($F$5:$F$124,J139,$T$5:$T$124)+SUMIF($F$5:$F$124,J139,$U$5:$U$124)</f>
        <v>1953.6999999999969</v>
      </c>
      <c r="O139" s="160">
        <f>_xlfn.COUNTIFS($Q$5:$Q$124,"勝ち",$F$5:$F$124,J139)/(COUNTIF($F$5:$F$124,J139)-_xlfn.COUNTIFS($F$5:$F$124,J139,$Q$5:$Q$124,"ドロー"))*100</f>
        <v>76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74281.51999999993</v>
      </c>
      <c r="H140" s="257"/>
      <c r="J140" s="218" t="s">
        <v>108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50803.11999999929</v>
      </c>
      <c r="H141" s="257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316.99999999999875</v>
      </c>
      <c r="H144" s="248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0.76</v>
      </c>
      <c r="H145" s="250"/>
      <c r="J145" s="85" t="s">
        <v>33</v>
      </c>
      <c r="K145" s="86">
        <f>SUM(K139:K144)</f>
        <v>25</v>
      </c>
      <c r="L145" s="86">
        <f>SUM(L139:L144)</f>
        <v>10</v>
      </c>
      <c r="M145" s="86">
        <f>SUM(M139:M144)</f>
        <v>15</v>
      </c>
      <c r="N145" s="80">
        <f>SUM(N139:N144)</f>
        <v>1953.6999999999969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f>I2+V125</f>
        <v>8770629.999999996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107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77</v>
      </c>
      <c r="E5" s="35" t="s">
        <v>116</v>
      </c>
      <c r="F5" s="36" t="s">
        <v>103</v>
      </c>
      <c r="G5" s="36" t="s">
        <v>118</v>
      </c>
      <c r="H5" s="36" t="s">
        <v>102</v>
      </c>
      <c r="I5" s="37">
        <v>40193</v>
      </c>
      <c r="J5" s="38">
        <v>131.19</v>
      </c>
      <c r="K5" s="38">
        <v>132.39</v>
      </c>
      <c r="L5" s="39">
        <f aca="true" t="shared" si="0" ref="L5:L68">IF(H5="","",IF(H5="買い",J5+$C$3*VLOOKUP(E5,$X$5:$AA$23,3,FALSE),J5-$C$3*VLOOKUP(E5,$X$5:$AA$23,3,FALSE)))</f>
        <v>131.02</v>
      </c>
      <c r="M5" s="36" t="s">
        <v>118</v>
      </c>
      <c r="N5" s="40">
        <v>40198</v>
      </c>
      <c r="O5" s="231">
        <v>130.31</v>
      </c>
      <c r="P5" s="42" t="s">
        <v>119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119.99999999999886</v>
      </c>
      <c r="S5" s="45">
        <f aca="true" t="shared" si="3" ref="S5:S68">IF(K5="",0,ROUNDDOWN((B5*C5)/(VLOOKUP(E5,$X$5:$AA$23,4,FALSE)*R5),-3))</f>
        <v>25000</v>
      </c>
      <c r="T5" s="46">
        <f>IF(Q5="勝ち",IF(H5="買い",(O5-J5)/VLOOKUP(E5,$X$5:$AA$23,3,FALSE),(J5-O5)/VLOOKUP(E5,$X$5:$AA$23,3,FALSE)),0)</f>
        <v>87.99999999999955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21999.999999999887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1021999.9999999999</v>
      </c>
      <c r="C6" s="204">
        <v>0.03</v>
      </c>
      <c r="D6" s="34" t="s">
        <v>115</v>
      </c>
      <c r="E6" s="35" t="s">
        <v>116</v>
      </c>
      <c r="F6" s="36" t="s">
        <v>114</v>
      </c>
      <c r="G6" s="36" t="s">
        <v>118</v>
      </c>
      <c r="H6" s="36" t="s">
        <v>102</v>
      </c>
      <c r="I6" s="37">
        <v>40199.666666666664</v>
      </c>
      <c r="J6" s="38">
        <v>127.16</v>
      </c>
      <c r="K6" s="38">
        <v>129.48</v>
      </c>
      <c r="L6" s="39">
        <f t="shared" si="0"/>
        <v>126.99</v>
      </c>
      <c r="M6" s="36" t="s">
        <v>118</v>
      </c>
      <c r="N6" s="37">
        <v>40217.833333333336</v>
      </c>
      <c r="O6" s="38">
        <v>122.36</v>
      </c>
      <c r="P6" s="53" t="s">
        <v>119</v>
      </c>
      <c r="Q6" s="43" t="str">
        <f t="shared" si="1"/>
        <v>勝ち</v>
      </c>
      <c r="R6" s="44">
        <f t="shared" si="2"/>
        <v>231.99999999999932</v>
      </c>
      <c r="S6" s="45">
        <f t="shared" si="3"/>
        <v>13000</v>
      </c>
      <c r="T6" s="46">
        <f aca="true" t="shared" si="6" ref="T6:T68">IF(Q6="勝ち",IF(H6="買い",(O6-J6)/VLOOKUP(E6,$X$5:$AA$23,3,FALSE),(J6-O6)/VLOOKUP(E6,$X$5:$AA$23,3,FALSE)),0)</f>
        <v>479.9999999999997</v>
      </c>
      <c r="U6" s="47">
        <f t="shared" si="4"/>
        <v>0</v>
      </c>
      <c r="V6" s="48">
        <f t="shared" si="5"/>
        <v>62399.99999999996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1084399.9999999998</v>
      </c>
      <c r="C7" s="204">
        <v>0.03</v>
      </c>
      <c r="D7" s="34" t="s">
        <v>77</v>
      </c>
      <c r="E7" s="35" t="s">
        <v>116</v>
      </c>
      <c r="F7" s="36" t="s">
        <v>117</v>
      </c>
      <c r="G7" s="36" t="s">
        <v>118</v>
      </c>
      <c r="H7" s="36" t="s">
        <v>113</v>
      </c>
      <c r="I7" s="37">
        <v>40220</v>
      </c>
      <c r="J7" s="38">
        <v>124.116</v>
      </c>
      <c r="K7" s="38">
        <v>123.5</v>
      </c>
      <c r="L7" s="39">
        <f t="shared" si="0"/>
        <v>124.286</v>
      </c>
      <c r="M7" s="36" t="s">
        <v>118</v>
      </c>
      <c r="N7" s="37">
        <v>40220.5</v>
      </c>
      <c r="O7" s="38">
        <v>124.1</v>
      </c>
      <c r="P7" s="53" t="s">
        <v>121</v>
      </c>
      <c r="Q7" s="43" t="str">
        <f t="shared" si="1"/>
        <v>負け</v>
      </c>
      <c r="R7" s="44">
        <f t="shared" si="2"/>
        <v>61.599999999999966</v>
      </c>
      <c r="S7" s="45">
        <f t="shared" si="3"/>
        <v>52000</v>
      </c>
      <c r="T7" s="46">
        <f t="shared" si="6"/>
        <v>0</v>
      </c>
      <c r="U7" s="47">
        <f t="shared" si="4"/>
        <v>-1.6000000000005343</v>
      </c>
      <c r="V7" s="48">
        <f t="shared" si="5"/>
        <v>-832.0000000002779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1083567.9999999995</v>
      </c>
      <c r="C8" s="204">
        <v>0.03</v>
      </c>
      <c r="D8" s="34" t="s">
        <v>115</v>
      </c>
      <c r="E8" s="35" t="s">
        <v>116</v>
      </c>
      <c r="F8" s="36" t="s">
        <v>117</v>
      </c>
      <c r="G8" s="36" t="s">
        <v>118</v>
      </c>
      <c r="H8" s="36" t="s">
        <v>113</v>
      </c>
      <c r="I8" s="37">
        <v>40242.5</v>
      </c>
      <c r="J8" s="38">
        <v>122.32</v>
      </c>
      <c r="K8" s="38">
        <v>121.24</v>
      </c>
      <c r="L8" s="39">
        <f t="shared" si="0"/>
        <v>122.49</v>
      </c>
      <c r="M8" s="36" t="s">
        <v>118</v>
      </c>
      <c r="N8" s="37">
        <v>40254</v>
      </c>
      <c r="O8" s="38">
        <v>124.18</v>
      </c>
      <c r="P8" s="53" t="s">
        <v>120</v>
      </c>
      <c r="Q8" s="43" t="str">
        <f t="shared" si="1"/>
        <v>勝ち</v>
      </c>
      <c r="R8" s="44">
        <f t="shared" si="2"/>
        <v>107.99999999999983</v>
      </c>
      <c r="S8" s="45">
        <f t="shared" si="3"/>
        <v>30000</v>
      </c>
      <c r="T8" s="46">
        <f t="shared" si="6"/>
        <v>186.00000000000136</v>
      </c>
      <c r="U8" s="47">
        <f t="shared" si="4"/>
        <v>0</v>
      </c>
      <c r="V8" s="48">
        <f t="shared" si="5"/>
        <v>55800.00000000041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1139368</v>
      </c>
      <c r="C9" s="204">
        <v>0.03</v>
      </c>
      <c r="D9" s="34" t="s">
        <v>115</v>
      </c>
      <c r="E9" s="35" t="s">
        <v>116</v>
      </c>
      <c r="F9" s="36" t="s">
        <v>117</v>
      </c>
      <c r="G9" s="36" t="s">
        <v>118</v>
      </c>
      <c r="H9" s="36" t="s">
        <v>113</v>
      </c>
      <c r="I9" s="37">
        <v>40994.166666666664</v>
      </c>
      <c r="J9" s="38">
        <v>123.58</v>
      </c>
      <c r="K9" s="38">
        <v>123.01</v>
      </c>
      <c r="L9" s="39">
        <f t="shared" si="0"/>
        <v>123.75</v>
      </c>
      <c r="M9" s="36" t="s">
        <v>118</v>
      </c>
      <c r="N9" s="37">
        <v>40269.5</v>
      </c>
      <c r="O9" s="38">
        <v>125.95</v>
      </c>
      <c r="P9" s="53" t="s">
        <v>120</v>
      </c>
      <c r="Q9" s="43" t="str">
        <f t="shared" si="1"/>
        <v>勝ち</v>
      </c>
      <c r="R9" s="44">
        <f t="shared" si="2"/>
        <v>56.99999999999932</v>
      </c>
      <c r="S9" s="45">
        <f t="shared" si="3"/>
        <v>59000</v>
      </c>
      <c r="T9" s="46">
        <f t="shared" si="6"/>
        <v>237.00000000000045</v>
      </c>
      <c r="U9" s="47">
        <f t="shared" si="4"/>
        <v>0</v>
      </c>
      <c r="V9" s="48">
        <f t="shared" si="5"/>
        <v>139830.00000000026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1279198.0000000002</v>
      </c>
      <c r="C10" s="204">
        <v>0.03</v>
      </c>
      <c r="D10" s="34" t="s">
        <v>115</v>
      </c>
      <c r="E10" s="35" t="s">
        <v>116</v>
      </c>
      <c r="F10" s="36" t="s">
        <v>117</v>
      </c>
      <c r="G10" s="36" t="s">
        <v>118</v>
      </c>
      <c r="H10" s="36" t="s">
        <v>102</v>
      </c>
      <c r="I10" s="37">
        <v>40303.5</v>
      </c>
      <c r="J10" s="38">
        <v>121.83</v>
      </c>
      <c r="K10" s="38">
        <v>123.12</v>
      </c>
      <c r="L10" s="39">
        <f t="shared" si="0"/>
        <v>121.66</v>
      </c>
      <c r="M10" s="36" t="s">
        <v>118</v>
      </c>
      <c r="N10" s="37">
        <v>40305.5</v>
      </c>
      <c r="O10" s="38">
        <v>117.66</v>
      </c>
      <c r="P10" s="53" t="s">
        <v>119</v>
      </c>
      <c r="Q10" s="43" t="str">
        <f t="shared" si="1"/>
        <v>勝ち</v>
      </c>
      <c r="R10" s="44">
        <f t="shared" si="2"/>
        <v>129.00000000000063</v>
      </c>
      <c r="S10" s="45">
        <f t="shared" si="3"/>
        <v>29000</v>
      </c>
      <c r="T10" s="46">
        <f t="shared" si="6"/>
        <v>417.00000000000017</v>
      </c>
      <c r="U10" s="47">
        <f t="shared" si="4"/>
        <v>0</v>
      </c>
      <c r="V10" s="48">
        <f t="shared" si="5"/>
        <v>120930.00000000004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1400128.0000000002</v>
      </c>
      <c r="C11" s="204">
        <v>0.03</v>
      </c>
      <c r="D11" s="34" t="s">
        <v>115</v>
      </c>
      <c r="E11" s="35" t="s">
        <v>116</v>
      </c>
      <c r="F11" s="36" t="s">
        <v>117</v>
      </c>
      <c r="G11" s="36" t="s">
        <v>118</v>
      </c>
      <c r="H11" s="36" t="s">
        <v>102</v>
      </c>
      <c r="I11" s="37">
        <v>40312.333333333336</v>
      </c>
      <c r="J11" s="38">
        <v>115.45</v>
      </c>
      <c r="K11" s="38">
        <v>117</v>
      </c>
      <c r="L11" s="39">
        <f t="shared" si="0"/>
        <v>115.28</v>
      </c>
      <c r="M11" s="36" t="s">
        <v>118</v>
      </c>
      <c r="N11" s="37">
        <v>40322.833333333336</v>
      </c>
      <c r="O11" s="38">
        <v>112.34</v>
      </c>
      <c r="P11" s="53" t="s">
        <v>119</v>
      </c>
      <c r="Q11" s="43" t="str">
        <f t="shared" si="1"/>
        <v>勝ち</v>
      </c>
      <c r="R11" s="44">
        <f t="shared" si="2"/>
        <v>154.99999999999972</v>
      </c>
      <c r="S11" s="45">
        <f t="shared" si="3"/>
        <v>27000</v>
      </c>
      <c r="T11" s="46">
        <f t="shared" si="6"/>
        <v>310.99999999999994</v>
      </c>
      <c r="U11" s="47">
        <f t="shared" si="4"/>
        <v>0</v>
      </c>
      <c r="V11" s="48">
        <f t="shared" si="5"/>
        <v>83969.99999999999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1484098.0000000002</v>
      </c>
      <c r="C12" s="204">
        <v>0.03</v>
      </c>
      <c r="D12" s="34" t="s">
        <v>115</v>
      </c>
      <c r="E12" s="35" t="s">
        <v>116</v>
      </c>
      <c r="F12" s="36" t="s">
        <v>117</v>
      </c>
      <c r="G12" s="36" t="s">
        <v>118</v>
      </c>
      <c r="H12" s="36" t="s">
        <v>113</v>
      </c>
      <c r="I12" s="37">
        <v>40339.166666666664</v>
      </c>
      <c r="J12" s="38">
        <v>104.93</v>
      </c>
      <c r="K12" s="38">
        <v>108.96</v>
      </c>
      <c r="L12" s="39">
        <f t="shared" si="0"/>
        <v>105.10000000000001</v>
      </c>
      <c r="M12" s="36" t="s">
        <v>118</v>
      </c>
      <c r="N12" s="37">
        <v>40336.583333333336</v>
      </c>
      <c r="O12" s="38">
        <v>111.83</v>
      </c>
      <c r="P12" s="53" t="s">
        <v>120</v>
      </c>
      <c r="Q12" s="43" t="str">
        <f t="shared" si="1"/>
        <v>勝ち</v>
      </c>
      <c r="R12" s="44">
        <f t="shared" si="2"/>
        <v>402.9999999999987</v>
      </c>
      <c r="S12" s="45">
        <f t="shared" si="3"/>
        <v>11000</v>
      </c>
      <c r="T12" s="46">
        <f t="shared" si="6"/>
        <v>689.9999999999991</v>
      </c>
      <c r="U12" s="47">
        <f t="shared" si="4"/>
        <v>0</v>
      </c>
      <c r="V12" s="48">
        <f t="shared" si="5"/>
        <v>75899.9999999999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1559998.0000000002</v>
      </c>
      <c r="C13" s="204">
        <v>0.03</v>
      </c>
      <c r="D13" s="34" t="s">
        <v>115</v>
      </c>
      <c r="E13" s="35" t="s">
        <v>116</v>
      </c>
      <c r="F13" s="36" t="s">
        <v>117</v>
      </c>
      <c r="G13" s="36" t="s">
        <v>118</v>
      </c>
      <c r="H13" s="36" t="s">
        <v>102</v>
      </c>
      <c r="I13" s="37">
        <v>40351.833333333336</v>
      </c>
      <c r="J13" s="38">
        <v>110.84</v>
      </c>
      <c r="K13" s="38">
        <v>111.55</v>
      </c>
      <c r="L13" s="39">
        <f t="shared" si="0"/>
        <v>110.67</v>
      </c>
      <c r="M13" s="36" t="s">
        <v>118</v>
      </c>
      <c r="N13" s="37">
        <v>40358.166666666664</v>
      </c>
      <c r="O13" s="38">
        <v>109.83</v>
      </c>
      <c r="P13" s="53" t="s">
        <v>119</v>
      </c>
      <c r="Q13" s="43" t="str">
        <f t="shared" si="1"/>
        <v>勝ち</v>
      </c>
      <c r="R13" s="44">
        <f t="shared" si="2"/>
        <v>70.99999999999937</v>
      </c>
      <c r="S13" s="45">
        <f t="shared" si="3"/>
        <v>65000</v>
      </c>
      <c r="T13" s="46">
        <f t="shared" si="6"/>
        <v>101.00000000000051</v>
      </c>
      <c r="U13" s="47">
        <f t="shared" si="4"/>
        <v>0</v>
      </c>
      <c r="V13" s="48">
        <f t="shared" si="5"/>
        <v>65650.00000000033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1625648.0000000005</v>
      </c>
      <c r="C14" s="204">
        <v>0.03</v>
      </c>
      <c r="D14" s="34" t="s">
        <v>115</v>
      </c>
      <c r="E14" s="35" t="s">
        <v>116</v>
      </c>
      <c r="F14" s="36" t="s">
        <v>117</v>
      </c>
      <c r="G14" s="36" t="s">
        <v>118</v>
      </c>
      <c r="H14" s="36" t="s">
        <v>113</v>
      </c>
      <c r="I14" s="37">
        <v>40364.166666666664</v>
      </c>
      <c r="J14" s="38">
        <v>110.34</v>
      </c>
      <c r="K14" s="38">
        <v>109.97</v>
      </c>
      <c r="L14" s="39">
        <f t="shared" si="0"/>
        <v>110.51</v>
      </c>
      <c r="M14" s="36" t="s">
        <v>118</v>
      </c>
      <c r="N14" s="37">
        <v>40364.5</v>
      </c>
      <c r="O14" s="38">
        <v>110.3</v>
      </c>
      <c r="P14" s="53" t="s">
        <v>121</v>
      </c>
      <c r="Q14" s="43" t="str">
        <f t="shared" si="1"/>
        <v>負け</v>
      </c>
      <c r="R14" s="44">
        <f t="shared" si="2"/>
        <v>37.000000000000455</v>
      </c>
      <c r="S14" s="45">
        <f t="shared" si="3"/>
        <v>131000</v>
      </c>
      <c r="T14" s="46">
        <f t="shared" si="6"/>
        <v>0</v>
      </c>
      <c r="U14" s="47">
        <f t="shared" si="4"/>
        <v>-4.000000000000625</v>
      </c>
      <c r="V14" s="48">
        <f t="shared" si="5"/>
        <v>-5240.000000000819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1620407.9999999995</v>
      </c>
      <c r="C15" s="204">
        <v>0.03</v>
      </c>
      <c r="D15" s="34" t="s">
        <v>115</v>
      </c>
      <c r="E15" s="35" t="s">
        <v>116</v>
      </c>
      <c r="F15" s="36" t="s">
        <v>117</v>
      </c>
      <c r="G15" s="36" t="s">
        <v>118</v>
      </c>
      <c r="H15" s="36" t="s">
        <v>113</v>
      </c>
      <c r="I15" s="232">
        <v>40365.166666666664</v>
      </c>
      <c r="J15" s="38">
        <v>110.05</v>
      </c>
      <c r="K15" s="38">
        <v>109.15</v>
      </c>
      <c r="L15" s="39">
        <f t="shared" si="0"/>
        <v>110.22</v>
      </c>
      <c r="M15" s="36" t="s">
        <v>118</v>
      </c>
      <c r="N15" s="37">
        <v>40374.833333333336</v>
      </c>
      <c r="O15" s="38">
        <v>112.59</v>
      </c>
      <c r="P15" s="53" t="s">
        <v>120</v>
      </c>
      <c r="Q15" s="43" t="str">
        <f t="shared" si="1"/>
        <v>勝ち</v>
      </c>
      <c r="R15" s="44">
        <f t="shared" si="2"/>
        <v>89.99999999999915</v>
      </c>
      <c r="S15" s="45">
        <f t="shared" si="3"/>
        <v>54000</v>
      </c>
      <c r="T15" s="46">
        <f t="shared" si="6"/>
        <v>254.00000000000063</v>
      </c>
      <c r="U15" s="47">
        <f t="shared" si="4"/>
        <v>0</v>
      </c>
      <c r="V15" s="48">
        <f t="shared" si="5"/>
        <v>137160.00000000035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1757568</v>
      </c>
      <c r="C16" s="204">
        <v>0.03</v>
      </c>
      <c r="D16" s="34" t="s">
        <v>115</v>
      </c>
      <c r="E16" s="35" t="s">
        <v>116</v>
      </c>
      <c r="F16" s="36" t="s">
        <v>117</v>
      </c>
      <c r="G16" s="36" t="s">
        <v>118</v>
      </c>
      <c r="H16" s="36" t="s">
        <v>102</v>
      </c>
      <c r="I16" s="37">
        <v>40401</v>
      </c>
      <c r="J16" s="38">
        <v>116.67</v>
      </c>
      <c r="K16" s="38">
        <v>112.59</v>
      </c>
      <c r="L16" s="39">
        <f t="shared" si="0"/>
        <v>116.5</v>
      </c>
      <c r="M16" s="36" t="s">
        <v>118</v>
      </c>
      <c r="N16" s="37">
        <v>40409.666666666664</v>
      </c>
      <c r="O16" s="38">
        <v>109.96</v>
      </c>
      <c r="P16" s="53" t="s">
        <v>119</v>
      </c>
      <c r="Q16" s="43" t="str">
        <f t="shared" si="1"/>
        <v>勝ち</v>
      </c>
      <c r="R16" s="44">
        <f t="shared" si="2"/>
        <v>407.99999999999983</v>
      </c>
      <c r="S16" s="45">
        <f t="shared" si="3"/>
        <v>12000</v>
      </c>
      <c r="T16" s="46">
        <f t="shared" si="6"/>
        <v>671.0000000000008</v>
      </c>
      <c r="U16" s="47">
        <f t="shared" si="4"/>
        <v>0</v>
      </c>
      <c r="V16" s="48">
        <f t="shared" si="5"/>
        <v>80520.0000000001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1838088</v>
      </c>
      <c r="C17" s="204">
        <v>0.03</v>
      </c>
      <c r="D17" s="34" t="s">
        <v>115</v>
      </c>
      <c r="E17" s="35" t="s">
        <v>116</v>
      </c>
      <c r="F17" s="36" t="s">
        <v>117</v>
      </c>
      <c r="G17" s="36" t="s">
        <v>118</v>
      </c>
      <c r="H17" s="36" t="s">
        <v>113</v>
      </c>
      <c r="I17" s="37">
        <v>40417.166666666664</v>
      </c>
      <c r="J17" s="38">
        <v>107.78</v>
      </c>
      <c r="K17" s="38">
        <v>107.12</v>
      </c>
      <c r="L17" s="39">
        <f t="shared" si="0"/>
        <v>107.95</v>
      </c>
      <c r="M17" s="36" t="s">
        <v>118</v>
      </c>
      <c r="N17" s="37">
        <v>40420.833333333336</v>
      </c>
      <c r="O17" s="38">
        <v>107.7</v>
      </c>
      <c r="P17" s="53" t="s">
        <v>121</v>
      </c>
      <c r="Q17" s="43" t="str">
        <f t="shared" si="1"/>
        <v>負け</v>
      </c>
      <c r="R17" s="44">
        <f t="shared" si="2"/>
        <v>65.99999999999966</v>
      </c>
      <c r="S17" s="45">
        <f t="shared" si="3"/>
        <v>83000</v>
      </c>
      <c r="T17" s="46">
        <f t="shared" si="6"/>
        <v>0</v>
      </c>
      <c r="U17" s="47">
        <f t="shared" si="4"/>
        <v>-7.9999999999998295</v>
      </c>
      <c r="V17" s="48">
        <f t="shared" si="5"/>
        <v>-6639.999999999858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1831448.0000000002</v>
      </c>
      <c r="C18" s="204">
        <v>0.03</v>
      </c>
      <c r="D18" s="34" t="s">
        <v>115</v>
      </c>
      <c r="E18" s="35" t="s">
        <v>116</v>
      </c>
      <c r="F18" s="36" t="s">
        <v>117</v>
      </c>
      <c r="G18" s="36" t="s">
        <v>118</v>
      </c>
      <c r="H18" s="36" t="s">
        <v>113</v>
      </c>
      <c r="I18" s="37">
        <v>40435.666666666664</v>
      </c>
      <c r="J18" s="38">
        <v>108.18</v>
      </c>
      <c r="K18" s="38">
        <v>106.87</v>
      </c>
      <c r="L18" s="39">
        <f t="shared" si="0"/>
        <v>108.35000000000001</v>
      </c>
      <c r="M18" s="36" t="s">
        <v>118</v>
      </c>
      <c r="N18" s="37">
        <v>40457.666666666664</v>
      </c>
      <c r="O18" s="38">
        <v>114.89</v>
      </c>
      <c r="P18" s="53" t="s">
        <v>120</v>
      </c>
      <c r="Q18" s="43" t="str">
        <f t="shared" si="1"/>
        <v>勝ち</v>
      </c>
      <c r="R18" s="44">
        <f t="shared" si="2"/>
        <v>131.00000000000023</v>
      </c>
      <c r="S18" s="45">
        <f t="shared" si="3"/>
        <v>41000</v>
      </c>
      <c r="T18" s="46">
        <f t="shared" si="6"/>
        <v>670.9999999999993</v>
      </c>
      <c r="U18" s="47">
        <f t="shared" si="4"/>
        <v>0</v>
      </c>
      <c r="V18" s="48">
        <f t="shared" si="5"/>
        <v>275109.9999999997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2106558</v>
      </c>
      <c r="C19" s="204">
        <v>0.03</v>
      </c>
      <c r="D19" s="34" t="s">
        <v>115</v>
      </c>
      <c r="E19" s="35" t="s">
        <v>116</v>
      </c>
      <c r="F19" s="36" t="s">
        <v>117</v>
      </c>
      <c r="G19" s="36" t="s">
        <v>118</v>
      </c>
      <c r="H19" s="36" t="s">
        <v>102</v>
      </c>
      <c r="I19" s="37">
        <v>40462.333333333336</v>
      </c>
      <c r="J19" s="38">
        <v>114.22</v>
      </c>
      <c r="K19" s="38">
        <v>114.64</v>
      </c>
      <c r="L19" s="39">
        <f t="shared" si="0"/>
        <v>114.05</v>
      </c>
      <c r="M19" s="36" t="s">
        <v>118</v>
      </c>
      <c r="N19" s="37">
        <v>40463.166666666664</v>
      </c>
      <c r="O19" s="38">
        <v>114.05</v>
      </c>
      <c r="P19" s="53" t="s">
        <v>119</v>
      </c>
      <c r="Q19" s="43" t="str">
        <f t="shared" si="1"/>
        <v>勝ち</v>
      </c>
      <c r="R19" s="44">
        <f t="shared" si="2"/>
        <v>42.00000000000017</v>
      </c>
      <c r="S19" s="45">
        <f t="shared" si="3"/>
        <v>150000</v>
      </c>
      <c r="T19" s="46">
        <f t="shared" si="6"/>
        <v>17.00000000000017</v>
      </c>
      <c r="U19" s="47">
        <f t="shared" si="4"/>
        <v>0</v>
      </c>
      <c r="V19" s="48">
        <f t="shared" si="5"/>
        <v>25500.000000000255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2132058.0000000005</v>
      </c>
      <c r="C20" s="204">
        <v>0.03</v>
      </c>
      <c r="D20" s="34" t="s">
        <v>115</v>
      </c>
      <c r="E20" s="35" t="s">
        <v>116</v>
      </c>
      <c r="F20" s="36" t="s">
        <v>117</v>
      </c>
      <c r="G20" s="36" t="s">
        <v>118</v>
      </c>
      <c r="H20" s="36" t="s">
        <v>113</v>
      </c>
      <c r="I20" s="37">
        <v>40485.333333333336</v>
      </c>
      <c r="J20" s="38">
        <v>113.28</v>
      </c>
      <c r="K20" s="38">
        <v>112.81</v>
      </c>
      <c r="L20" s="39">
        <f t="shared" si="0"/>
        <v>113.45</v>
      </c>
      <c r="M20" s="36" t="s">
        <v>118</v>
      </c>
      <c r="N20" s="37">
        <v>40486.333333333336</v>
      </c>
      <c r="O20" s="38">
        <v>114.02</v>
      </c>
      <c r="P20" s="53" t="s">
        <v>120</v>
      </c>
      <c r="Q20" s="43" t="str">
        <f t="shared" si="1"/>
        <v>勝ち</v>
      </c>
      <c r="R20" s="44">
        <f t="shared" si="2"/>
        <v>46.999999999999886</v>
      </c>
      <c r="S20" s="45">
        <f t="shared" si="3"/>
        <v>136000</v>
      </c>
      <c r="T20" s="46">
        <f t="shared" si="6"/>
        <v>73.99999999999949</v>
      </c>
      <c r="U20" s="47">
        <f t="shared" si="4"/>
        <v>0</v>
      </c>
      <c r="V20" s="48">
        <f t="shared" si="5"/>
        <v>100639.9999999993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2232698</v>
      </c>
      <c r="C21" s="204">
        <v>0.03</v>
      </c>
      <c r="D21" s="34" t="s">
        <v>115</v>
      </c>
      <c r="E21" s="35" t="s">
        <v>116</v>
      </c>
      <c r="F21" s="36" t="s">
        <v>117</v>
      </c>
      <c r="G21" s="36" t="s">
        <v>118</v>
      </c>
      <c r="H21" s="36" t="s">
        <v>102</v>
      </c>
      <c r="I21" s="232" t="s">
        <v>122</v>
      </c>
      <c r="J21" s="38">
        <v>111.19</v>
      </c>
      <c r="K21" s="38">
        <v>111.93</v>
      </c>
      <c r="L21" s="39">
        <f t="shared" si="0"/>
        <v>111.02</v>
      </c>
      <c r="M21" s="36" t="s">
        <v>118</v>
      </c>
      <c r="N21" s="37">
        <v>40542</v>
      </c>
      <c r="O21" s="38">
        <v>107.98</v>
      </c>
      <c r="P21" s="53" t="s">
        <v>119</v>
      </c>
      <c r="Q21" s="43" t="str">
        <f t="shared" si="1"/>
        <v>勝ち</v>
      </c>
      <c r="R21" s="44">
        <f t="shared" si="2"/>
        <v>74.00000000000091</v>
      </c>
      <c r="S21" s="45">
        <f t="shared" si="3"/>
        <v>90000</v>
      </c>
      <c r="T21" s="46">
        <f t="shared" si="6"/>
        <v>320.9999999999994</v>
      </c>
      <c r="U21" s="47">
        <f t="shared" si="4"/>
        <v>0</v>
      </c>
      <c r="V21" s="48">
        <f t="shared" si="5"/>
        <v>288899.9999999994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2521597.9999999995</v>
      </c>
      <c r="C22" s="204">
        <v>0.03</v>
      </c>
      <c r="D22" s="34" t="s">
        <v>115</v>
      </c>
      <c r="E22" s="35" t="s">
        <v>116</v>
      </c>
      <c r="F22" s="36" t="s">
        <v>117</v>
      </c>
      <c r="G22" s="36" t="s">
        <v>118</v>
      </c>
      <c r="H22" s="36" t="s">
        <v>113</v>
      </c>
      <c r="I22" s="37">
        <v>40556.333333333336</v>
      </c>
      <c r="J22" s="38">
        <v>109.301</v>
      </c>
      <c r="K22" s="38">
        <v>108.733</v>
      </c>
      <c r="L22" s="39">
        <f t="shared" si="0"/>
        <v>109.471</v>
      </c>
      <c r="M22" s="36" t="s">
        <v>118</v>
      </c>
      <c r="N22" s="37">
        <v>40571.333333333336</v>
      </c>
      <c r="O22" s="38">
        <v>113.006</v>
      </c>
      <c r="P22" s="53" t="s">
        <v>120</v>
      </c>
      <c r="Q22" s="43" t="str">
        <f t="shared" si="1"/>
        <v>勝ち</v>
      </c>
      <c r="R22" s="44">
        <f t="shared" si="2"/>
        <v>56.799999999999784</v>
      </c>
      <c r="S22" s="45">
        <f t="shared" si="3"/>
        <v>133000</v>
      </c>
      <c r="T22" s="46">
        <f t="shared" si="6"/>
        <v>370.49999999999983</v>
      </c>
      <c r="U22" s="47">
        <f t="shared" si="4"/>
        <v>0</v>
      </c>
      <c r="V22" s="48">
        <f t="shared" si="5"/>
        <v>492764.99999999977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3014362.999999999</v>
      </c>
      <c r="C23" s="204">
        <v>0.03</v>
      </c>
      <c r="D23" s="34" t="s">
        <v>115</v>
      </c>
      <c r="E23" s="35" t="s">
        <v>116</v>
      </c>
      <c r="F23" s="36" t="s">
        <v>117</v>
      </c>
      <c r="G23" s="36" t="s">
        <v>118</v>
      </c>
      <c r="H23" s="36" t="s">
        <v>113</v>
      </c>
      <c r="I23" s="37">
        <v>40582.833333333336</v>
      </c>
      <c r="J23" s="38">
        <v>112.293</v>
      </c>
      <c r="K23" s="38">
        <v>111.945</v>
      </c>
      <c r="L23" s="39">
        <f t="shared" si="0"/>
        <v>112.46300000000001</v>
      </c>
      <c r="M23" s="36" t="s">
        <v>118</v>
      </c>
      <c r="N23" s="37">
        <v>40611.666666666664</v>
      </c>
      <c r="O23" s="38">
        <v>114.874</v>
      </c>
      <c r="P23" s="53" t="s">
        <v>120</v>
      </c>
      <c r="Q23" s="43" t="str">
        <f t="shared" si="1"/>
        <v>勝ち</v>
      </c>
      <c r="R23" s="44">
        <f t="shared" si="2"/>
        <v>34.80000000000132</v>
      </c>
      <c r="S23" s="45">
        <f t="shared" si="3"/>
        <v>259000</v>
      </c>
      <c r="T23" s="46">
        <f t="shared" si="6"/>
        <v>258.0999999999989</v>
      </c>
      <c r="U23" s="47">
        <f t="shared" si="4"/>
        <v>0</v>
      </c>
      <c r="V23" s="48">
        <f t="shared" si="5"/>
        <v>668478.9999999971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3682841.9999999963</v>
      </c>
      <c r="C24" s="204">
        <v>0.03</v>
      </c>
      <c r="D24" s="34" t="s">
        <v>115</v>
      </c>
      <c r="E24" s="35" t="s">
        <v>116</v>
      </c>
      <c r="F24" s="36" t="s">
        <v>117</v>
      </c>
      <c r="G24" s="36" t="s">
        <v>118</v>
      </c>
      <c r="H24" s="36" t="s">
        <v>113</v>
      </c>
      <c r="I24" s="37">
        <v>40631</v>
      </c>
      <c r="J24" s="38">
        <v>115.166</v>
      </c>
      <c r="K24" s="38">
        <v>114.868</v>
      </c>
      <c r="L24" s="39">
        <f t="shared" si="0"/>
        <v>115.336</v>
      </c>
      <c r="M24" s="36" t="s">
        <v>118</v>
      </c>
      <c r="N24" s="37">
        <v>40639.5</v>
      </c>
      <c r="O24" s="38">
        <v>121.351</v>
      </c>
      <c r="P24" s="53" t="s">
        <v>120</v>
      </c>
      <c r="Q24" s="43" t="str">
        <f t="shared" si="1"/>
        <v>勝ち</v>
      </c>
      <c r="R24" s="44">
        <f t="shared" si="2"/>
        <v>29.800000000000182</v>
      </c>
      <c r="S24" s="45">
        <f t="shared" si="3"/>
        <v>370000</v>
      </c>
      <c r="T24" s="46">
        <f t="shared" si="6"/>
        <v>618.5000000000002</v>
      </c>
      <c r="U24" s="47">
        <f t="shared" si="4"/>
        <v>0</v>
      </c>
      <c r="V24" s="48">
        <f t="shared" si="5"/>
        <v>2288450.000000001</v>
      </c>
    </row>
    <row r="25" spans="1:22" ht="13.5">
      <c r="A25" s="52">
        <v>21</v>
      </c>
      <c r="B25" s="209">
        <f t="shared" si="8"/>
        <v>5971291.999999997</v>
      </c>
      <c r="C25" s="204">
        <v>0.03</v>
      </c>
      <c r="D25" s="34" t="s">
        <v>115</v>
      </c>
      <c r="E25" s="35" t="s">
        <v>116</v>
      </c>
      <c r="F25" s="36" t="s">
        <v>117</v>
      </c>
      <c r="G25" s="36" t="s">
        <v>118</v>
      </c>
      <c r="H25" s="36" t="s">
        <v>102</v>
      </c>
      <c r="I25" s="37">
        <v>40646.666666666664</v>
      </c>
      <c r="J25" s="38">
        <v>120.819</v>
      </c>
      <c r="K25" s="38">
        <v>121.925</v>
      </c>
      <c r="L25" s="39">
        <f t="shared" si="0"/>
        <v>120.649</v>
      </c>
      <c r="M25" s="36" t="s">
        <v>118</v>
      </c>
      <c r="N25" s="37">
        <v>40648.833333333336</v>
      </c>
      <c r="O25" s="38">
        <v>117.654</v>
      </c>
      <c r="P25" s="53" t="s">
        <v>119</v>
      </c>
      <c r="Q25" s="43" t="str">
        <f t="shared" si="1"/>
        <v>勝ち</v>
      </c>
      <c r="R25" s="44">
        <f t="shared" si="2"/>
        <v>110.59999999999945</v>
      </c>
      <c r="S25" s="45">
        <f t="shared" si="3"/>
        <v>161000</v>
      </c>
      <c r="T25" s="46">
        <f t="shared" si="6"/>
        <v>316.5000000000006</v>
      </c>
      <c r="U25" s="47">
        <f t="shared" si="4"/>
        <v>0</v>
      </c>
      <c r="V25" s="48">
        <f t="shared" si="5"/>
        <v>509565.000000001</v>
      </c>
    </row>
    <row r="26" spans="1:22" ht="13.5">
      <c r="A26" s="52">
        <v>22</v>
      </c>
      <c r="B26" s="209">
        <f t="shared" si="8"/>
        <v>6480856.999999998</v>
      </c>
      <c r="C26" s="204">
        <v>0.03</v>
      </c>
      <c r="D26" s="34" t="s">
        <v>115</v>
      </c>
      <c r="E26" s="35" t="s">
        <v>116</v>
      </c>
      <c r="F26" s="36" t="s">
        <v>117</v>
      </c>
      <c r="G26" s="36" t="s">
        <v>118</v>
      </c>
      <c r="H26" s="36" t="s">
        <v>102</v>
      </c>
      <c r="I26" s="37">
        <v>40667.666666666664</v>
      </c>
      <c r="J26" s="38">
        <v>119.248</v>
      </c>
      <c r="K26" s="38">
        <v>120.791</v>
      </c>
      <c r="L26" s="39">
        <f t="shared" si="0"/>
        <v>119.078</v>
      </c>
      <c r="M26" s="36" t="s">
        <v>118</v>
      </c>
      <c r="N26" s="37">
        <v>40672.5</v>
      </c>
      <c r="O26" s="38">
        <v>116.406</v>
      </c>
      <c r="P26" s="53" t="s">
        <v>119</v>
      </c>
      <c r="Q26" s="43" t="str">
        <f t="shared" si="1"/>
        <v>勝ち</v>
      </c>
      <c r="R26" s="44">
        <f t="shared" si="2"/>
        <v>154.29999999999922</v>
      </c>
      <c r="S26" s="45">
        <f t="shared" si="3"/>
        <v>126000</v>
      </c>
      <c r="T26" s="46">
        <f t="shared" si="6"/>
        <v>284.1999999999999</v>
      </c>
      <c r="U26" s="47">
        <f t="shared" si="4"/>
        <v>0</v>
      </c>
      <c r="V26" s="48">
        <f t="shared" si="5"/>
        <v>358091.9999999998</v>
      </c>
    </row>
    <row r="27" spans="1:22" ht="13.5">
      <c r="A27" s="52">
        <v>23</v>
      </c>
      <c r="B27" s="209">
        <f t="shared" si="8"/>
        <v>6838948.999999998</v>
      </c>
      <c r="C27" s="204">
        <v>0.03</v>
      </c>
      <c r="D27" s="34" t="s">
        <v>115</v>
      </c>
      <c r="E27" s="35" t="s">
        <v>116</v>
      </c>
      <c r="F27" s="36" t="s">
        <v>117</v>
      </c>
      <c r="G27" s="36" t="s">
        <v>118</v>
      </c>
      <c r="H27" s="36" t="s">
        <v>113</v>
      </c>
      <c r="I27" s="37">
        <v>40680.833333333336</v>
      </c>
      <c r="J27" s="38">
        <v>116.002</v>
      </c>
      <c r="K27" s="38">
        <v>115.223</v>
      </c>
      <c r="L27" s="39">
        <f t="shared" si="0"/>
        <v>116.172</v>
      </c>
      <c r="M27" s="36" t="s">
        <v>118</v>
      </c>
      <c r="N27" s="37">
        <v>40681.5</v>
      </c>
      <c r="O27" s="38">
        <v>116.118</v>
      </c>
      <c r="P27" s="53" t="s">
        <v>121</v>
      </c>
      <c r="Q27" s="43" t="str">
        <f t="shared" si="1"/>
        <v>勝ち</v>
      </c>
      <c r="R27" s="44">
        <f t="shared" si="2"/>
        <v>77.89999999999964</v>
      </c>
      <c r="S27" s="45">
        <f t="shared" si="3"/>
        <v>263000</v>
      </c>
      <c r="T27" s="46">
        <f t="shared" si="6"/>
        <v>11.599999999999966</v>
      </c>
      <c r="U27" s="47">
        <f t="shared" si="4"/>
        <v>0</v>
      </c>
      <c r="V27" s="48">
        <f t="shared" si="5"/>
        <v>30507.99999999991</v>
      </c>
    </row>
    <row r="28" spans="1:22" ht="13.5">
      <c r="A28" s="52">
        <v>24</v>
      </c>
      <c r="B28" s="209">
        <f t="shared" si="8"/>
        <v>6869456.999999998</v>
      </c>
      <c r="C28" s="204">
        <v>0.03</v>
      </c>
      <c r="D28" s="34" t="s">
        <v>115</v>
      </c>
      <c r="E28" s="35" t="s">
        <v>116</v>
      </c>
      <c r="F28" s="36" t="s">
        <v>117</v>
      </c>
      <c r="G28" s="36" t="s">
        <v>118</v>
      </c>
      <c r="H28" s="36" t="s">
        <v>113</v>
      </c>
      <c r="I28" s="37">
        <v>40722.5</v>
      </c>
      <c r="J28" s="38">
        <v>115.729</v>
      </c>
      <c r="K28" s="38">
        <v>115.118</v>
      </c>
      <c r="L28" s="39">
        <f t="shared" si="0"/>
        <v>115.899</v>
      </c>
      <c r="M28" s="36" t="s">
        <v>118</v>
      </c>
      <c r="N28" s="37">
        <v>40729.333333333336</v>
      </c>
      <c r="O28" s="38">
        <v>117.158</v>
      </c>
      <c r="P28" s="53" t="s">
        <v>120</v>
      </c>
      <c r="Q28" s="43" t="str">
        <f t="shared" si="1"/>
        <v>勝ち</v>
      </c>
      <c r="R28" s="44">
        <f t="shared" si="2"/>
        <v>61.10000000000042</v>
      </c>
      <c r="S28" s="45">
        <f t="shared" si="3"/>
        <v>337000</v>
      </c>
      <c r="T28" s="46">
        <f t="shared" si="6"/>
        <v>142.9000000000002</v>
      </c>
      <c r="U28" s="47">
        <f t="shared" si="4"/>
        <v>0</v>
      </c>
      <c r="V28" s="48">
        <f t="shared" si="5"/>
        <v>481573.0000000007</v>
      </c>
    </row>
    <row r="29" spans="1:22" ht="13.5">
      <c r="A29" s="52">
        <v>25</v>
      </c>
      <c r="B29" s="209">
        <f t="shared" si="8"/>
        <v>7351029.999999999</v>
      </c>
      <c r="C29" s="204">
        <v>0.03</v>
      </c>
      <c r="D29" s="34" t="s">
        <v>115</v>
      </c>
      <c r="E29" s="35" t="s">
        <v>116</v>
      </c>
      <c r="F29" s="36" t="s">
        <v>117</v>
      </c>
      <c r="G29" s="36" t="s">
        <v>118</v>
      </c>
      <c r="H29" s="36" t="s">
        <v>102</v>
      </c>
      <c r="I29" s="232">
        <v>40787.666666666664</v>
      </c>
      <c r="J29" s="38">
        <v>109.512</v>
      </c>
      <c r="K29" s="38">
        <v>110.141</v>
      </c>
      <c r="L29" s="39">
        <f t="shared" si="0"/>
        <v>109.342</v>
      </c>
      <c r="M29" s="36" t="s">
        <v>118</v>
      </c>
      <c r="N29" s="37">
        <v>40798.166666666664</v>
      </c>
      <c r="O29" s="38">
        <v>105.456</v>
      </c>
      <c r="P29" s="53" t="s">
        <v>119</v>
      </c>
      <c r="Q29" s="43" t="str">
        <f t="shared" si="1"/>
        <v>勝ち</v>
      </c>
      <c r="R29" s="44">
        <f t="shared" si="2"/>
        <v>62.90000000000049</v>
      </c>
      <c r="S29" s="45">
        <f t="shared" si="3"/>
        <v>350000</v>
      </c>
      <c r="T29" s="46">
        <f t="shared" si="6"/>
        <v>405.59999999999974</v>
      </c>
      <c r="U29" s="47">
        <f t="shared" si="4"/>
        <v>0</v>
      </c>
      <c r="V29" s="48">
        <f t="shared" si="5"/>
        <v>1419599.999999999</v>
      </c>
    </row>
    <row r="30" spans="1:22" ht="13.5">
      <c r="A30" s="52">
        <v>26</v>
      </c>
      <c r="B30" s="209">
        <f t="shared" si="8"/>
        <v>8770629.999999998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6912.299999999998</v>
      </c>
      <c r="U125" s="264"/>
      <c r="V125" s="77">
        <f>SUM(V5:V124)</f>
        <v>7770629.999999997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109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14</v>
      </c>
      <c r="H130" s="259"/>
      <c r="J130" s="218" t="s">
        <v>110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11</v>
      </c>
      <c r="H131" s="259"/>
      <c r="J131" s="218" t="s">
        <v>111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22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3</v>
      </c>
      <c r="H134" s="261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7783341.999999999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-12712.000000000955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7770629.999999998</v>
      </c>
      <c r="H139" s="252"/>
      <c r="J139" s="201" t="s">
        <v>104</v>
      </c>
      <c r="K139" s="82">
        <f aca="true" t="shared" si="19" ref="K139:K144">COUNTIF($F$5:$F$124,J139)</f>
        <v>25</v>
      </c>
      <c r="L139" s="82">
        <f>_xlfn.COUNTIFS($H$5:$H$124,"買い",$F$5:$F$124,J139)</f>
        <v>14</v>
      </c>
      <c r="M139" s="83">
        <f>_xlfn.COUNTIFS($F$5:$F$124,J139,$H$5:$H$124,"売り")</f>
        <v>11</v>
      </c>
      <c r="N139" s="84">
        <f aca="true" t="shared" si="20" ref="N139:N144">SUMIF($F$5:$F$124,J139,$T$5:$T$124)+SUMIF($F$5:$F$124,J139,$U$5:$U$124)</f>
        <v>6912.299999999998</v>
      </c>
      <c r="O139" s="160">
        <f>_xlfn.COUNTIFS($Q$5:$Q$124,"勝ち",$F$5:$F$124,J139)/(COUNTIF($F$5:$F$124,J139)-_xlfn.COUNTIFS($F$5:$F$124,J139,$Q$5:$Q$124,"ドロー"))*100</f>
        <v>88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311333.67999999993</v>
      </c>
      <c r="H140" s="257"/>
      <c r="J140" s="218" t="s">
        <v>108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310825.19999999995</v>
      </c>
      <c r="H141" s="257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689.9999999999991</v>
      </c>
      <c r="H144" s="248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0.88</v>
      </c>
      <c r="H145" s="250"/>
      <c r="J145" s="85" t="s">
        <v>33</v>
      </c>
      <c r="K145" s="86">
        <f>SUM(K139:K144)</f>
        <v>25</v>
      </c>
      <c r="L145" s="86">
        <f>SUM(L139:L144)</f>
        <v>14</v>
      </c>
      <c r="M145" s="86">
        <f>SUM(M139:M144)</f>
        <v>11</v>
      </c>
      <c r="N145" s="80">
        <f>SUM(N139:N144)</f>
        <v>6912.299999999998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2015-09-15T23:27:44Z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