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9350" windowHeight="8835" tabRatio="744" activeTab="0"/>
  </bookViews>
  <sheets>
    <sheet name="データ集計" sheetId="1" r:id="rId1"/>
    <sheet name="画像" sheetId="2" r:id="rId2"/>
    <sheet name="気づき" sheetId="3" r:id="rId3"/>
    <sheet name="計算表" sheetId="4" r:id="rId4"/>
  </sheets>
  <definedNames/>
  <calcPr fullCalcOnLoad="1"/>
</workbook>
</file>

<file path=xl/sharedStrings.xml><?xml version="1.0" encoding="utf-8"?>
<sst xmlns="http://schemas.openxmlformats.org/spreadsheetml/2006/main" count="196" uniqueCount="156">
  <si>
    <t>仕掛け２</t>
  </si>
  <si>
    <t>決済ルール</t>
  </si>
  <si>
    <t>通貨ペア</t>
  </si>
  <si>
    <t>右側円の場合=100</t>
  </si>
  <si>
    <t>ドル円レート=今のレート</t>
  </si>
  <si>
    <t>時間足</t>
  </si>
  <si>
    <t>USD/JPY、EUR/JPY</t>
  </si>
  <si>
    <t>EUR/USD、GBP/USD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</si>
  <si>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</si>
  <si>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</si>
  <si>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</si>
  <si>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ダイバージェンス</t>
  </si>
  <si>
    <t>EB、,PB、ダウでたらストップを移動していく</t>
  </si>
  <si>
    <t>・２０pipで建値へ</t>
  </si>
  <si>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</si>
  <si>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</si>
  <si>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</si>
  <si>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</si>
  <si>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</si>
  <si>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</si>
  <si>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</si>
  <si>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</si>
  <si>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</si>
  <si>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</si>
  <si>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Swap</t>
  </si>
  <si>
    <t>Pips</t>
  </si>
  <si>
    <t>Profit</t>
  </si>
  <si>
    <t>buy</t>
  </si>
  <si>
    <t>sell</t>
  </si>
  <si>
    <t>ANALYSIS</t>
  </si>
  <si>
    <t>項目</t>
  </si>
  <si>
    <t>Performance</t>
  </si>
  <si>
    <t>総トレード数</t>
  </si>
  <si>
    <t>勝ちトレード</t>
  </si>
  <si>
    <t>負けトレード</t>
  </si>
  <si>
    <t>勝率</t>
  </si>
  <si>
    <t>勝ちトレード獲得PIPS</t>
  </si>
  <si>
    <t>負けトレード損失PIPS</t>
  </si>
  <si>
    <t>トータル獲得PIPS</t>
  </si>
  <si>
    <t>PF：プロフィットファクター（PIPS）</t>
  </si>
  <si>
    <t>勝ちトレード平均PIPS</t>
  </si>
  <si>
    <t>負けトレード平均PIPS</t>
  </si>
  <si>
    <t>POR：損益比率（PIPS）</t>
  </si>
  <si>
    <t>勝ちトレード獲得金額</t>
  </si>
  <si>
    <t>負けトレード損失金額</t>
  </si>
  <si>
    <t>トータル損益</t>
  </si>
  <si>
    <t>PF：プロフィットファクター（金額）</t>
  </si>
  <si>
    <t>勝ちトレード平均金額</t>
  </si>
  <si>
    <t>負けトレード平均金額</t>
  </si>
  <si>
    <t>POR：損益比率（金額）</t>
  </si>
  <si>
    <t>ストップはPBEBと同じ</t>
  </si>
  <si>
    <t>◆黄色セルに入力◆</t>
  </si>
  <si>
    <t>ドル円・クロス円レート</t>
  </si>
  <si>
    <t>資金</t>
  </si>
  <si>
    <t>USD/JPY</t>
  </si>
  <si>
    <t>FT2の資金</t>
  </si>
  <si>
    <t>リスク（％）</t>
  </si>
  <si>
    <t>EUR/JPY</t>
  </si>
  <si>
    <t>エントリーの位置</t>
  </si>
  <si>
    <t>損切幅</t>
  </si>
  <si>
    <t>通貨ペア</t>
  </si>
  <si>
    <t>GBP/JPY</t>
  </si>
  <si>
    <t>ストップの位置</t>
  </si>
  <si>
    <t>AUD/JPY</t>
  </si>
  <si>
    <t>↓↓↓↓↓↓↓↓↓↓↓↓</t>
  </si>
  <si>
    <t>NZD/JPY</t>
  </si>
  <si>
    <t>取引通貨数</t>
  </si>
  <si>
    <t>CAD/JPY</t>
  </si>
  <si>
    <t>損切上限額</t>
  </si>
  <si>
    <t>CHF/JPY</t>
  </si>
  <si>
    <t>損切額</t>
  </si>
  <si>
    <t>※レートは定期的に更新すること</t>
  </si>
  <si>
    <t>USD/JPY</t>
  </si>
  <si>
    <t>USD/CAD</t>
  </si>
  <si>
    <t>USD/CHF</t>
  </si>
  <si>
    <t>EUR/JPY</t>
  </si>
  <si>
    <t>EUR/USD</t>
  </si>
  <si>
    <t>EUR/GBP</t>
  </si>
  <si>
    <t>EUR/AUD</t>
  </si>
  <si>
    <t>EUR/NZD</t>
  </si>
  <si>
    <t>EUR/CAD</t>
  </si>
  <si>
    <t>EUR/CHF</t>
  </si>
  <si>
    <t>GBP/JPY</t>
  </si>
  <si>
    <t>GBP/USD</t>
  </si>
  <si>
    <t>GBP/AUD</t>
  </si>
  <si>
    <t>GBP/NZD</t>
  </si>
  <si>
    <t>GBP/CAD</t>
  </si>
  <si>
    <t>GBP/CHF</t>
  </si>
  <si>
    <t>AUD/JPY</t>
  </si>
  <si>
    <t>AUD/USD</t>
  </si>
  <si>
    <t>AUD/NZD</t>
  </si>
  <si>
    <t>AUD/CAD</t>
  </si>
  <si>
    <t>AUD/CHF</t>
  </si>
  <si>
    <t>NZD/JPY</t>
  </si>
  <si>
    <t>NZD/USD</t>
  </si>
  <si>
    <t>NZD/CAD</t>
  </si>
  <si>
    <t>NZD/CHF</t>
  </si>
  <si>
    <t>CAD/JPY</t>
  </si>
  <si>
    <t>CAD/CHF</t>
  </si>
  <si>
    <t>EUR/JPY</t>
  </si>
  <si>
    <t>EURJPY</t>
  </si>
  <si>
    <t>2010.02.01 15:59</t>
  </si>
  <si>
    <t>2010.02.02 03:31</t>
  </si>
  <si>
    <t>2010.06.21 17:59</t>
  </si>
  <si>
    <t>2010.06.24 17:58</t>
  </si>
  <si>
    <t>2010.07.14 11:20</t>
  </si>
  <si>
    <t>2010.07.14 14:44</t>
  </si>
  <si>
    <t>2010.08.17 08:02</t>
  </si>
  <si>
    <t>2010.08.17 11:05</t>
  </si>
  <si>
    <t>2010.11.12 14:29</t>
  </si>
  <si>
    <t>2010.11.15 02:20</t>
  </si>
  <si>
    <t>2011.01.28 08:18</t>
  </si>
  <si>
    <t>2011.01.28 10:01</t>
  </si>
  <si>
    <t>2011.04.11 23:04</t>
  </si>
  <si>
    <t>2011.04.12 07:38</t>
  </si>
  <si>
    <t>2011.05.17 03:44</t>
  </si>
  <si>
    <t>2011.05.17 11:49</t>
  </si>
  <si>
    <t>2011.08.31 01:29</t>
  </si>
  <si>
    <t>2011.08.31 14:01</t>
  </si>
  <si>
    <t>2011.10.17 14:01</t>
  </si>
  <si>
    <t>2011.10.18 00:28</t>
  </si>
  <si>
    <t>2011.11.28 06:29</t>
  </si>
  <si>
    <t>2011.11.28 17:33</t>
  </si>
  <si>
    <t>2012.02.16 01:59</t>
  </si>
  <si>
    <t>2012.02.16 05:43</t>
  </si>
  <si>
    <t>2012.04.13 00:59</t>
  </si>
  <si>
    <t>2012.04.13 06:07</t>
  </si>
  <si>
    <t>2012.04.17 15:14</t>
  </si>
  <si>
    <t>2012.04.18 12:56</t>
  </si>
  <si>
    <t>2012.10.23 12:29</t>
  </si>
  <si>
    <t>2012.10.23 18:42</t>
  </si>
  <si>
    <t>2012.12.06 15:09</t>
  </si>
  <si>
    <t>2012.12.07 00:56</t>
  </si>
  <si>
    <t>2013.01.18 13:59</t>
  </si>
  <si>
    <t>2013.01.18 17:07</t>
  </si>
  <si>
    <t>2013.07.25 09:14</t>
  </si>
  <si>
    <t>2013.07.25 11:41</t>
  </si>
  <si>
    <t>2013.07.25 22:44</t>
  </si>
  <si>
    <t>2013.07.30 03:09</t>
  </si>
  <si>
    <t>2013.08.12 23:59</t>
  </si>
  <si>
    <t>2013.08.14 23:14</t>
  </si>
  <si>
    <t>４H</t>
  </si>
  <si>
    <t>１H</t>
  </si>
  <si>
    <t>（１、直近安値高値抜けてエントリー</t>
  </si>
  <si>
    <t>（２、直近安値高値抜けて（サポレジ抜けて）PBEB</t>
  </si>
  <si>
    <t>（３、直近安値高値抜けて（サポレジ抜けて）戻ってPBEB</t>
  </si>
  <si>
    <t>２，３をまとめのつもりでやってみました。</t>
  </si>
  <si>
    <t>トータルではプラスになってはいるものの</t>
  </si>
  <si>
    <t>今までより建値決済や損切りも多かったです。</t>
  </si>
  <si>
    <t>建値、損切りの画像を中心に貼り付けましたので</t>
  </si>
  <si>
    <t>今回は、共通点を見ましてもあまり見つけられずでした。</t>
  </si>
  <si>
    <t>また次回、見つけられるようにしたいです。</t>
  </si>
  <si>
    <t>今まで、ダイバージェンスの検証を一通りやってみて</t>
  </si>
  <si>
    <t>ユーロ/JPY</t>
  </si>
  <si>
    <t>４H→１H</t>
  </si>
  <si>
    <t>ダイバージェンス後、抜けて、（サポレジ抜けて）PB、EB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</si>
</sst>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yyyy/m/d;@"/>
    <numFmt numFmtId="178" formatCode="m/d;@"/>
    <numFmt numFmtId="179" formatCode="&quot;\&quot;#,##0_);[Red]\(&quot;\&quot;#,##0\)"/>
    <numFmt numFmtId="180" formatCode="0_);[Red]\(0\)"/>
    <numFmt numFmtId="181" formatCode="#,##0_ ;[Red]\-#,##0\ "/>
    <numFmt numFmtId="182" formatCode="0.0%"/>
    <numFmt numFmtId="183" formatCode="0.00_ "/>
    <numFmt numFmtId="184" formatCode="#,##0.0;[Red]\-#,##0.0"/>
    <numFmt numFmtId="185" formatCode="0_ ;[Red]\-0\ "/>
    <numFmt numFmtId="186" formatCode="#,##0;[Red]#,##0"/>
    <numFmt numFmtId="187" formatCode="#,##0.0;#,##0.0"/>
    <numFmt numFmtId="188" formatCode="#,##0;#,##0"/>
    <numFmt numFmtId="189" formatCode="#,##0.00;#,##0.00"/>
    <numFmt numFmtId="190" formatCode="yyyy/m/d"/>
    <numFmt numFmtId="191" formatCode="0.0_ "/>
    <numFmt numFmtId="192" formatCode="0_ "/>
    <numFmt numFmtId="193" formatCode="#,##0_ "/>
    <numFmt numFmtId="194" formatCode="0.000"/>
    <numFmt numFmtId="195" formatCode="0,000&quot;通&quot;&quot;貨&quot;"/>
    <numFmt numFmtId="196" formatCode="#,###,###&quot;円&quot;"/>
    <numFmt numFmtId="197" formatCode="0.000_ "/>
    <numFmt numFmtId="198" formatCode="#.0&quot;pips&quot;"/>
    <numFmt numFmtId="199" formatCode="0.0&quot;万&quot;&quot;通&quot;&quot;貨&quot;"/>
    <numFmt numFmtId="200" formatCode="#,###&quot;円&quot;"/>
    <numFmt numFmtId="201" formatCode="0.00000_ "/>
  </numFmts>
  <fonts count="30"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7" borderId="4" applyNumberFormat="0" applyAlignment="0" applyProtection="0"/>
    <xf numFmtId="0" fontId="22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Alignment="1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0" fontId="2" fillId="0" borderId="10" xfId="0" applyAlignment="1">
      <alignment vertical="center"/>
    </xf>
    <xf numFmtId="0" fontId="2" fillId="0" borderId="11" xfId="0" applyAlignment="1">
      <alignment vertical="center"/>
    </xf>
    <xf numFmtId="0" fontId="2" fillId="0" borderId="12" xfId="0" applyAlignment="1">
      <alignment vertical="center"/>
    </xf>
    <xf numFmtId="0" fontId="2" fillId="0" borderId="13" xfId="0" applyAlignment="1">
      <alignment vertical="center"/>
    </xf>
    <xf numFmtId="0" fontId="0" fillId="0" borderId="0" xfId="0" applyFill="1" applyBorder="1" applyAlignment="1">
      <alignment vertical="center"/>
    </xf>
    <xf numFmtId="20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vertical="center"/>
    </xf>
    <xf numFmtId="192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9" fontId="0" fillId="2" borderId="0" xfId="0" applyNumberFormat="1" applyFill="1" applyAlignment="1">
      <alignment vertical="center"/>
    </xf>
    <xf numFmtId="191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93" fontId="0" fillId="0" borderId="0" xfId="0" applyNumberFormat="1" applyAlignment="1">
      <alignment vertical="center"/>
    </xf>
    <xf numFmtId="0" fontId="23" fillId="0" borderId="0" xfId="0" applyFont="1" applyAlignment="1">
      <alignment horizontal="right" vertical="center"/>
    </xf>
    <xf numFmtId="195" fontId="25" fillId="6" borderId="17" xfId="0" applyNumberFormat="1" applyFont="1" applyFill="1" applyBorder="1" applyAlignment="1">
      <alignment horizontal="center" vertical="center"/>
    </xf>
    <xf numFmtId="196" fontId="20" fillId="24" borderId="17" xfId="0" applyNumberFormat="1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197" fontId="26" fillId="0" borderId="17" xfId="0" applyNumberFormat="1" applyFont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25" fillId="6" borderId="17" xfId="0" applyFont="1" applyFill="1" applyBorder="1" applyAlignment="1">
      <alignment horizontal="center" vertical="center"/>
    </xf>
    <xf numFmtId="9" fontId="20" fillId="24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198" fontId="20" fillId="24" borderId="17" xfId="0" applyNumberFormat="1" applyFont="1" applyFill="1" applyBorder="1" applyAlignment="1">
      <alignment horizontal="center" vertical="center"/>
    </xf>
    <xf numFmtId="199" fontId="27" fillId="0" borderId="17" xfId="0" applyNumberFormat="1" applyFont="1" applyBorder="1" applyAlignment="1">
      <alignment horizontal="center" vertical="center"/>
    </xf>
    <xf numFmtId="198" fontId="25" fillId="6" borderId="17" xfId="0" applyNumberFormat="1" applyFont="1" applyFill="1" applyBorder="1" applyAlignment="1">
      <alignment horizontal="center" vertical="center"/>
    </xf>
    <xf numFmtId="200" fontId="27" fillId="0" borderId="17" xfId="0" applyNumberFormat="1" applyFont="1" applyBorder="1" applyAlignment="1">
      <alignment horizontal="center" vertical="center"/>
    </xf>
    <xf numFmtId="200" fontId="26" fillId="0" borderId="17" xfId="0" applyNumberFormat="1" applyFont="1" applyBorder="1" applyAlignment="1">
      <alignment horizontal="center" vertical="center"/>
    </xf>
    <xf numFmtId="192" fontId="28" fillId="0" borderId="0" xfId="0" applyNumberFormat="1" applyFont="1" applyAlignment="1">
      <alignment horizontal="right" vertical="center"/>
    </xf>
    <xf numFmtId="18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20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4" fillId="25" borderId="18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2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66675</xdr:rowOff>
    </xdr:from>
    <xdr:to>
      <xdr:col>13</xdr:col>
      <xdr:colOff>676275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76275"/>
          <a:ext cx="890587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3</xdr:row>
      <xdr:rowOff>57150</xdr:rowOff>
    </xdr:from>
    <xdr:to>
      <xdr:col>27</xdr:col>
      <xdr:colOff>514350</xdr:colOff>
      <xdr:row>26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666750"/>
          <a:ext cx="91916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11</xdr:col>
      <xdr:colOff>657225</xdr:colOff>
      <xdr:row>51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4991100"/>
          <a:ext cx="751522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27</xdr:col>
      <xdr:colOff>9525</xdr:colOff>
      <xdr:row>51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15400" y="4991100"/>
          <a:ext cx="961072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54</xdr:row>
      <xdr:rowOff>0</xdr:rowOff>
    </xdr:from>
    <xdr:to>
      <xdr:col>29</xdr:col>
      <xdr:colOff>161925</xdr:colOff>
      <xdr:row>76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58450" y="9544050"/>
          <a:ext cx="9591675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14</xdr:col>
      <xdr:colOff>609600</xdr:colOff>
      <xdr:row>77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9544050"/>
          <a:ext cx="95250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14</xdr:col>
      <xdr:colOff>666750</xdr:colOff>
      <xdr:row>102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14097000"/>
          <a:ext cx="958215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80</xdr:row>
      <xdr:rowOff>19050</xdr:rowOff>
    </xdr:from>
    <xdr:to>
      <xdr:col>29</xdr:col>
      <xdr:colOff>257175</xdr:colOff>
      <xdr:row>103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06075" y="14116050"/>
          <a:ext cx="96393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105</xdr:row>
      <xdr:rowOff>0</xdr:rowOff>
    </xdr:from>
    <xdr:to>
      <xdr:col>29</xdr:col>
      <xdr:colOff>257175</xdr:colOff>
      <xdr:row>128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553700" y="18478500"/>
          <a:ext cx="959167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105</xdr:row>
      <xdr:rowOff>0</xdr:rowOff>
    </xdr:from>
    <xdr:to>
      <xdr:col>15</xdr:col>
      <xdr:colOff>38100</xdr:colOff>
      <xdr:row>128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3900" y="18478500"/>
          <a:ext cx="96012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333375</xdr:colOff>
      <xdr:row>131</xdr:row>
      <xdr:rowOff>28575</xdr:rowOff>
    </xdr:from>
    <xdr:to>
      <xdr:col>29</xdr:col>
      <xdr:colOff>285750</xdr:colOff>
      <xdr:row>154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20375" y="23060025"/>
          <a:ext cx="95535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131</xdr:row>
      <xdr:rowOff>38100</xdr:rowOff>
    </xdr:from>
    <xdr:to>
      <xdr:col>14</xdr:col>
      <xdr:colOff>638175</xdr:colOff>
      <xdr:row>154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4850" y="23069550"/>
          <a:ext cx="9534525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156</xdr:row>
      <xdr:rowOff>0</xdr:rowOff>
    </xdr:from>
    <xdr:to>
      <xdr:col>29</xdr:col>
      <xdr:colOff>333375</xdr:colOff>
      <xdr:row>179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58475" y="27412950"/>
          <a:ext cx="956310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156</xdr:row>
      <xdr:rowOff>38100</xdr:rowOff>
    </xdr:from>
    <xdr:to>
      <xdr:col>14</xdr:col>
      <xdr:colOff>657225</xdr:colOff>
      <xdr:row>178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5325" y="27451050"/>
          <a:ext cx="95631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14</xdr:col>
      <xdr:colOff>676275</xdr:colOff>
      <xdr:row>204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5800" y="31794450"/>
          <a:ext cx="959167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381000</xdr:colOff>
      <xdr:row>181</xdr:row>
      <xdr:rowOff>0</xdr:rowOff>
    </xdr:from>
    <xdr:to>
      <xdr:col>29</xdr:col>
      <xdr:colOff>323850</xdr:colOff>
      <xdr:row>203</xdr:row>
      <xdr:rowOff>152400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0" y="31794450"/>
          <a:ext cx="95440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3"/>
  <sheetViews>
    <sheetView tabSelected="1" workbookViewId="0" topLeftCell="A1">
      <selection activeCell="F4" sqref="F4"/>
    </sheetView>
  </sheetViews>
  <sheetFormatPr defaultColWidth="9.00390625" defaultRowHeight="13.5"/>
  <cols>
    <col min="1" max="1" width="5.00390625" style="17" customWidth="1"/>
    <col min="2" max="4" width="9.00390625" style="17" customWidth="1"/>
    <col min="5" max="5" width="9.00390625" style="57" customWidth="1"/>
    <col min="6" max="6" width="9.00390625" style="17" customWidth="1"/>
    <col min="7" max="7" width="10.50390625" style="17" customWidth="1"/>
    <col min="8" max="12" width="9.00390625" style="17" customWidth="1"/>
    <col min="13" max="14" width="9.00390625" style="57" customWidth="1"/>
    <col min="15" max="15" width="3.50390625" style="17" customWidth="1"/>
    <col min="16" max="16" width="27.00390625" style="17" customWidth="1"/>
    <col min="17" max="17" width="13.375" style="17" customWidth="1"/>
    <col min="18" max="16384" width="9.00390625" style="17" customWidth="1"/>
  </cols>
  <sheetData>
    <row r="2" spans="2:18" ht="13.5" customHeight="1">
      <c r="B2" s="4" t="s">
        <v>0</v>
      </c>
      <c r="C2" s="1"/>
      <c r="D2" t="s">
        <v>11</v>
      </c>
      <c r="E2" s="5"/>
      <c r="G2" s="1" t="s">
        <v>1</v>
      </c>
      <c r="H2" t="s">
        <v>12</v>
      </c>
      <c r="I2" s="5"/>
      <c r="J2" s="6"/>
      <c r="K2" s="7"/>
      <c r="L2" s="5"/>
      <c r="M2" s="5"/>
      <c r="N2" s="5"/>
      <c r="O2" s="8"/>
      <c r="Q2" s="9"/>
      <c r="R2" s="10"/>
    </row>
    <row r="3" spans="2:18" ht="13.5" customHeight="1">
      <c r="B3" s="4"/>
      <c r="C3" s="1"/>
      <c r="D3" t="s">
        <v>13</v>
      </c>
      <c r="E3" s="5"/>
      <c r="G3" s="5"/>
      <c r="I3" s="5"/>
      <c r="J3" s="6"/>
      <c r="K3" s="7"/>
      <c r="L3" s="5"/>
      <c r="M3" s="5"/>
      <c r="N3" s="5"/>
      <c r="O3" s="8"/>
      <c r="Q3" s="9"/>
      <c r="R3" s="10"/>
    </row>
    <row r="4" spans="2:18" ht="13.5" customHeight="1">
      <c r="B4" s="4"/>
      <c r="C4" s="1"/>
      <c r="D4" t="s">
        <v>155</v>
      </c>
      <c r="E4" s="5"/>
      <c r="G4" s="5"/>
      <c r="I4" s="5"/>
      <c r="J4" s="6"/>
      <c r="K4" s="7"/>
      <c r="L4" s="5"/>
      <c r="M4" s="5"/>
      <c r="N4" s="5"/>
      <c r="O4" s="8"/>
      <c r="Q4" s="9"/>
      <c r="R4" s="10"/>
    </row>
    <row r="5" spans="2:18" ht="13.5" customHeight="1">
      <c r="B5" s="4"/>
      <c r="C5" s="1"/>
      <c r="E5" s="5"/>
      <c r="G5" s="5"/>
      <c r="I5" s="5"/>
      <c r="J5" s="6"/>
      <c r="K5" s="7"/>
      <c r="L5" s="5"/>
      <c r="M5" s="5"/>
      <c r="N5" s="5"/>
      <c r="O5" s="8"/>
      <c r="Q5" s="9"/>
      <c r="R5" s="10"/>
    </row>
    <row r="6" spans="2:18" ht="13.5" customHeight="1">
      <c r="B6" s="4"/>
      <c r="C6" s="1"/>
      <c r="D6" s="5" t="s">
        <v>50</v>
      </c>
      <c r="E6" s="5"/>
      <c r="G6" s="5"/>
      <c r="I6" s="5"/>
      <c r="J6" s="6"/>
      <c r="K6" s="7"/>
      <c r="L6" s="5"/>
      <c r="M6" s="5"/>
      <c r="N6" s="5"/>
      <c r="O6" s="8"/>
      <c r="Q6" s="9"/>
      <c r="R6" s="10"/>
    </row>
    <row r="7" spans="2:18" ht="13.5" customHeight="1">
      <c r="B7" s="4"/>
      <c r="C7" s="1"/>
      <c r="E7" s="5"/>
      <c r="G7" s="5"/>
      <c r="I7" s="5"/>
      <c r="J7" s="6"/>
      <c r="K7" s="7"/>
      <c r="L7" s="5"/>
      <c r="M7" s="5"/>
      <c r="N7" s="5"/>
      <c r="O7" s="8"/>
      <c r="Q7" s="9"/>
      <c r="R7" s="10"/>
    </row>
    <row r="8" spans="2:18" ht="13.5" customHeight="1">
      <c r="B8" s="4"/>
      <c r="C8" s="1"/>
      <c r="D8" t="s">
        <v>2</v>
      </c>
      <c r="E8" s="5" t="s">
        <v>153</v>
      </c>
      <c r="G8" s="5"/>
      <c r="I8" s="5"/>
      <c r="J8" s="6"/>
      <c r="K8" s="7"/>
      <c r="L8" s="5"/>
      <c r="M8" s="5"/>
      <c r="N8" s="5"/>
      <c r="O8" s="8"/>
      <c r="P8" t="s">
        <v>3</v>
      </c>
      <c r="R8" t="s">
        <v>4</v>
      </c>
    </row>
    <row r="9" spans="2:18" ht="13.5" customHeight="1">
      <c r="B9" s="4"/>
      <c r="C9" s="1"/>
      <c r="D9" t="s">
        <v>5</v>
      </c>
      <c r="E9" s="5" t="s">
        <v>154</v>
      </c>
      <c r="G9" s="5"/>
      <c r="I9" s="5"/>
      <c r="J9" s="6"/>
      <c r="K9" s="7"/>
      <c r="L9" s="5"/>
      <c r="M9" s="5"/>
      <c r="N9" s="5"/>
      <c r="O9" s="8"/>
      <c r="P9" s="1" t="s">
        <v>6</v>
      </c>
      <c r="Q9" s="3"/>
      <c r="R9" t="s">
        <v>7</v>
      </c>
    </row>
    <row r="10" spans="2:14" ht="13.5">
      <c r="B10" s="15"/>
      <c r="C10" s="15"/>
      <c r="D10" s="16"/>
      <c r="E10" s="54"/>
      <c r="F10" s="15"/>
      <c r="G10" s="15"/>
      <c r="H10" s="15"/>
      <c r="I10" s="15"/>
      <c r="J10" s="15"/>
      <c r="K10" s="15"/>
      <c r="L10" s="16"/>
      <c r="M10" s="54"/>
      <c r="N10" s="54"/>
    </row>
    <row r="11" spans="2:14" ht="13.5">
      <c r="B11" s="15"/>
      <c r="C11" s="15"/>
      <c r="D11" s="16"/>
      <c r="E11" s="54"/>
      <c r="F11" s="15"/>
      <c r="G11" s="15"/>
      <c r="H11" s="15"/>
      <c r="I11" s="15"/>
      <c r="J11" s="15"/>
      <c r="K11" s="15"/>
      <c r="L11" s="16"/>
      <c r="M11" s="54"/>
      <c r="N11" s="54"/>
    </row>
    <row r="12" spans="2:17" ht="17.25">
      <c r="B12" s="18" t="s">
        <v>14</v>
      </c>
      <c r="C12" s="19" t="s">
        <v>15</v>
      </c>
      <c r="D12" s="19" t="s">
        <v>16</v>
      </c>
      <c r="E12" s="55" t="s">
        <v>17</v>
      </c>
      <c r="F12" s="20" t="s">
        <v>18</v>
      </c>
      <c r="G12" s="20" t="s">
        <v>19</v>
      </c>
      <c r="H12" s="20" t="s">
        <v>20</v>
      </c>
      <c r="I12" s="20" t="s">
        <v>21</v>
      </c>
      <c r="J12" s="20" t="s">
        <v>22</v>
      </c>
      <c r="K12" s="20" t="s">
        <v>23</v>
      </c>
      <c r="L12" s="20" t="s">
        <v>24</v>
      </c>
      <c r="M12" s="55" t="s">
        <v>25</v>
      </c>
      <c r="N12" s="55" t="s">
        <v>26</v>
      </c>
      <c r="P12" s="21" t="s">
        <v>29</v>
      </c>
      <c r="Q12" s="21"/>
    </row>
    <row r="13" spans="2:17" ht="13.5">
      <c r="B13" s="51">
        <v>1</v>
      </c>
      <c r="C13" s="52" t="s">
        <v>100</v>
      </c>
      <c r="D13" s="52" t="s">
        <v>27</v>
      </c>
      <c r="E13" s="53">
        <v>0.46</v>
      </c>
      <c r="F13" t="s">
        <v>101</v>
      </c>
      <c r="G13" s="53">
        <v>126.17</v>
      </c>
      <c r="H13" s="53">
        <v>126.17</v>
      </c>
      <c r="I13" s="53">
        <v>0</v>
      </c>
      <c r="J13" t="s">
        <v>102</v>
      </c>
      <c r="K13" s="53">
        <v>126.17</v>
      </c>
      <c r="L13" s="53">
        <v>0.9123966942148761</v>
      </c>
      <c r="M13">
        <v>0</v>
      </c>
      <c r="N13" s="53">
        <v>0.9123966942148761</v>
      </c>
      <c r="P13" s="22" t="s">
        <v>30</v>
      </c>
      <c r="Q13" s="22" t="s">
        <v>31</v>
      </c>
    </row>
    <row r="14" spans="2:17" ht="13.5">
      <c r="B14" s="51">
        <v>2</v>
      </c>
      <c r="C14" s="52" t="s">
        <v>100</v>
      </c>
      <c r="D14" s="52" t="s">
        <v>28</v>
      </c>
      <c r="E14" s="53">
        <v>0.26</v>
      </c>
      <c r="F14" t="s">
        <v>103</v>
      </c>
      <c r="G14" s="53">
        <v>112.15</v>
      </c>
      <c r="H14" s="53">
        <v>110.83</v>
      </c>
      <c r="I14" s="53">
        <v>0</v>
      </c>
      <c r="J14" t="s">
        <v>104</v>
      </c>
      <c r="K14" s="53">
        <v>110.83</v>
      </c>
      <c r="L14" s="53">
        <v>-6.772033094864646</v>
      </c>
      <c r="M14">
        <v>132</v>
      </c>
      <c r="N14" s="53">
        <v>376.05005279470805</v>
      </c>
      <c r="P14" s="17" t="s">
        <v>32</v>
      </c>
      <c r="Q14" s="23">
        <f>COUNT($M$13:$M$31)</f>
        <v>19</v>
      </c>
    </row>
    <row r="15" spans="2:17" ht="13.5">
      <c r="B15" s="51">
        <v>3</v>
      </c>
      <c r="C15" s="52" t="s">
        <v>100</v>
      </c>
      <c r="D15" s="52" t="s">
        <v>28</v>
      </c>
      <c r="E15" s="53">
        <v>0.81</v>
      </c>
      <c r="F15" t="s">
        <v>105</v>
      </c>
      <c r="G15" s="53">
        <v>112.52</v>
      </c>
      <c r="H15" s="53">
        <v>112.52</v>
      </c>
      <c r="I15" s="53">
        <v>0</v>
      </c>
      <c r="J15" t="s">
        <v>106</v>
      </c>
      <c r="K15" s="53">
        <v>112.52</v>
      </c>
      <c r="L15" s="53">
        <v>0</v>
      </c>
      <c r="M15">
        <v>0</v>
      </c>
      <c r="N15" s="53">
        <v>0</v>
      </c>
      <c r="P15" s="17" t="s">
        <v>33</v>
      </c>
      <c r="Q15" s="24">
        <f>COUNTIF($M$13:$M$31,"&gt;0")</f>
        <v>6</v>
      </c>
    </row>
    <row r="16" spans="2:17" ht="13.5">
      <c r="B16" s="51">
        <v>4</v>
      </c>
      <c r="C16" s="52" t="s">
        <v>100</v>
      </c>
      <c r="D16" s="52" t="s">
        <v>27</v>
      </c>
      <c r="E16" s="53">
        <v>0.86</v>
      </c>
      <c r="F16" t="s">
        <v>107</v>
      </c>
      <c r="G16" s="53">
        <v>109.74</v>
      </c>
      <c r="H16" s="53">
        <v>109.74</v>
      </c>
      <c r="I16" s="53">
        <v>0</v>
      </c>
      <c r="J16" t="s">
        <v>108</v>
      </c>
      <c r="K16" s="53">
        <v>109.74</v>
      </c>
      <c r="L16" s="53">
        <v>0</v>
      </c>
      <c r="M16">
        <v>0</v>
      </c>
      <c r="N16" s="53">
        <v>0</v>
      </c>
      <c r="P16" s="17" t="s">
        <v>34</v>
      </c>
      <c r="Q16" s="24">
        <f>COUNTIF($M$13:$M$31,"&lt;0")</f>
        <v>3</v>
      </c>
    </row>
    <row r="17" spans="2:17" ht="13.5">
      <c r="B17" s="51">
        <v>5</v>
      </c>
      <c r="C17" s="52" t="s">
        <v>100</v>
      </c>
      <c r="D17" s="52" t="s">
        <v>27</v>
      </c>
      <c r="E17" s="53">
        <v>0.39</v>
      </c>
      <c r="F17" t="s">
        <v>109</v>
      </c>
      <c r="G17" s="53">
        <v>113.2</v>
      </c>
      <c r="H17" s="53">
        <v>113.2</v>
      </c>
      <c r="I17" s="53">
        <v>0</v>
      </c>
      <c r="J17" t="s">
        <v>110</v>
      </c>
      <c r="K17" s="53">
        <v>113.2</v>
      </c>
      <c r="L17" s="53">
        <v>2.555205122539396</v>
      </c>
      <c r="M17">
        <v>0</v>
      </c>
      <c r="N17" s="53">
        <v>2.555205122539396</v>
      </c>
      <c r="P17" s="25" t="s">
        <v>35</v>
      </c>
      <c r="Q17" s="26">
        <f>+Q15/Q14</f>
        <v>0.3157894736842105</v>
      </c>
    </row>
    <row r="18" spans="2:17" ht="13.5">
      <c r="B18" s="51">
        <v>6</v>
      </c>
      <c r="C18" s="52" t="s">
        <v>100</v>
      </c>
      <c r="D18" s="52" t="s">
        <v>28</v>
      </c>
      <c r="E18" s="53">
        <v>1</v>
      </c>
      <c r="F18" t="s">
        <v>111</v>
      </c>
      <c r="G18" s="53">
        <v>113.12</v>
      </c>
      <c r="H18" s="53">
        <v>113.45</v>
      </c>
      <c r="I18" s="53">
        <v>0</v>
      </c>
      <c r="J18" t="s">
        <v>112</v>
      </c>
      <c r="K18" s="53">
        <v>113.45</v>
      </c>
      <c r="L18" s="53">
        <v>0</v>
      </c>
      <c r="M18">
        <v>-33</v>
      </c>
      <c r="N18" s="53">
        <v>-399.46737683089003</v>
      </c>
      <c r="P18" s="17" t="s">
        <v>36</v>
      </c>
      <c r="Q18" s="17">
        <f>SUMIF($M$13:$M$31,"&gt;0")</f>
        <v>447</v>
      </c>
    </row>
    <row r="19" spans="2:17" ht="13.5">
      <c r="B19" s="51">
        <v>7</v>
      </c>
      <c r="C19" s="52" t="s">
        <v>100</v>
      </c>
      <c r="D19" s="52" t="s">
        <v>28</v>
      </c>
      <c r="E19" s="53">
        <v>0.9</v>
      </c>
      <c r="F19" t="s">
        <v>113</v>
      </c>
      <c r="G19" s="53">
        <v>122.07</v>
      </c>
      <c r="H19" s="53">
        <v>121.58</v>
      </c>
      <c r="I19" s="53">
        <v>0</v>
      </c>
      <c r="J19" t="s">
        <v>114</v>
      </c>
      <c r="K19" s="53">
        <v>121.58</v>
      </c>
      <c r="L19" s="53">
        <v>-5.010067511548028</v>
      </c>
      <c r="M19">
        <v>49</v>
      </c>
      <c r="N19" s="53">
        <v>518.3078392168347</v>
      </c>
      <c r="P19" s="17" t="s">
        <v>37</v>
      </c>
      <c r="Q19" s="17">
        <f>SUMIF($M$13:$M$31,"&lt;0")</f>
        <v>-91</v>
      </c>
    </row>
    <row r="20" spans="2:17" ht="13.5">
      <c r="B20" s="51">
        <v>8</v>
      </c>
      <c r="C20" s="52" t="s">
        <v>100</v>
      </c>
      <c r="D20" s="52" t="s">
        <v>27</v>
      </c>
      <c r="E20" s="53">
        <v>0.95</v>
      </c>
      <c r="F20" t="s">
        <v>115</v>
      </c>
      <c r="G20" s="53">
        <v>114.88</v>
      </c>
      <c r="H20" s="53">
        <v>115.56</v>
      </c>
      <c r="I20" s="53">
        <v>0</v>
      </c>
      <c r="J20" t="s">
        <v>116</v>
      </c>
      <c r="K20" s="53">
        <v>115.56</v>
      </c>
      <c r="L20" s="53">
        <v>0</v>
      </c>
      <c r="M20">
        <v>68</v>
      </c>
      <c r="N20" s="53">
        <v>791.957827632716</v>
      </c>
      <c r="P20" s="17" t="s">
        <v>38</v>
      </c>
      <c r="Q20" s="17">
        <f>+Q18+Q19</f>
        <v>356</v>
      </c>
    </row>
    <row r="21" spans="2:17" ht="13.5">
      <c r="B21" s="51">
        <v>9</v>
      </c>
      <c r="C21" s="52" t="s">
        <v>100</v>
      </c>
      <c r="D21" s="52" t="s">
        <v>28</v>
      </c>
      <c r="E21" s="53">
        <v>1.02</v>
      </c>
      <c r="F21" t="s">
        <v>117</v>
      </c>
      <c r="G21" s="53">
        <v>110.47</v>
      </c>
      <c r="H21" s="53">
        <v>110.81</v>
      </c>
      <c r="I21" s="53">
        <v>0</v>
      </c>
      <c r="J21" t="s">
        <v>118</v>
      </c>
      <c r="K21" s="53">
        <v>110.81</v>
      </c>
      <c r="L21" s="53">
        <v>0</v>
      </c>
      <c r="M21">
        <v>-34</v>
      </c>
      <c r="N21" s="53">
        <v>-452.3871641012308</v>
      </c>
      <c r="P21" s="25" t="s">
        <v>39</v>
      </c>
      <c r="Q21" s="27">
        <f>Q18/ABS(+Q19)</f>
        <v>4.912087912087912</v>
      </c>
    </row>
    <row r="22" spans="2:17" ht="13.5">
      <c r="B22" s="51">
        <v>10</v>
      </c>
      <c r="C22" s="52" t="s">
        <v>100</v>
      </c>
      <c r="D22" s="52" t="s">
        <v>28</v>
      </c>
      <c r="E22" s="53">
        <v>0.42</v>
      </c>
      <c r="F22" t="s">
        <v>119</v>
      </c>
      <c r="G22" s="53">
        <v>105.78</v>
      </c>
      <c r="H22" s="53">
        <v>105.78</v>
      </c>
      <c r="I22" s="53">
        <v>0</v>
      </c>
      <c r="J22" t="s">
        <v>120</v>
      </c>
      <c r="K22" s="53">
        <v>105.78</v>
      </c>
      <c r="L22" s="53">
        <v>-2.5696433220515487</v>
      </c>
      <c r="M22">
        <v>0</v>
      </c>
      <c r="N22" s="53">
        <v>-2.5696433220515487</v>
      </c>
      <c r="P22" s="17" t="s">
        <v>40</v>
      </c>
      <c r="Q22" s="23">
        <f>+Q18/Q15</f>
        <v>74.5</v>
      </c>
    </row>
    <row r="23" spans="2:17" ht="13.5">
      <c r="B23" s="51">
        <v>11</v>
      </c>
      <c r="C23" s="52" t="s">
        <v>100</v>
      </c>
      <c r="D23" s="52" t="s">
        <v>27</v>
      </c>
      <c r="E23" s="53">
        <v>1.08</v>
      </c>
      <c r="F23" t="s">
        <v>121</v>
      </c>
      <c r="G23" s="53">
        <v>103.36</v>
      </c>
      <c r="H23" s="53">
        <v>103.77</v>
      </c>
      <c r="I23" s="53">
        <v>0</v>
      </c>
      <c r="J23" t="s">
        <v>122</v>
      </c>
      <c r="K23" s="53">
        <v>103.77</v>
      </c>
      <c r="L23" s="53">
        <v>0</v>
      </c>
      <c r="M23">
        <v>41</v>
      </c>
      <c r="N23" s="53">
        <v>568.1293302540369</v>
      </c>
      <c r="P23" s="17" t="s">
        <v>41</v>
      </c>
      <c r="Q23" s="23">
        <f>+Q19/Q16</f>
        <v>-30.333333333333332</v>
      </c>
    </row>
    <row r="24" spans="2:17" ht="13.5">
      <c r="B24" s="51">
        <v>12</v>
      </c>
      <c r="C24" s="52" t="s">
        <v>100</v>
      </c>
      <c r="D24" s="52" t="s">
        <v>28</v>
      </c>
      <c r="E24" s="53">
        <v>1.16</v>
      </c>
      <c r="F24" t="s">
        <v>123</v>
      </c>
      <c r="G24" s="53">
        <v>102.18</v>
      </c>
      <c r="H24" s="53">
        <v>102.18</v>
      </c>
      <c r="I24" s="53">
        <v>0</v>
      </c>
      <c r="J24" t="s">
        <v>124</v>
      </c>
      <c r="K24" s="53">
        <v>102.18</v>
      </c>
      <c r="L24" s="53">
        <v>0</v>
      </c>
      <c r="M24">
        <v>0</v>
      </c>
      <c r="N24" s="53">
        <v>0</v>
      </c>
      <c r="P24" s="25" t="s">
        <v>42</v>
      </c>
      <c r="Q24" s="27">
        <f>+Q22/ABS(+Q23)</f>
        <v>2.456043956043956</v>
      </c>
    </row>
    <row r="25" spans="2:17" ht="13.5">
      <c r="B25" s="51">
        <v>13</v>
      </c>
      <c r="C25" s="52" t="s">
        <v>100</v>
      </c>
      <c r="D25" s="52" t="s">
        <v>27</v>
      </c>
      <c r="E25" s="53">
        <v>1.48</v>
      </c>
      <c r="F25" t="s">
        <v>125</v>
      </c>
      <c r="G25" s="53">
        <v>106.82</v>
      </c>
      <c r="H25" s="53">
        <v>106.58</v>
      </c>
      <c r="I25" s="53">
        <v>0</v>
      </c>
      <c r="J25" t="s">
        <v>126</v>
      </c>
      <c r="K25" s="53">
        <v>106.58</v>
      </c>
      <c r="L25" s="53">
        <v>0</v>
      </c>
      <c r="M25">
        <v>-24</v>
      </c>
      <c r="N25" s="53">
        <v>-438.57266329178105</v>
      </c>
      <c r="P25" s="17" t="s">
        <v>43</v>
      </c>
      <c r="Q25" s="23">
        <f>SUMIF($N$13:$N$31,"&gt;0")</f>
        <v>3155.7438195269187</v>
      </c>
    </row>
    <row r="26" spans="2:17" ht="13.5">
      <c r="B26" s="51">
        <v>14</v>
      </c>
      <c r="C26" s="52" t="s">
        <v>100</v>
      </c>
      <c r="D26" s="52" t="s">
        <v>27</v>
      </c>
      <c r="E26" s="53">
        <v>0.65</v>
      </c>
      <c r="F26" t="s">
        <v>127</v>
      </c>
      <c r="G26" s="53">
        <v>106.17</v>
      </c>
      <c r="H26" s="53">
        <v>106.17</v>
      </c>
      <c r="I26" s="53">
        <v>0</v>
      </c>
      <c r="J26" t="s">
        <v>128</v>
      </c>
      <c r="K26" s="53">
        <v>106.17</v>
      </c>
      <c r="L26" s="53">
        <v>1.443731490621915</v>
      </c>
      <c r="M26">
        <v>0</v>
      </c>
      <c r="N26" s="53">
        <v>1.443731490621915</v>
      </c>
      <c r="P26" s="17" t="s">
        <v>44</v>
      </c>
      <c r="Q26" s="23">
        <f>SUMIF($N$13:$N$31,"&lt;0")</f>
        <v>-1295.4510192440837</v>
      </c>
    </row>
    <row r="27" spans="2:17" ht="13.5">
      <c r="B27" s="51">
        <v>15</v>
      </c>
      <c r="C27" s="52" t="s">
        <v>100</v>
      </c>
      <c r="D27" s="52" t="s">
        <v>28</v>
      </c>
      <c r="E27" s="53">
        <v>1.31</v>
      </c>
      <c r="F27" t="s">
        <v>129</v>
      </c>
      <c r="G27" s="53">
        <v>103.7</v>
      </c>
      <c r="H27" s="53">
        <v>103.7</v>
      </c>
      <c r="I27" s="53">
        <v>0</v>
      </c>
      <c r="J27" t="s">
        <v>130</v>
      </c>
      <c r="K27" s="53">
        <v>103.7</v>
      </c>
      <c r="L27" s="53">
        <v>0</v>
      </c>
      <c r="M27">
        <v>0</v>
      </c>
      <c r="N27" s="53">
        <v>0</v>
      </c>
      <c r="P27" s="17" t="s">
        <v>45</v>
      </c>
      <c r="Q27" s="23">
        <f>+Q25+Q26</f>
        <v>1860.292800282835</v>
      </c>
    </row>
    <row r="28" spans="2:17" ht="13.5">
      <c r="B28" s="51">
        <v>16</v>
      </c>
      <c r="C28" s="52" t="s">
        <v>100</v>
      </c>
      <c r="D28" s="52" t="s">
        <v>28</v>
      </c>
      <c r="E28" s="53">
        <v>0.49</v>
      </c>
      <c r="F28" t="s">
        <v>131</v>
      </c>
      <c r="G28" s="53">
        <v>107.06</v>
      </c>
      <c r="H28" s="53">
        <v>106.97</v>
      </c>
      <c r="I28" s="53">
        <v>0</v>
      </c>
      <c r="J28" t="s">
        <v>132</v>
      </c>
      <c r="K28" s="53">
        <v>106.97</v>
      </c>
      <c r="L28" s="53">
        <v>-2.7942247027420524</v>
      </c>
      <c r="M28">
        <v>9</v>
      </c>
      <c r="N28" s="53">
        <v>50.68625067926337</v>
      </c>
      <c r="P28" s="25" t="s">
        <v>46</v>
      </c>
      <c r="Q28" s="27">
        <f>Q25/ABS(+Q26)</f>
        <v>2.436019403781353</v>
      </c>
    </row>
    <row r="29" spans="2:17" ht="13.5">
      <c r="B29" s="51">
        <v>17</v>
      </c>
      <c r="C29" s="52" t="s">
        <v>100</v>
      </c>
      <c r="D29" s="52" t="s">
        <v>28</v>
      </c>
      <c r="E29" s="53">
        <v>0.47</v>
      </c>
      <c r="F29" t="s">
        <v>133</v>
      </c>
      <c r="G29" s="53">
        <v>119.72</v>
      </c>
      <c r="H29" s="53">
        <v>119.72</v>
      </c>
      <c r="I29" s="53">
        <v>0</v>
      </c>
      <c r="J29" t="s">
        <v>134</v>
      </c>
      <c r="K29" s="53">
        <v>119.72</v>
      </c>
      <c r="L29" s="53">
        <v>-2.4541716981302972</v>
      </c>
      <c r="M29">
        <v>0</v>
      </c>
      <c r="N29" s="53">
        <v>-2.4541716981302972</v>
      </c>
      <c r="P29" s="17" t="s">
        <v>47</v>
      </c>
      <c r="Q29" s="23">
        <f>+Q25/Q15</f>
        <v>525.9573032544864</v>
      </c>
    </row>
    <row r="30" spans="2:17" ht="13.5">
      <c r="B30" s="51">
        <v>18</v>
      </c>
      <c r="C30" s="52" t="s">
        <v>100</v>
      </c>
      <c r="D30" s="52" t="s">
        <v>28</v>
      </c>
      <c r="E30" s="53">
        <v>0.57</v>
      </c>
      <c r="F30" t="s">
        <v>135</v>
      </c>
      <c r="G30" s="53">
        <v>131.77</v>
      </c>
      <c r="H30" s="53">
        <v>131.77</v>
      </c>
      <c r="I30" s="53">
        <v>0</v>
      </c>
      <c r="J30" t="s">
        <v>136</v>
      </c>
      <c r="K30" s="53">
        <v>131.77</v>
      </c>
      <c r="L30" s="53">
        <v>0</v>
      </c>
      <c r="M30">
        <v>0</v>
      </c>
      <c r="N30" s="53">
        <v>0</v>
      </c>
      <c r="P30" s="17" t="s">
        <v>48</v>
      </c>
      <c r="Q30" s="23">
        <f>+Q26/Q16</f>
        <v>-431.81700641469456</v>
      </c>
    </row>
    <row r="31" spans="2:17" ht="13.5">
      <c r="B31" s="51">
        <v>19</v>
      </c>
      <c r="C31" s="52" t="s">
        <v>100</v>
      </c>
      <c r="D31" s="52" t="s">
        <v>28</v>
      </c>
      <c r="E31" s="53">
        <v>0.57</v>
      </c>
      <c r="F31" t="s">
        <v>137</v>
      </c>
      <c r="G31" s="53">
        <v>131.69</v>
      </c>
      <c r="H31" s="53">
        <v>130.21</v>
      </c>
      <c r="I31" s="53">
        <v>0</v>
      </c>
      <c r="J31" t="s">
        <v>138</v>
      </c>
      <c r="K31" s="53">
        <v>130.21</v>
      </c>
      <c r="L31" s="53">
        <v>-13.62447392814352</v>
      </c>
      <c r="M31">
        <v>148</v>
      </c>
      <c r="N31" s="53">
        <v>845.701185641984</v>
      </c>
      <c r="P31" s="25" t="s">
        <v>49</v>
      </c>
      <c r="Q31" s="27">
        <f>+Q29/ABS(+Q30)</f>
        <v>1.2180097018906764</v>
      </c>
    </row>
    <row r="32" spans="2:14" ht="13.5">
      <c r="B32" s="51">
        <v>20</v>
      </c>
      <c r="C32" s="52" t="s">
        <v>100</v>
      </c>
      <c r="D32" s="52" t="s">
        <v>27</v>
      </c>
      <c r="E32" s="53">
        <v>0.37</v>
      </c>
      <c r="F32" t="s">
        <v>139</v>
      </c>
      <c r="G32" s="53">
        <v>129.2</v>
      </c>
      <c r="H32" s="53">
        <v>129.79</v>
      </c>
      <c r="I32" s="53">
        <v>0</v>
      </c>
      <c r="J32" t="s">
        <v>140</v>
      </c>
      <c r="K32" s="53">
        <v>129.79</v>
      </c>
      <c r="L32" s="53">
        <v>1.363949962229621</v>
      </c>
      <c r="M32">
        <v>59</v>
      </c>
      <c r="N32" s="53">
        <v>224.34658530441678</v>
      </c>
    </row>
    <row r="33" spans="2:14" ht="13.5">
      <c r="B33" s="28"/>
      <c r="C33" s="28"/>
      <c r="D33" s="28"/>
      <c r="E33" s="56"/>
      <c r="F33" s="28"/>
      <c r="G33" s="28"/>
      <c r="H33" s="28"/>
      <c r="I33" s="28"/>
      <c r="J33" s="28"/>
      <c r="K33" s="28"/>
      <c r="L33" s="28"/>
      <c r="M33" s="56"/>
      <c r="N33" s="61">
        <f>SUM(N13:N32)</f>
        <v>2084.639385587252</v>
      </c>
    </row>
    <row r="34" spans="2:14" ht="13.5">
      <c r="B34" s="28"/>
      <c r="C34" s="28"/>
      <c r="D34" s="28"/>
      <c r="E34" s="56"/>
      <c r="F34" s="28"/>
      <c r="G34" s="28"/>
      <c r="H34" s="28"/>
      <c r="I34" s="28"/>
      <c r="J34" s="28"/>
      <c r="K34" s="28"/>
      <c r="L34" s="28"/>
      <c r="M34" s="56"/>
      <c r="N34" s="56"/>
    </row>
    <row r="35" spans="2:14" ht="13.5">
      <c r="B35" s="28"/>
      <c r="C35" s="28"/>
      <c r="D35" s="28"/>
      <c r="E35" s="56"/>
      <c r="F35" s="28"/>
      <c r="G35" s="28"/>
      <c r="H35" s="28"/>
      <c r="I35" s="28"/>
      <c r="J35" s="28"/>
      <c r="K35" s="28"/>
      <c r="L35" s="28"/>
      <c r="M35" s="56"/>
      <c r="N35" s="56"/>
    </row>
    <row r="36" spans="2:14" ht="13.5">
      <c r="B36" s="28"/>
      <c r="C36" s="28"/>
      <c r="D36" s="28"/>
      <c r="E36" s="56"/>
      <c r="F36" s="28"/>
      <c r="G36" s="28"/>
      <c r="H36" s="28"/>
      <c r="I36" s="28"/>
      <c r="J36" s="28"/>
      <c r="K36" s="28"/>
      <c r="L36" s="28"/>
      <c r="M36" s="56"/>
      <c r="N36" s="56"/>
    </row>
    <row r="37" spans="2:14" ht="13.5">
      <c r="B37" s="28"/>
      <c r="C37" s="28"/>
      <c r="D37" s="28"/>
      <c r="E37" s="56"/>
      <c r="F37" s="28"/>
      <c r="G37" s="28"/>
      <c r="H37" s="28"/>
      <c r="I37" s="28"/>
      <c r="J37" s="28"/>
      <c r="K37" s="28"/>
      <c r="L37" s="28"/>
      <c r="M37" s="56"/>
      <c r="N37" s="56"/>
    </row>
    <row r="38" spans="2:14" ht="13.5">
      <c r="B38" s="28"/>
      <c r="C38" s="28"/>
      <c r="D38" s="28"/>
      <c r="E38" s="56"/>
      <c r="F38" s="28"/>
      <c r="G38" s="28"/>
      <c r="H38" s="28"/>
      <c r="I38" s="28"/>
      <c r="J38" s="28"/>
      <c r="K38" s="28"/>
      <c r="L38" s="28"/>
      <c r="M38" s="56"/>
      <c r="N38" s="56"/>
    </row>
    <row r="39" spans="2:14" ht="13.5">
      <c r="B39" s="28"/>
      <c r="C39" s="28"/>
      <c r="D39" s="28"/>
      <c r="E39" s="56"/>
      <c r="F39" s="28"/>
      <c r="G39" s="28"/>
      <c r="H39" s="28"/>
      <c r="I39" s="28"/>
      <c r="J39" s="28"/>
      <c r="K39" s="28"/>
      <c r="L39" s="28"/>
      <c r="M39" s="56"/>
      <c r="N39" s="56"/>
    </row>
    <row r="40" spans="2:14" ht="13.5">
      <c r="B40" s="28"/>
      <c r="C40" s="28"/>
      <c r="D40" s="28"/>
      <c r="E40" s="56"/>
      <c r="F40" s="28"/>
      <c r="G40" s="28"/>
      <c r="H40" s="28"/>
      <c r="I40" s="28"/>
      <c r="J40" s="28"/>
      <c r="K40" s="28"/>
      <c r="L40" s="28"/>
      <c r="M40" s="56"/>
      <c r="N40" s="56"/>
    </row>
    <row r="41" spans="2:14" ht="13.5">
      <c r="B41" s="28"/>
      <c r="C41" s="28"/>
      <c r="D41" s="28"/>
      <c r="E41" s="56"/>
      <c r="F41" s="28"/>
      <c r="G41" s="28"/>
      <c r="H41" s="28"/>
      <c r="I41" s="28"/>
      <c r="J41" s="28"/>
      <c r="K41" s="28"/>
      <c r="L41" s="28"/>
      <c r="M41" s="56"/>
      <c r="N41" s="56"/>
    </row>
    <row r="42" spans="2:14" ht="13.5">
      <c r="B42" s="28"/>
      <c r="C42" s="28"/>
      <c r="D42" s="28"/>
      <c r="E42" s="56"/>
      <c r="F42" s="28"/>
      <c r="G42" s="28"/>
      <c r="H42" s="28"/>
      <c r="I42" s="28"/>
      <c r="J42" s="28"/>
      <c r="K42" s="28"/>
      <c r="L42" s="28"/>
      <c r="M42" s="56"/>
      <c r="N42" s="56"/>
    </row>
    <row r="43" spans="2:14" ht="13.5">
      <c r="B43" s="28"/>
      <c r="C43" s="28"/>
      <c r="D43" s="28"/>
      <c r="E43" s="56"/>
      <c r="F43" s="28"/>
      <c r="G43" s="28"/>
      <c r="H43" s="28"/>
      <c r="I43" s="28"/>
      <c r="J43" s="28"/>
      <c r="K43" s="28"/>
      <c r="L43" s="28"/>
      <c r="M43" s="56"/>
      <c r="N43" s="56"/>
    </row>
  </sheetData>
  <sheetProtection/>
  <printOptions/>
  <pageMargins left="0.7" right="0.7" top="0.75" bottom="0.75" header="0.3" footer="0.3"/>
  <pageSetup horizontalDpi="600" verticalDpi="600" orientation="portrait" paperSize="2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1"/>
  <sheetViews>
    <sheetView workbookViewId="0" topLeftCell="A1">
      <selection activeCell="B182" sqref="B182"/>
    </sheetView>
  </sheetViews>
  <sheetFormatPr defaultColWidth="9.00390625" defaultRowHeight="13.5"/>
  <sheetData>
    <row r="1" spans="1:15" s="62" customFormat="1" ht="21">
      <c r="A1" s="62">
        <v>1</v>
      </c>
      <c r="B1" s="62" t="s">
        <v>141</v>
      </c>
      <c r="O1" s="62" t="s">
        <v>142</v>
      </c>
    </row>
    <row r="28" ht="21">
      <c r="A28" s="62">
        <v>2</v>
      </c>
    </row>
    <row r="54" ht="21">
      <c r="A54" s="62">
        <v>3</v>
      </c>
    </row>
    <row r="80" ht="21">
      <c r="A80" s="62">
        <v>4</v>
      </c>
    </row>
    <row r="105" ht="21">
      <c r="A105" s="62">
        <v>5</v>
      </c>
    </row>
    <row r="131" ht="21">
      <c r="A131" s="62">
        <v>6</v>
      </c>
    </row>
    <row r="156" ht="21">
      <c r="A156" s="62">
        <v>8</v>
      </c>
    </row>
    <row r="181" ht="21">
      <c r="A181" s="62">
        <v>14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B7" sqref="B7:B20"/>
    </sheetView>
  </sheetViews>
  <sheetFormatPr defaultColWidth="9.00390625" defaultRowHeight="13.5"/>
  <cols>
    <col min="1" max="1" width="8.875" style="0" customWidth="1"/>
    <col min="2" max="2" width="67.625" style="0" customWidth="1"/>
    <col min="3" max="16384" width="8.875" style="0" customWidth="1"/>
  </cols>
  <sheetData>
    <row r="1" spans="1:9" ht="13.5">
      <c r="A1" s="11" t="s">
        <v>8</v>
      </c>
      <c r="B1" s="12"/>
      <c r="C1" s="12"/>
      <c r="D1" s="12"/>
      <c r="E1" s="12"/>
      <c r="F1" s="12"/>
      <c r="G1" s="12"/>
      <c r="H1" s="12"/>
      <c r="I1" s="2"/>
    </row>
    <row r="2" spans="1:9" ht="14.25" customHeight="1">
      <c r="A2" s="13" t="s">
        <v>9</v>
      </c>
      <c r="B2" s="14"/>
      <c r="C2" s="14"/>
      <c r="D2" s="14"/>
      <c r="E2" s="14"/>
      <c r="F2" s="14"/>
      <c r="G2" s="14"/>
      <c r="H2" s="14"/>
      <c r="I2" s="2"/>
    </row>
    <row r="3" spans="1:4" ht="14.25" customHeight="1">
      <c r="A3" s="2"/>
      <c r="D3" s="2"/>
    </row>
    <row r="7" spans="1:2" ht="13.5">
      <c r="A7" t="s">
        <v>10</v>
      </c>
      <c r="B7" t="s">
        <v>152</v>
      </c>
    </row>
    <row r="8" ht="13.5">
      <c r="B8" t="s">
        <v>143</v>
      </c>
    </row>
    <row r="9" ht="13.5">
      <c r="B9" t="s">
        <v>144</v>
      </c>
    </row>
    <row r="10" ht="13.5">
      <c r="B10" t="s">
        <v>145</v>
      </c>
    </row>
    <row r="12" ht="13.5">
      <c r="B12" t="s">
        <v>146</v>
      </c>
    </row>
    <row r="14" ht="13.5">
      <c r="B14" t="s">
        <v>147</v>
      </c>
    </row>
    <row r="15" ht="13.5">
      <c r="B15" t="s">
        <v>148</v>
      </c>
    </row>
    <row r="17" ht="13.5">
      <c r="B17" t="s">
        <v>149</v>
      </c>
    </row>
    <row r="18" ht="13.5">
      <c r="B18" t="s">
        <v>150</v>
      </c>
    </row>
    <row r="20" ht="13.5">
      <c r="B20" t="s">
        <v>151</v>
      </c>
    </row>
  </sheetData>
  <sheetProtection/>
  <printOptions/>
  <pageMargins left="0.7499062639521802" right="0.7499062639521802" top="0.9998749560258521" bottom="0.9998749560258521" header="0.5110472206055648" footer="0.51104722060556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9"/>
  <sheetViews>
    <sheetView workbookViewId="0" topLeftCell="A1">
      <selection activeCell="C8" sqref="C8"/>
    </sheetView>
  </sheetViews>
  <sheetFormatPr defaultColWidth="9.00390625" defaultRowHeight="13.5"/>
  <cols>
    <col min="1" max="1" width="2.75390625" style="17" customWidth="1"/>
    <col min="2" max="3" width="17.00390625" style="17" customWidth="1"/>
    <col min="4" max="4" width="5.00390625" style="17" customWidth="1"/>
    <col min="5" max="6" width="17.00390625" style="17" customWidth="1"/>
    <col min="7" max="7" width="11.625" style="17" customWidth="1"/>
    <col min="8" max="8" width="16.625" style="17" bestFit="1" customWidth="1"/>
    <col min="9" max="9" width="6.50390625" style="17" bestFit="1" customWidth="1"/>
    <col min="10" max="10" width="7.25390625" style="17" customWidth="1"/>
    <col min="11" max="16384" width="9.00390625" style="17" customWidth="1"/>
  </cols>
  <sheetData>
    <row r="2" spans="3:6" ht="17.25">
      <c r="C2" s="30" t="s">
        <v>51</v>
      </c>
      <c r="E2" s="58" t="s">
        <v>52</v>
      </c>
      <c r="F2" s="59"/>
    </row>
    <row r="3" spans="2:11" ht="17.25">
      <c r="B3" s="31" t="s">
        <v>53</v>
      </c>
      <c r="C3" s="32">
        <v>1096366</v>
      </c>
      <c r="E3" s="33" t="s">
        <v>54</v>
      </c>
      <c r="F3" s="34">
        <v>123.802</v>
      </c>
      <c r="H3" s="35" t="s">
        <v>55</v>
      </c>
      <c r="I3" s="36">
        <v>10000</v>
      </c>
      <c r="J3" s="37" t="s">
        <v>53</v>
      </c>
      <c r="K3" s="36">
        <f>I3*F3</f>
        <v>1238020</v>
      </c>
    </row>
    <row r="4" spans="2:11" ht="17.25">
      <c r="B4" s="38" t="s">
        <v>56</v>
      </c>
      <c r="C4" s="39">
        <v>0.03</v>
      </c>
      <c r="E4" s="33" t="s">
        <v>57</v>
      </c>
      <c r="F4" s="34">
        <v>135.889</v>
      </c>
      <c r="H4" s="35" t="s">
        <v>58</v>
      </c>
      <c r="I4" s="40">
        <v>19651</v>
      </c>
      <c r="J4" s="37" t="s">
        <v>59</v>
      </c>
      <c r="K4" s="36">
        <f>I4-I5</f>
        <v>135</v>
      </c>
    </row>
    <row r="5" spans="2:9" ht="17.25">
      <c r="B5" s="38" t="s">
        <v>60</v>
      </c>
      <c r="C5" s="41" t="s">
        <v>99</v>
      </c>
      <c r="E5" s="33" t="s">
        <v>61</v>
      </c>
      <c r="F5" s="34">
        <v>191.977</v>
      </c>
      <c r="H5" s="35" t="s">
        <v>62</v>
      </c>
      <c r="I5" s="40">
        <v>19516</v>
      </c>
    </row>
    <row r="6" spans="2:6" ht="17.25">
      <c r="B6" s="31" t="s">
        <v>59</v>
      </c>
      <c r="C6" s="42">
        <v>87</v>
      </c>
      <c r="E6" s="33" t="s">
        <v>63</v>
      </c>
      <c r="F6" s="34">
        <v>90.191</v>
      </c>
    </row>
    <row r="7" spans="2:6" ht="17.25">
      <c r="B7" s="60" t="s">
        <v>64</v>
      </c>
      <c r="C7" s="60"/>
      <c r="E7" s="33" t="s">
        <v>65</v>
      </c>
      <c r="F7" s="34">
        <v>81.414</v>
      </c>
    </row>
    <row r="8" spans="2:6" ht="17.25">
      <c r="B8" s="31" t="s">
        <v>66</v>
      </c>
      <c r="C8" s="43">
        <f>SUMIF(B12:B39,C5,E12:E39)/10000</f>
        <v>3.7</v>
      </c>
      <c r="E8" s="33" t="s">
        <v>67</v>
      </c>
      <c r="F8" s="34">
        <v>94.93</v>
      </c>
    </row>
    <row r="9" spans="2:6" ht="17.25">
      <c r="B9" s="44" t="s">
        <v>68</v>
      </c>
      <c r="C9" s="45">
        <f>C3*C4</f>
        <v>32890.979999999996</v>
      </c>
      <c r="E9" s="33" t="s">
        <v>69</v>
      </c>
      <c r="F9" s="34">
        <v>128.591</v>
      </c>
    </row>
    <row r="10" spans="2:6" ht="17.25">
      <c r="B10" s="31" t="s">
        <v>70</v>
      </c>
      <c r="C10" s="46">
        <f>SUMIF(B12:B39,C5,F12:F39)</f>
        <v>32190</v>
      </c>
      <c r="F10" s="47" t="s">
        <v>71</v>
      </c>
    </row>
    <row r="12" spans="2:6" ht="13.5" hidden="1">
      <c r="B12" s="17" t="s">
        <v>72</v>
      </c>
      <c r="D12" s="48">
        <v>100</v>
      </c>
      <c r="E12" s="49">
        <f aca="true" t="shared" si="0" ref="E12:E39">(ROUNDDOWN($C$9/($C$6/D12),-3))</f>
        <v>37000</v>
      </c>
      <c r="F12" s="29">
        <f aca="true" t="shared" si="1" ref="F12:F39">$C$6*E12/D12</f>
        <v>32190</v>
      </c>
    </row>
    <row r="13" spans="2:6" ht="13.5" hidden="1">
      <c r="B13" s="17" t="s">
        <v>73</v>
      </c>
      <c r="C13" s="50">
        <f>F3/F8</f>
        <v>1.304139892552407</v>
      </c>
      <c r="D13" s="48">
        <f>10000/$F$8</f>
        <v>105.34077741493732</v>
      </c>
      <c r="E13" s="49">
        <f t="shared" si="0"/>
        <v>39000</v>
      </c>
      <c r="F13" s="29">
        <f t="shared" si="1"/>
        <v>32209.749</v>
      </c>
    </row>
    <row r="14" spans="2:6" ht="13.5" hidden="1">
      <c r="B14" s="17" t="s">
        <v>74</v>
      </c>
      <c r="C14" s="50">
        <f>F3/F9</f>
        <v>0.962757891298769</v>
      </c>
      <c r="D14" s="48">
        <f>10000/$F$9</f>
        <v>77.76594007356657</v>
      </c>
      <c r="E14" s="49">
        <f t="shared" si="0"/>
        <v>29000</v>
      </c>
      <c r="F14" s="29">
        <f t="shared" si="1"/>
        <v>32443.509300000005</v>
      </c>
    </row>
    <row r="15" spans="2:6" ht="13.5" hidden="1">
      <c r="B15" s="17" t="s">
        <v>75</v>
      </c>
      <c r="C15" s="50"/>
      <c r="D15" s="48">
        <v>100</v>
      </c>
      <c r="E15" s="49">
        <f t="shared" si="0"/>
        <v>37000</v>
      </c>
      <c r="F15" s="29">
        <f t="shared" si="1"/>
        <v>32190</v>
      </c>
    </row>
    <row r="16" spans="2:6" ht="13.5" hidden="1">
      <c r="B16" s="17" t="s">
        <v>76</v>
      </c>
      <c r="C16" s="50">
        <f>F4/F3</f>
        <v>1.0976317022342128</v>
      </c>
      <c r="D16" s="48">
        <f>10000/$F$3</f>
        <v>80.7741393515452</v>
      </c>
      <c r="E16" s="49">
        <f t="shared" si="0"/>
        <v>30000</v>
      </c>
      <c r="F16" s="29">
        <f t="shared" si="1"/>
        <v>32312.322000000004</v>
      </c>
    </row>
    <row r="17" spans="2:6" ht="13.5" hidden="1">
      <c r="B17" s="17" t="s">
        <v>77</v>
      </c>
      <c r="C17" s="50">
        <f>F4/F5</f>
        <v>0.7078400016668663</v>
      </c>
      <c r="D17" s="48">
        <f>10000/$F$5</f>
        <v>52.089573230126526</v>
      </c>
      <c r="E17" s="49">
        <f t="shared" si="0"/>
        <v>19000</v>
      </c>
      <c r="F17" s="29">
        <f t="shared" si="1"/>
        <v>31733.7981</v>
      </c>
    </row>
    <row r="18" spans="2:6" ht="13.5" hidden="1">
      <c r="B18" s="17" t="s">
        <v>78</v>
      </c>
      <c r="C18" s="50">
        <f>F4/F6</f>
        <v>1.506680267432449</v>
      </c>
      <c r="D18" s="48">
        <f>10000/$F$6</f>
        <v>110.87580800745086</v>
      </c>
      <c r="E18" s="49">
        <f t="shared" si="0"/>
        <v>41000</v>
      </c>
      <c r="F18" s="29">
        <f t="shared" si="1"/>
        <v>32171.129699999998</v>
      </c>
    </row>
    <row r="19" spans="2:6" ht="13.5" hidden="1">
      <c r="B19" s="17" t="s">
        <v>79</v>
      </c>
      <c r="C19" s="50">
        <f>F4/F7</f>
        <v>1.6691109637163142</v>
      </c>
      <c r="D19" s="48">
        <f>10000/$F$7</f>
        <v>122.82899746972265</v>
      </c>
      <c r="E19" s="49">
        <f t="shared" si="0"/>
        <v>46000</v>
      </c>
      <c r="F19" s="29">
        <f t="shared" si="1"/>
        <v>32581.8828</v>
      </c>
    </row>
    <row r="20" spans="2:6" ht="13.5" hidden="1">
      <c r="B20" s="17" t="s">
        <v>80</v>
      </c>
      <c r="C20" s="50">
        <f>F4/F8</f>
        <v>1.4314652902138418</v>
      </c>
      <c r="D20" s="48">
        <f>10000/$F$8</f>
        <v>105.34077741493732</v>
      </c>
      <c r="E20" s="49">
        <f t="shared" si="0"/>
        <v>39000</v>
      </c>
      <c r="F20" s="29">
        <f t="shared" si="1"/>
        <v>32209.749</v>
      </c>
    </row>
    <row r="21" spans="2:6" ht="13.5" hidden="1">
      <c r="B21" s="17" t="s">
        <v>81</v>
      </c>
      <c r="C21" s="50">
        <f>F4/F9</f>
        <v>1.056753583065689</v>
      </c>
      <c r="D21" s="48">
        <f>10000/$F$9</f>
        <v>77.76594007356657</v>
      </c>
      <c r="E21" s="49">
        <f t="shared" si="0"/>
        <v>29000</v>
      </c>
      <c r="F21" s="29">
        <f t="shared" si="1"/>
        <v>32443.509300000005</v>
      </c>
    </row>
    <row r="22" spans="2:6" ht="13.5" hidden="1">
      <c r="B22" s="17" t="s">
        <v>82</v>
      </c>
      <c r="C22" s="50"/>
      <c r="D22" s="48">
        <v>100</v>
      </c>
      <c r="E22" s="49">
        <f t="shared" si="0"/>
        <v>37000</v>
      </c>
      <c r="F22" s="29">
        <f t="shared" si="1"/>
        <v>32190</v>
      </c>
    </row>
    <row r="23" spans="2:6" ht="13.5" hidden="1">
      <c r="B23" s="17" t="s">
        <v>83</v>
      </c>
      <c r="C23" s="50">
        <f>F5/F3</f>
        <v>1.5506776950291594</v>
      </c>
      <c r="D23" s="48">
        <f>10000/$F$3</f>
        <v>80.7741393515452</v>
      </c>
      <c r="E23" s="49">
        <f t="shared" si="0"/>
        <v>30000</v>
      </c>
      <c r="F23" s="29">
        <f t="shared" si="1"/>
        <v>32312.322000000004</v>
      </c>
    </row>
    <row r="24" spans="2:6" ht="13.5" hidden="1">
      <c r="B24" s="17" t="s">
        <v>84</v>
      </c>
      <c r="C24" s="50">
        <f>F5/F6</f>
        <v>2.128560499384639</v>
      </c>
      <c r="D24" s="48">
        <f>10000/$F$6</f>
        <v>110.87580800745086</v>
      </c>
      <c r="E24" s="49">
        <f t="shared" si="0"/>
        <v>41000</v>
      </c>
      <c r="F24" s="29">
        <f t="shared" si="1"/>
        <v>32171.129699999998</v>
      </c>
    </row>
    <row r="25" spans="2:6" ht="13.5" hidden="1">
      <c r="B25" s="17" t="s">
        <v>85</v>
      </c>
      <c r="C25" s="50">
        <f>F5/F7</f>
        <v>2.3580342447244944</v>
      </c>
      <c r="D25" s="48">
        <f>10000/$F$7</f>
        <v>122.82899746972265</v>
      </c>
      <c r="E25" s="49">
        <f t="shared" si="0"/>
        <v>46000</v>
      </c>
      <c r="F25" s="29">
        <f t="shared" si="1"/>
        <v>32581.8828</v>
      </c>
    </row>
    <row r="26" spans="2:6" ht="13.5" hidden="1">
      <c r="B26" s="17" t="s">
        <v>86</v>
      </c>
      <c r="C26" s="50">
        <f>F5/F8</f>
        <v>2.022300642578742</v>
      </c>
      <c r="D26" s="48">
        <f>10000/$F$8</f>
        <v>105.34077741493732</v>
      </c>
      <c r="E26" s="49">
        <f t="shared" si="0"/>
        <v>39000</v>
      </c>
      <c r="F26" s="29">
        <f t="shared" si="1"/>
        <v>32209.749</v>
      </c>
    </row>
    <row r="27" spans="2:6" ht="13.5" hidden="1">
      <c r="B27" s="17" t="s">
        <v>87</v>
      </c>
      <c r="C27" s="50">
        <f>F5/F9</f>
        <v>1.492927187750309</v>
      </c>
      <c r="D27" s="48">
        <f>10000/$F$9</f>
        <v>77.76594007356657</v>
      </c>
      <c r="E27" s="49">
        <f t="shared" si="0"/>
        <v>29000</v>
      </c>
      <c r="F27" s="29">
        <f t="shared" si="1"/>
        <v>32443.509300000005</v>
      </c>
    </row>
    <row r="28" spans="2:6" ht="13.5" hidden="1">
      <c r="B28" s="17" t="s">
        <v>88</v>
      </c>
      <c r="C28" s="50"/>
      <c r="D28" s="48">
        <v>100</v>
      </c>
      <c r="E28" s="49">
        <f t="shared" si="0"/>
        <v>37000</v>
      </c>
      <c r="F28" s="29">
        <f t="shared" si="1"/>
        <v>32190</v>
      </c>
    </row>
    <row r="29" spans="2:6" ht="13.5" hidden="1">
      <c r="B29" s="17" t="s">
        <v>89</v>
      </c>
      <c r="C29" s="50">
        <f>F6/F3</f>
        <v>0.7285100402255213</v>
      </c>
      <c r="D29" s="48">
        <f>10000/$F$3</f>
        <v>80.7741393515452</v>
      </c>
      <c r="E29" s="49">
        <f t="shared" si="0"/>
        <v>30000</v>
      </c>
      <c r="F29" s="29">
        <f t="shared" si="1"/>
        <v>32312.322000000004</v>
      </c>
    </row>
    <row r="30" spans="2:6" ht="13.5" hidden="1">
      <c r="B30" s="17" t="s">
        <v>90</v>
      </c>
      <c r="C30" s="50">
        <f>F6/F7</f>
        <v>1.1078070110791756</v>
      </c>
      <c r="D30" s="48">
        <f>10000/$F$7</f>
        <v>122.82899746972265</v>
      </c>
      <c r="E30" s="49">
        <f t="shared" si="0"/>
        <v>46000</v>
      </c>
      <c r="F30" s="29">
        <f t="shared" si="1"/>
        <v>32581.8828</v>
      </c>
    </row>
    <row r="31" spans="2:6" ht="13.5" hidden="1">
      <c r="B31" s="17" t="s">
        <v>91</v>
      </c>
      <c r="C31" s="50">
        <f>F6/F8</f>
        <v>0.9500790055830611</v>
      </c>
      <c r="D31" s="48">
        <f>10000/$F$8</f>
        <v>105.34077741493732</v>
      </c>
      <c r="E31" s="49">
        <f t="shared" si="0"/>
        <v>39000</v>
      </c>
      <c r="F31" s="29">
        <f t="shared" si="1"/>
        <v>32209.749</v>
      </c>
    </row>
    <row r="32" spans="2:6" ht="13.5" hidden="1">
      <c r="B32" s="17" t="s">
        <v>92</v>
      </c>
      <c r="C32" s="50">
        <f>F6/F9</f>
        <v>0.7013787901175043</v>
      </c>
      <c r="D32" s="48">
        <f>10000/$F$9</f>
        <v>77.76594007356657</v>
      </c>
      <c r="E32" s="49">
        <f t="shared" si="0"/>
        <v>29000</v>
      </c>
      <c r="F32" s="29">
        <f t="shared" si="1"/>
        <v>32443.509300000005</v>
      </c>
    </row>
    <row r="33" spans="2:6" ht="13.5" hidden="1">
      <c r="B33" s="17" t="s">
        <v>93</v>
      </c>
      <c r="C33" s="50"/>
      <c r="D33" s="48">
        <v>100</v>
      </c>
      <c r="E33" s="49">
        <f t="shared" si="0"/>
        <v>37000</v>
      </c>
      <c r="F33" s="29">
        <f t="shared" si="1"/>
        <v>32190</v>
      </c>
    </row>
    <row r="34" spans="2:6" ht="13.5" hidden="1">
      <c r="B34" s="17" t="s">
        <v>94</v>
      </c>
      <c r="C34" s="50">
        <f>F7/F3</f>
        <v>0.6576145781166701</v>
      </c>
      <c r="D34" s="48">
        <f>10000/$F$3</f>
        <v>80.7741393515452</v>
      </c>
      <c r="E34" s="49">
        <f t="shared" si="0"/>
        <v>30000</v>
      </c>
      <c r="F34" s="29">
        <f t="shared" si="1"/>
        <v>32312.322000000004</v>
      </c>
    </row>
    <row r="35" spans="2:6" ht="13.5" hidden="1">
      <c r="B35" s="17" t="s">
        <v>95</v>
      </c>
      <c r="C35" s="50">
        <f>F7/F8</f>
        <v>0.8576214052459706</v>
      </c>
      <c r="D35" s="48">
        <f>10000/$F$8</f>
        <v>105.34077741493732</v>
      </c>
      <c r="E35" s="49">
        <f t="shared" si="0"/>
        <v>39000</v>
      </c>
      <c r="F35" s="29">
        <f t="shared" si="1"/>
        <v>32209.749</v>
      </c>
    </row>
    <row r="36" spans="2:6" ht="13.5" hidden="1">
      <c r="B36" s="17" t="s">
        <v>96</v>
      </c>
      <c r="C36" s="50">
        <f>F7/F9</f>
        <v>0.6331236245149349</v>
      </c>
      <c r="D36" s="48">
        <f>10000/$F$9</f>
        <v>77.76594007356657</v>
      </c>
      <c r="E36" s="49">
        <f t="shared" si="0"/>
        <v>29000</v>
      </c>
      <c r="F36" s="29">
        <f t="shared" si="1"/>
        <v>32443.509300000005</v>
      </c>
    </row>
    <row r="37" spans="2:6" ht="13.5" hidden="1">
      <c r="B37" s="17" t="s">
        <v>97</v>
      </c>
      <c r="C37" s="50"/>
      <c r="D37" s="48">
        <v>100</v>
      </c>
      <c r="E37" s="49">
        <f t="shared" si="0"/>
        <v>37000</v>
      </c>
      <c r="F37" s="29">
        <f t="shared" si="1"/>
        <v>32190</v>
      </c>
    </row>
    <row r="38" spans="2:6" ht="13.5" hidden="1">
      <c r="B38" s="17" t="s">
        <v>98</v>
      </c>
      <c r="C38" s="50">
        <f>F8/F9</f>
        <v>0.7382320691183676</v>
      </c>
      <c r="D38" s="48">
        <f>10000/$F$9</f>
        <v>77.76594007356657</v>
      </c>
      <c r="E38" s="49">
        <f t="shared" si="0"/>
        <v>29000</v>
      </c>
      <c r="F38" s="29">
        <f t="shared" si="1"/>
        <v>32443.509300000005</v>
      </c>
    </row>
    <row r="39" spans="2:6" ht="13.5" hidden="1">
      <c r="B39" s="17" t="s">
        <v>69</v>
      </c>
      <c r="D39" s="48">
        <v>100</v>
      </c>
      <c r="E39" s="49">
        <f t="shared" si="0"/>
        <v>37000</v>
      </c>
      <c r="F39" s="29">
        <f t="shared" si="1"/>
        <v>32190</v>
      </c>
    </row>
  </sheetData>
  <mergeCells count="2">
    <mergeCell ref="E2:F2"/>
    <mergeCell ref="B7:C7"/>
  </mergeCells>
  <dataValidations count="1">
    <dataValidation type="list" allowBlank="1" showInputMessage="1" showErrorMessage="1" sqref="C5">
      <formula1>$B$12:$B$39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14089672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miho</cp:lastModifiedBy>
  <cp:lastPrinted>2026-01-07T18:04:14Z</cp:lastPrinted>
  <dcterms:created xsi:type="dcterms:W3CDTF">2013-10-09T23:04:08Z</dcterms:created>
  <dcterms:modified xsi:type="dcterms:W3CDTF">2015-09-26T04:17:44Z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