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210" windowWidth="27015" windowHeight="10875" activeTab="3"/>
  </bookViews>
  <sheets>
    <sheet name="ルール＆合計" sheetId="1" r:id="rId1"/>
    <sheet name="検証データ60分" sheetId="2" r:id="rId2"/>
    <sheet name="画像" sheetId="3" r:id="rId3"/>
    <sheet name="気づき" sheetId="4" r:id="rId4"/>
    <sheet name="検証終了通貨" sheetId="5" r:id="rId5"/>
  </sheets>
  <definedNames/>
  <calcPr fullCalcOnLoad="1"/>
</workbook>
</file>

<file path=xl/sharedStrings.xml><?xml version="1.0" encoding="utf-8"?>
<sst xmlns="http://schemas.openxmlformats.org/spreadsheetml/2006/main" count="189" uniqueCount="131">
  <si>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</si>
  <si>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</si>
  <si>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</si>
  <si>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</si>
  <si>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</si>
  <si>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</si>
  <si>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</si>
  <si>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</si>
  <si>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</si>
  <si>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</si>
  <si>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</si>
  <si>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</si>
  <si>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</si>
  <si>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</si>
  <si>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</si>
  <si>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</si>
  <si>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</si>
  <si>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</si>
  <si>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</si>
  <si>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2014年　　合計</t>
  </si>
  <si>
    <t>※リスクリワードレシオ</t>
  </si>
  <si>
    <t>※プロフィットファクター</t>
  </si>
  <si>
    <t>売買</t>
  </si>
  <si>
    <t>時間足</t>
  </si>
  <si>
    <t>エントリー日時</t>
  </si>
  <si>
    <t>エントリー価格</t>
  </si>
  <si>
    <t>決済日時</t>
  </si>
  <si>
    <t>決済価格</t>
  </si>
  <si>
    <t>合計</t>
  </si>
  <si>
    <t>トレード詳細データ</t>
  </si>
  <si>
    <t>通貨ペア別エントリー回数</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</si>
  <si>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</si>
  <si>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</si>
  <si>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</si>
  <si>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</si>
  <si>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</si>
  <si>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</si>
  <si>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</si>
  <si>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</si>
  <si>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</si>
  <si>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</si>
  <si>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</si>
  <si>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</si>
  <si>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</si>
  <si>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</si>
  <si>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</si>
  <si>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</si>
  <si>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</si>
  <si>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</si>
  <si>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</si>
  <si>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</si>
  <si>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</si>
  <si>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</si>
  <si>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</si>
  <si>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</si>
  <si>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気づき：</t>
  </si>
  <si>
    <t>PB:</t>
  </si>
  <si>
    <t>USDJPY</t>
  </si>
  <si>
    <t>日足◎</t>
  </si>
  <si>
    <t>240分足◎</t>
  </si>
  <si>
    <t>USDCHF</t>
  </si>
  <si>
    <t>フィボナッチトレード</t>
  </si>
  <si>
    <t>60分◎</t>
  </si>
  <si>
    <t>EURUSD</t>
  </si>
  <si>
    <t>ヘッドアンドショルダー</t>
  </si>
  <si>
    <t>GBPUSD</t>
  </si>
  <si>
    <t>ロスカット幅(pips)</t>
  </si>
  <si>
    <t>万通貨</t>
  </si>
  <si>
    <t>現合計</t>
  </si>
  <si>
    <t>1pips(円)</t>
  </si>
  <si>
    <t>結果資金</t>
  </si>
  <si>
    <t>ストップ設定価格</t>
  </si>
  <si>
    <t>損益金額　</t>
  </si>
  <si>
    <t>損失上限</t>
  </si>
  <si>
    <t>右側円の場合=100</t>
  </si>
  <si>
    <t>ドル円レート=今のレート</t>
  </si>
  <si>
    <t>USD/JPY、EUR/JPY</t>
  </si>
  <si>
    <t>EUR/USD、GBP/USD</t>
  </si>
  <si>
    <t>売</t>
  </si>
  <si>
    <t>・ピンバー、MA触る&amp;両方上にある状態</t>
  </si>
  <si>
    <t>決済ルール</t>
  </si>
  <si>
    <t>ｂ/ストップを移動していく</t>
  </si>
  <si>
    <t>損益pips</t>
  </si>
  <si>
    <t>60分</t>
  </si>
  <si>
    <t>・１７pipで建値ストップ！！</t>
  </si>
  <si>
    <t>４H</t>
  </si>
  <si>
    <t>ドルフラン</t>
  </si>
  <si>
    <t>ダイバー直近安値入り損ね　サポレジ割った</t>
  </si>
  <si>
    <t>ロット</t>
  </si>
  <si>
    <t>ロス(％)</t>
  </si>
  <si>
    <t>現在のドル円レート</t>
  </si>
  <si>
    <t>ユーロドル</t>
  </si>
  <si>
    <t>ユーロポンド</t>
  </si>
  <si>
    <t>サポレジで戻されてEB</t>
  </si>
  <si>
    <t>4H</t>
  </si>
  <si>
    <t>1H</t>
  </si>
  <si>
    <t>ダブルトップサポレジブレイクEB</t>
  </si>
  <si>
    <t>キウイドル</t>
  </si>
  <si>
    <t>ダイバー直近高値大きく割れエントリー</t>
  </si>
  <si>
    <t>買</t>
  </si>
  <si>
    <t>キウイ円</t>
  </si>
  <si>
    <t>ダブルボトム抜けてEBがストップ損切り　同じ値で買い入り直し！</t>
  </si>
  <si>
    <t>ウェッジブレイク戻ってエントリー</t>
  </si>
  <si>
    <t>4Hダイバー</t>
  </si>
  <si>
    <t>ポンドドル</t>
  </si>
  <si>
    <t>２週目</t>
  </si>
  <si>
    <t>１週目</t>
  </si>
  <si>
    <t>レンジを上に抜けてEB買い</t>
  </si>
  <si>
    <t>ユーロキウイ</t>
  </si>
  <si>
    <t>ユーロフラン</t>
  </si>
  <si>
    <t>オージーカナダ</t>
  </si>
  <si>
    <t>4Hダイバーでてエントリーしたけど逆ダイバーでて決済</t>
  </si>
  <si>
    <t>ユーロオージー</t>
  </si>
  <si>
    <t>デモ２週目です。</t>
  </si>
  <si>
    <t>先週に比べて特にトレード回数が増えてしまいました。</t>
  </si>
  <si>
    <t>チャートを見ていると、「これもそうかな？」と</t>
  </si>
  <si>
    <t>どれもがチャンスに見えてきてエントリーしていました。</t>
  </si>
  <si>
    <t>ちょっとタイミングが遅いかなというときでも</t>
  </si>
  <si>
    <t>エントリーしていました。</t>
  </si>
  <si>
    <t>また、エントリー中大きく含み益がでてきているのに、</t>
  </si>
  <si>
    <t>ストップを建値にするのを忘れ、最大の損切りになってしまいました。</t>
  </si>
  <si>
    <t>１．２時間置きにチャートを見ると決めたはずが忘れてしまったりもしました。</t>
  </si>
  <si>
    <t>チャートに張り付けないのならやはり日足をメインにするのがいいんだなと実感しました。</t>
  </si>
  <si>
    <t>トレードをたくさんしたいし、私は張り付けると思いこんでいて</t>
  </si>
  <si>
    <t>できるだけ短い時間足が良いと思って４H,1Hでも良いということでこれを選択していました。</t>
  </si>
  <si>
    <t>しかし実際にやってみると、１Hというのでもじっくりみていないといけないし</t>
  </si>
  <si>
    <t>２つ以上同時にエントリーしてしまうとストップあげるのを忘れたり、</t>
  </si>
  <si>
    <t>良い事一つもありませんでした。</t>
  </si>
  <si>
    <t>振り返ってみると焦りが大きかったと思いました。</t>
  </si>
  <si>
    <t>ひとつづつ確実にやっていかないと結局何も残らない</t>
  </si>
  <si>
    <t>ということになり兼ねないと思いましたので、来週からはそう心がけていきます。</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</si>
</sst>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0_ "/>
    <numFmt numFmtId="190" formatCode="0_ "/>
    <numFmt numFmtId="191" formatCode="#,##0.0;#,##0.0"/>
    <numFmt numFmtId="192" formatCode="#,##0;#,##0"/>
    <numFmt numFmtId="193" formatCode="0.0;[Red]0.0"/>
    <numFmt numFmtId="194" formatCode="0_);\(0\)"/>
    <numFmt numFmtId="195" formatCode="0.00;[Red]0.00"/>
    <numFmt numFmtId="196" formatCode="#,##0.00;#,##0.00"/>
    <numFmt numFmtId="197" formatCode="#,##0.0_ "/>
    <numFmt numFmtId="198" formatCode="0_ ;[Red]\-0\ "/>
    <numFmt numFmtId="199" formatCode="0;&quot;△ &quot;0"/>
    <numFmt numFmtId="200" formatCode="#,##0;&quot;▲ &quot;#,##0"/>
    <numFmt numFmtId="201" formatCode="#,##0_ "/>
    <numFmt numFmtId="202" formatCode="###,000;###,000"/>
    <numFmt numFmtId="203" formatCode="0.0_ ;[Red]\-0.0\ "/>
    <numFmt numFmtId="204" formatCode="0.000_ "/>
    <numFmt numFmtId="205" formatCode="#,##0;[Red]#,##0"/>
    <numFmt numFmtId="206" formatCode="0.000&quot; &quot;"/>
    <numFmt numFmtId="207" formatCode="#,##0.0;[Red]\-#,##0.0"/>
    <numFmt numFmtId="208" formatCode="&quot;Yes&quot;;&quot;Yes&quot;;&quot;No&quot;"/>
    <numFmt numFmtId="209" formatCode="&quot;True&quot;;&quot;True&quot;;&quot;False&quot;"/>
    <numFmt numFmtId="210" formatCode="&quot;On&quot;;&quot;On&quot;;&quot;Off&quot;"/>
    <numFmt numFmtId="211" formatCode="[$€-2]\ #,##0.00_);[Red]\([$€-2]\ #,##0.00\)"/>
    <numFmt numFmtId="212" formatCode="&quot;¥&quot;#,##0.0;&quot;¥&quot;\-#,##0.0"/>
    <numFmt numFmtId="213" formatCode="#,##0.0_ ;[Red]\-#,##0.0\ "/>
    <numFmt numFmtId="214" formatCode="mmm\-yyyy"/>
  </numFmts>
  <fonts count="56">
    <font>
      <sz val="11"/>
      <color indexed="8"/>
      <name val="ＭＳ Ｐゴシック"/>
      <family val="3"/>
    </font>
    <font>
      <sz val="11"/>
      <name val="ＭＳ Ｐゴシック"/>
      <family val="3"/>
    </font>
    <font>
      <b/>
      <sz val="11"/>
      <color indexed="8"/>
      <name val="ＭＳ Ｐゴシック"/>
      <family val="3"/>
    </font>
    <font>
      <sz val="11"/>
      <color indexed="9"/>
      <name val="ＭＳ Ｐゴシック"/>
      <family val="3"/>
    </font>
    <font>
      <b/>
      <sz val="12"/>
      <color indexed="8"/>
      <name val="ＭＳ Ｐゴシック"/>
      <family val="3"/>
    </font>
    <font>
      <sz val="12"/>
      <color indexed="8"/>
      <name val="ＭＳ Ｐゴシック"/>
      <family val="3"/>
    </font>
    <font>
      <sz val="12"/>
      <name val="MS PGothic"/>
      <family val="3"/>
    </font>
    <font>
      <sz val="9"/>
      <name val="ＭＳ Ｐゴシック"/>
      <family val="3"/>
    </font>
    <font>
      <b/>
      <sz val="12"/>
      <name val="ＭＳ Ｐゴシック"/>
      <family val="3"/>
    </font>
    <font>
      <sz val="12"/>
      <name val="ＭＳ Ｐゴシック"/>
      <family val="3"/>
    </font>
    <font>
      <sz val="6"/>
      <name val="ＭＳ Ｐゴシック"/>
      <family val="3"/>
    </font>
    <font>
      <b/>
      <sz val="11"/>
      <color indexed="9"/>
      <name val="ＭＳ Ｐゴシック"/>
      <family val="3"/>
    </font>
    <font>
      <b/>
      <sz val="11"/>
      <name val="ＭＳ Ｐゴシック"/>
      <family val="3"/>
    </font>
    <font>
      <sz val="26"/>
      <color indexed="8"/>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7"/>
      <name val="ＭＳ Ｐゴシック"/>
      <family val="3"/>
    </font>
    <font>
      <sz val="11"/>
      <color indexed="49"/>
      <name val="ＭＳ Ｐゴシック"/>
      <family val="3"/>
    </font>
    <font>
      <sz val="22"/>
      <color indexed="10"/>
      <name val="ＭＳ Ｐゴシック"/>
      <family val="3"/>
    </font>
    <font>
      <sz val="24"/>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rgb="FF006100"/>
      <name val="Calibri"/>
      <family val="3"/>
    </font>
    <font>
      <sz val="11"/>
      <color theme="4" tint="-0.24997000396251678"/>
      <name val="ＭＳ Ｐゴシック"/>
      <family val="3"/>
    </font>
    <font>
      <sz val="11"/>
      <color rgb="FFFF0000"/>
      <name val="ＭＳ Ｐゴシック"/>
      <family val="3"/>
    </font>
    <font>
      <sz val="11"/>
      <color rgb="FF000000"/>
      <name val="ＭＳ Ｐゴシック"/>
      <family val="3"/>
    </font>
    <font>
      <sz val="22"/>
      <color rgb="FFFF0000"/>
      <name val="ＭＳ Ｐゴシック"/>
      <family val="3"/>
    </font>
    <font>
      <sz val="24"/>
      <color rgb="FFFF0000"/>
      <name val="ＭＳ Ｐゴシック"/>
      <family val="3"/>
    </font>
    <font>
      <b/>
      <sz val="11"/>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B7B7"/>
        <bgColor indexed="64"/>
      </patternFill>
    </fill>
    <fill>
      <patternFill patternType="solid">
        <fgColor rgb="FFFF00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style="medium"/>
      <top style="medium"/>
      <bottom style="thin"/>
    </border>
    <border>
      <left style="thin"/>
      <right>
        <color indexed="63"/>
      </right>
      <top style="medium"/>
      <bottom style="thin"/>
    </border>
    <border>
      <left style="thin"/>
      <right>
        <color indexed="63"/>
      </right>
      <top style="medium"/>
      <bottom style="medium"/>
    </border>
    <border>
      <left style="thin"/>
      <right style="medium"/>
      <top style="medium"/>
      <bottom style="medium"/>
    </border>
    <border>
      <left style="thin"/>
      <right style="thin"/>
      <top style="thin"/>
      <bottom style="thin"/>
    </border>
    <border>
      <left style="medium"/>
      <right style="thin"/>
      <top style="thin"/>
      <bottom>
        <color indexed="63"/>
      </bottom>
    </border>
    <border>
      <left style="thin"/>
      <right>
        <color indexed="63"/>
      </right>
      <top style="thin"/>
      <bottom>
        <color indexed="63"/>
      </bottom>
    </border>
    <border>
      <left style="medium"/>
      <right style="medium"/>
      <top style="medium"/>
      <bottom style="medium"/>
    </border>
    <border>
      <left>
        <color indexed="63"/>
      </left>
      <right>
        <color indexed="63"/>
      </right>
      <top>
        <color indexed="63"/>
      </top>
      <bottom style="double"/>
    </border>
    <border>
      <left style="medium"/>
      <right style="thin"/>
      <top>
        <color indexed="63"/>
      </top>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uble">
        <color indexed="60"/>
      </bottom>
    </border>
    <border>
      <left>
        <color indexed="63"/>
      </left>
      <right style="dotted"/>
      <top style="medium"/>
      <bottom>
        <color indexed="63"/>
      </bottom>
    </border>
    <border>
      <left style="dotted"/>
      <right style="dotted"/>
      <top style="medium"/>
      <bottom>
        <color indexed="63"/>
      </bottom>
    </border>
    <border>
      <left style="dotted"/>
      <right style="medium"/>
      <top style="medium"/>
      <bottom>
        <color indexed="63"/>
      </bottom>
    </border>
    <border>
      <left>
        <color indexed="63"/>
      </left>
      <right style="thin"/>
      <top style="medium"/>
      <bottom style="medium"/>
    </border>
    <border>
      <left style="dotted"/>
      <right>
        <color indexed="63"/>
      </right>
      <top style="medium"/>
      <bottom>
        <color indexed="63"/>
      </bottom>
    </border>
    <border>
      <left style="thin"/>
      <right style="dashed"/>
      <top style="thin"/>
      <bottom style="thin"/>
    </border>
    <border>
      <left style="dashed"/>
      <right style="dashed"/>
      <top style="thin"/>
      <bottom style="thin"/>
    </border>
    <border>
      <left>
        <color indexed="63"/>
      </left>
      <right style="thin"/>
      <top style="thin"/>
      <bottom style="thin"/>
    </border>
    <border>
      <left style="thin"/>
      <right style="dashed"/>
      <top style="thin"/>
      <bottom style="double">
        <color indexed="60"/>
      </bottom>
    </border>
    <border>
      <left style="dashed"/>
      <right style="dashed"/>
      <top style="thin"/>
      <bottom style="double">
        <color indexed="60"/>
      </bottom>
    </border>
    <border>
      <left>
        <color indexed="63"/>
      </left>
      <right style="thin"/>
      <top style="thin"/>
      <bottom style="double">
        <color indexed="60"/>
      </bottom>
    </border>
    <border>
      <left style="thin"/>
      <right>
        <color indexed="63"/>
      </right>
      <top>
        <color indexed="63"/>
      </top>
      <bottom style="thin"/>
    </border>
    <border>
      <left style="thin"/>
      <right style="dashed"/>
      <top>
        <color indexed="63"/>
      </top>
      <bottom style="thin"/>
    </border>
    <border>
      <left style="dashed"/>
      <right style="dashed"/>
      <top>
        <color indexed="63"/>
      </top>
      <bottom style="thin"/>
    </border>
    <border>
      <left style="dashed"/>
      <right style="dashed"/>
      <top style="double">
        <color indexed="60"/>
      </top>
      <bottom style="thin"/>
    </border>
    <border>
      <left style="dashed"/>
      <right style="thin"/>
      <top style="double">
        <color indexed="60"/>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medium"/>
    </border>
    <border>
      <left style="thin"/>
      <right style="thin"/>
      <top style="thin"/>
      <bottom style="medium"/>
    </border>
    <border>
      <left style="medium"/>
      <right style="thin"/>
      <top style="medium"/>
      <bottom style="thin"/>
    </border>
    <border>
      <left>
        <color indexed="63"/>
      </left>
      <right>
        <color indexed="63"/>
      </right>
      <top style="thin"/>
      <bottom style="thin"/>
    </border>
    <border>
      <left style="thin"/>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color indexed="60"/>
      </left>
      <right style="medium">
        <color indexed="60"/>
      </right>
      <top style="medium">
        <color indexed="60"/>
      </top>
      <bottom style="medium">
        <color indexed="60"/>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47" fillId="32" borderId="0" applyNumberFormat="0" applyBorder="0" applyAlignment="0" applyProtection="0"/>
  </cellStyleXfs>
  <cellXfs count="208">
    <xf numFmtId="0" fontId="0" fillId="0" borderId="0" xfId="0" applyAlignment="1">
      <alignment vertical="center"/>
    </xf>
    <xf numFmtId="0" fontId="0"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0" fontId="0"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3" fillId="33" borderId="20" xfId="0" applyNumberFormat="1" applyFont="1" applyFill="1" applyBorder="1" applyAlignment="1" applyProtection="1">
      <alignment horizontal="center" vertical="center"/>
      <protection/>
    </xf>
    <xf numFmtId="0" fontId="3" fillId="33" borderId="2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vertical="center"/>
      <protection/>
    </xf>
    <xf numFmtId="0" fontId="0" fillId="0" borderId="23" xfId="0" applyNumberFormat="1" applyFont="1" applyFill="1" applyBorder="1" applyAlignment="1" applyProtection="1">
      <alignment vertical="center"/>
      <protection/>
    </xf>
    <xf numFmtId="0" fontId="0" fillId="0" borderId="2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vertical="center"/>
      <protection/>
    </xf>
    <xf numFmtId="0" fontId="0" fillId="0" borderId="25" xfId="0" applyNumberFormat="1" applyFont="1" applyFill="1" applyBorder="1" applyAlignment="1" applyProtection="1">
      <alignment vertical="center"/>
      <protection/>
    </xf>
    <xf numFmtId="0" fontId="0" fillId="0" borderId="26" xfId="0" applyNumberFormat="1" applyFont="1" applyFill="1" applyBorder="1" applyAlignment="1" applyProtection="1">
      <alignment vertical="center"/>
      <protection/>
    </xf>
    <xf numFmtId="0" fontId="0" fillId="0" borderId="25" xfId="0" applyNumberFormat="1" applyFont="1" applyFill="1" applyBorder="1" applyAlignment="1" applyProtection="1">
      <alignment horizontal="center" vertical="center"/>
      <protection/>
    </xf>
    <xf numFmtId="0" fontId="4" fillId="0" borderId="0" xfId="61" applyNumberFormat="1" applyFont="1" applyFill="1" applyBorder="1" applyAlignment="1" applyProtection="1">
      <alignment vertical="center"/>
      <protection/>
    </xf>
    <xf numFmtId="0" fontId="4" fillId="34" borderId="27" xfId="61" applyNumberFormat="1" applyFont="1" applyFill="1" applyBorder="1" applyAlignment="1" applyProtection="1">
      <alignment vertical="center"/>
      <protection/>
    </xf>
    <xf numFmtId="182" fontId="4" fillId="34" borderId="28" xfId="61" applyNumberFormat="1" applyFont="1" applyFill="1" applyBorder="1" applyAlignment="1" applyProtection="1">
      <alignment vertical="center"/>
      <protection/>
    </xf>
    <xf numFmtId="9" fontId="4" fillId="0" borderId="29" xfId="61" applyNumberFormat="1" applyFont="1" applyFill="1" applyBorder="1" applyAlignment="1" applyProtection="1">
      <alignment horizontal="center" vertical="center"/>
      <protection/>
    </xf>
    <xf numFmtId="5" fontId="4" fillId="0" borderId="21" xfId="61" applyNumberFormat="1" applyFont="1" applyFill="1" applyBorder="1" applyAlignment="1" applyProtection="1">
      <alignment horizontal="center" vertical="center"/>
      <protection/>
    </xf>
    <xf numFmtId="5" fontId="4" fillId="0" borderId="0" xfId="61" applyNumberFormat="1" applyFont="1" applyFill="1" applyBorder="1" applyAlignment="1" applyProtection="1">
      <alignment horizontal="center" vertical="center"/>
      <protection/>
    </xf>
    <xf numFmtId="6" fontId="4" fillId="34" borderId="28" xfId="61" applyNumberFormat="1" applyFont="1" applyFill="1" applyBorder="1" applyAlignment="1" applyProtection="1">
      <alignment vertical="center"/>
      <protection/>
    </xf>
    <xf numFmtId="6" fontId="4" fillId="0" borderId="30" xfId="61"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55" fontId="5" fillId="0" borderId="17" xfId="61" applyNumberFormat="1" applyFont="1" applyFill="1" applyBorder="1" applyAlignment="1" applyProtection="1">
      <alignment horizontal="center" vertical="center"/>
      <protection/>
    </xf>
    <xf numFmtId="55" fontId="0" fillId="0" borderId="17" xfId="0" applyNumberFormat="1" applyFont="1" applyFill="1" applyBorder="1" applyAlignment="1" applyProtection="1">
      <alignment horizontal="center" vertical="center"/>
      <protection/>
    </xf>
    <xf numFmtId="55" fontId="5" fillId="0" borderId="31" xfId="61" applyNumberFormat="1" applyFont="1" applyFill="1" applyBorder="1" applyAlignment="1" applyProtection="1">
      <alignment horizontal="center" vertical="center"/>
      <protection/>
    </xf>
    <xf numFmtId="0" fontId="4" fillId="34" borderId="32" xfId="61" applyNumberFormat="1" applyFont="1" applyFill="1" applyBorder="1" applyAlignment="1" applyProtection="1">
      <alignment horizontal="center" vertical="center"/>
      <protection/>
    </xf>
    <xf numFmtId="0" fontId="4" fillId="34" borderId="33" xfId="61" applyNumberFormat="1" applyFont="1" applyFill="1" applyBorder="1" applyAlignment="1" applyProtection="1">
      <alignment horizontal="center" vertical="center" wrapText="1"/>
      <protection/>
    </xf>
    <xf numFmtId="0" fontId="4" fillId="34" borderId="33" xfId="61" applyNumberFormat="1" applyFont="1" applyFill="1" applyBorder="1" applyAlignment="1" applyProtection="1">
      <alignment horizontal="center" vertical="center"/>
      <protection/>
    </xf>
    <xf numFmtId="182" fontId="4" fillId="34" borderId="33" xfId="61" applyNumberFormat="1" applyFont="1" applyFill="1" applyBorder="1" applyAlignment="1" applyProtection="1">
      <alignment horizontal="center" vertical="center" wrapText="1"/>
      <protection/>
    </xf>
    <xf numFmtId="183" fontId="4" fillId="34" borderId="33" xfId="61" applyNumberFormat="1" applyFont="1" applyFill="1" applyBorder="1" applyAlignment="1" applyProtection="1">
      <alignment horizontal="center" vertical="center"/>
      <protection/>
    </xf>
    <xf numFmtId="0" fontId="4" fillId="34" borderId="34" xfId="61" applyNumberFormat="1" applyFont="1" applyFill="1" applyBorder="1" applyAlignment="1" applyProtection="1">
      <alignment horizontal="center" vertical="center" wrapText="1"/>
      <protection/>
    </xf>
    <xf numFmtId="182" fontId="4" fillId="34" borderId="35" xfId="61" applyNumberFormat="1" applyFont="1" applyFill="1" applyBorder="1" applyAlignment="1" applyProtection="1">
      <alignment vertical="center"/>
      <protection/>
    </xf>
    <xf numFmtId="184" fontId="4" fillId="34" borderId="36" xfId="61" applyNumberFormat="1" applyFont="1" applyFill="1" applyBorder="1" applyAlignment="1" applyProtection="1">
      <alignment horizontal="center" vertical="center"/>
      <protection/>
    </xf>
    <xf numFmtId="184" fontId="5" fillId="0" borderId="37" xfId="61" applyNumberFormat="1" applyFont="1" applyFill="1" applyBorder="1" applyAlignment="1" applyProtection="1">
      <alignment horizontal="right" vertical="center"/>
      <protection/>
    </xf>
    <xf numFmtId="184" fontId="5" fillId="0" borderId="38" xfId="61" applyNumberFormat="1" applyFont="1" applyFill="1" applyBorder="1" applyAlignment="1" applyProtection="1">
      <alignment horizontal="right" vertical="center"/>
      <protection/>
    </xf>
    <xf numFmtId="185" fontId="5" fillId="0" borderId="38" xfId="61" applyNumberFormat="1" applyFont="1" applyFill="1" applyBorder="1" applyAlignment="1" applyProtection="1">
      <alignment horizontal="right" vertical="center"/>
      <protection/>
    </xf>
    <xf numFmtId="186" fontId="5" fillId="0" borderId="38" xfId="61" applyNumberFormat="1" applyFont="1" applyFill="1" applyBorder="1" applyAlignment="1" applyProtection="1">
      <alignment horizontal="right" vertical="center"/>
      <protection/>
    </xf>
    <xf numFmtId="187" fontId="5" fillId="0" borderId="38" xfId="61" applyNumberFormat="1" applyFont="1" applyFill="1" applyBorder="1" applyAlignment="1" applyProtection="1">
      <alignment vertical="center"/>
      <protection/>
    </xf>
    <xf numFmtId="184" fontId="5" fillId="0" borderId="38" xfId="61" applyNumberFormat="1" applyFont="1" applyFill="1" applyBorder="1" applyAlignment="1" applyProtection="1">
      <alignment vertical="center"/>
      <protection/>
    </xf>
    <xf numFmtId="181" fontId="5" fillId="0" borderId="38" xfId="61" applyNumberFormat="1" applyFont="1" applyFill="1" applyBorder="1" applyAlignment="1" applyProtection="1">
      <alignment vertical="center"/>
      <protection/>
    </xf>
    <xf numFmtId="181" fontId="5" fillId="0" borderId="39" xfId="61" applyNumberFormat="1" applyFont="1" applyFill="1" applyBorder="1" applyAlignment="1" applyProtection="1">
      <alignment vertical="center"/>
      <protection/>
    </xf>
    <xf numFmtId="184" fontId="0" fillId="0" borderId="37" xfId="0" applyNumberFormat="1" applyFont="1" applyFill="1" applyBorder="1" applyAlignment="1" applyProtection="1">
      <alignment vertical="center"/>
      <protection/>
    </xf>
    <xf numFmtId="184" fontId="0" fillId="0" borderId="38" xfId="0" applyNumberFormat="1" applyFont="1" applyFill="1" applyBorder="1" applyAlignment="1" applyProtection="1">
      <alignment vertical="center"/>
      <protection/>
    </xf>
    <xf numFmtId="0" fontId="0" fillId="0" borderId="38" xfId="0" applyNumberFormat="1" applyFont="1" applyFill="1" applyBorder="1" applyAlignment="1" applyProtection="1">
      <alignment vertical="center"/>
      <protection/>
    </xf>
    <xf numFmtId="184" fontId="0" fillId="0" borderId="40" xfId="0" applyNumberFormat="1" applyFont="1" applyFill="1" applyBorder="1" applyAlignment="1" applyProtection="1">
      <alignment vertical="center"/>
      <protection/>
    </xf>
    <xf numFmtId="184" fontId="0" fillId="0" borderId="41" xfId="0" applyNumberFormat="1" applyFont="1" applyFill="1" applyBorder="1" applyAlignment="1" applyProtection="1">
      <alignment vertical="center"/>
      <protection/>
    </xf>
    <xf numFmtId="0" fontId="0" fillId="0" borderId="41" xfId="0" applyNumberFormat="1" applyFont="1" applyFill="1" applyBorder="1" applyAlignment="1" applyProtection="1">
      <alignment vertical="center"/>
      <protection/>
    </xf>
    <xf numFmtId="185" fontId="5" fillId="0" borderId="41" xfId="61" applyNumberFormat="1" applyFont="1" applyFill="1" applyBorder="1" applyAlignment="1" applyProtection="1">
      <alignment horizontal="right" vertical="center"/>
      <protection/>
    </xf>
    <xf numFmtId="187" fontId="5" fillId="0" borderId="41" xfId="61" applyNumberFormat="1" applyFont="1" applyFill="1" applyBorder="1" applyAlignment="1" applyProtection="1">
      <alignment vertical="center"/>
      <protection/>
    </xf>
    <xf numFmtId="184" fontId="5" fillId="0" borderId="41" xfId="61" applyNumberFormat="1" applyFont="1" applyFill="1" applyBorder="1" applyAlignment="1" applyProtection="1">
      <alignment vertical="center"/>
      <protection/>
    </xf>
    <xf numFmtId="181" fontId="5" fillId="0" borderId="41" xfId="61" applyNumberFormat="1" applyFont="1" applyFill="1" applyBorder="1" applyAlignment="1" applyProtection="1">
      <alignment vertical="center"/>
      <protection/>
    </xf>
    <xf numFmtId="181" fontId="5" fillId="0" borderId="42" xfId="61" applyNumberFormat="1" applyFont="1" applyFill="1" applyBorder="1" applyAlignment="1" applyProtection="1">
      <alignment vertical="center"/>
      <protection/>
    </xf>
    <xf numFmtId="6" fontId="5" fillId="0" borderId="38" xfId="61" applyNumberFormat="1" applyFont="1" applyFill="1" applyBorder="1" applyAlignment="1" applyProtection="1">
      <alignment horizontal="right" vertical="center"/>
      <protection/>
    </xf>
    <xf numFmtId="6" fontId="5" fillId="0" borderId="41" xfId="61" applyNumberFormat="1" applyFont="1" applyFill="1" applyBorder="1" applyAlignment="1" applyProtection="1">
      <alignment horizontal="right" vertical="center"/>
      <protection/>
    </xf>
    <xf numFmtId="55" fontId="0" fillId="0" borderId="43" xfId="0" applyNumberFormat="1" applyFont="1" applyFill="1" applyBorder="1" applyAlignment="1" applyProtection="1">
      <alignment horizontal="center" vertical="center"/>
      <protection/>
    </xf>
    <xf numFmtId="5" fontId="1" fillId="0" borderId="44" xfId="0" applyNumberFormat="1" applyFont="1" applyFill="1" applyBorder="1" applyAlignment="1" applyProtection="1">
      <alignment vertical="center"/>
      <protection/>
    </xf>
    <xf numFmtId="184" fontId="1" fillId="0" borderId="45" xfId="0" applyNumberFormat="1" applyFont="1" applyFill="1" applyBorder="1" applyAlignment="1" applyProtection="1">
      <alignment vertical="center"/>
      <protection/>
    </xf>
    <xf numFmtId="6" fontId="1" fillId="0" borderId="45" xfId="0" applyNumberFormat="1" applyFont="1" applyFill="1" applyBorder="1" applyAlignment="1" applyProtection="1">
      <alignment vertical="center"/>
      <protection/>
    </xf>
    <xf numFmtId="186" fontId="1" fillId="0" borderId="45" xfId="0" applyNumberFormat="1" applyFont="1" applyFill="1" applyBorder="1" applyAlignment="1" applyProtection="1">
      <alignment vertical="center"/>
      <protection/>
    </xf>
    <xf numFmtId="185" fontId="1" fillId="0" borderId="45" xfId="0" applyNumberFormat="1" applyFont="1" applyFill="1" applyBorder="1" applyAlignment="1" applyProtection="1">
      <alignment vertical="center"/>
      <protection/>
    </xf>
    <xf numFmtId="187" fontId="6" fillId="0" borderId="45" xfId="0" applyNumberFormat="1" applyFont="1" applyFill="1" applyBorder="1" applyAlignment="1" applyProtection="1">
      <alignment vertical="center"/>
      <protection/>
    </xf>
    <xf numFmtId="181" fontId="1" fillId="0" borderId="46" xfId="0" applyNumberFormat="1" applyFont="1" applyFill="1" applyBorder="1" applyAlignment="1" applyProtection="1">
      <alignment vertical="center"/>
      <protection/>
    </xf>
    <xf numFmtId="181" fontId="1" fillId="0" borderId="47" xfId="0" applyNumberFormat="1" applyFont="1" applyFill="1" applyBorder="1" applyAlignment="1" applyProtection="1">
      <alignment vertical="center"/>
      <protection/>
    </xf>
    <xf numFmtId="0" fontId="0" fillId="0" borderId="48" xfId="0" applyNumberFormat="1" applyFont="1" applyFill="1" applyBorder="1" applyAlignment="1" applyProtection="1">
      <alignment vertical="center"/>
      <protection/>
    </xf>
    <xf numFmtId="0" fontId="7" fillId="0" borderId="39" xfId="0" applyNumberFormat="1" applyFont="1" applyFill="1" applyBorder="1" applyAlignment="1" applyProtection="1">
      <alignment vertical="center"/>
      <protection/>
    </xf>
    <xf numFmtId="0" fontId="4" fillId="35" borderId="0" xfId="61" applyNumberFormat="1" applyFont="1" applyFill="1" applyBorder="1" applyAlignment="1" applyProtection="1">
      <alignment vertical="center"/>
      <protection/>
    </xf>
    <xf numFmtId="5" fontId="4" fillId="35" borderId="0" xfId="61" applyNumberFormat="1" applyFont="1" applyFill="1" applyBorder="1" applyAlignment="1" applyProtection="1">
      <alignment horizontal="center" vertical="center"/>
      <protection/>
    </xf>
    <xf numFmtId="182" fontId="4" fillId="35" borderId="0" xfId="61" applyNumberFormat="1" applyFont="1" applyFill="1" applyBorder="1" applyAlignment="1" applyProtection="1">
      <alignment vertical="center"/>
      <protection/>
    </xf>
    <xf numFmtId="6" fontId="4" fillId="35" borderId="0" xfId="61" applyNumberFormat="1" applyFont="1" applyFill="1" applyBorder="1" applyAlignment="1" applyProtection="1">
      <alignment vertical="center"/>
      <protection/>
    </xf>
    <xf numFmtId="6" fontId="4" fillId="35" borderId="0" xfId="61" applyNumberFormat="1" applyFont="1" applyFill="1" applyBorder="1" applyAlignment="1" applyProtection="1">
      <alignment horizontal="center" vertical="center"/>
      <protection/>
    </xf>
    <xf numFmtId="0" fontId="0" fillId="35" borderId="0" xfId="0" applyNumberFormat="1" applyFont="1" applyFill="1" applyBorder="1" applyAlignment="1" applyProtection="1">
      <alignment vertical="center"/>
      <protection/>
    </xf>
    <xf numFmtId="0" fontId="4" fillId="35" borderId="49" xfId="61" applyNumberFormat="1" applyFont="1" applyFill="1" applyBorder="1" applyAlignment="1" applyProtection="1">
      <alignment vertical="center"/>
      <protection/>
    </xf>
    <xf numFmtId="5" fontId="4" fillId="35" borderId="49" xfId="61" applyNumberFormat="1" applyFont="1" applyFill="1" applyBorder="1" applyAlignment="1" applyProtection="1">
      <alignment horizontal="center" vertical="center"/>
      <protection/>
    </xf>
    <xf numFmtId="182" fontId="4" fillId="35" borderId="49" xfId="61" applyNumberFormat="1" applyFont="1" applyFill="1" applyBorder="1" applyAlignment="1" applyProtection="1">
      <alignment vertical="center"/>
      <protection/>
    </xf>
    <xf numFmtId="6" fontId="4" fillId="35" borderId="49" xfId="61" applyNumberFormat="1" applyFont="1" applyFill="1" applyBorder="1" applyAlignment="1" applyProtection="1">
      <alignment vertical="center"/>
      <protection/>
    </xf>
    <xf numFmtId="6" fontId="4" fillId="35" borderId="49" xfId="61" applyNumberFormat="1" applyFont="1" applyFill="1" applyBorder="1" applyAlignment="1" applyProtection="1">
      <alignment horizontal="center" vertical="center"/>
      <protection/>
    </xf>
    <xf numFmtId="0" fontId="0" fillId="35" borderId="49" xfId="0" applyNumberFormat="1" applyFont="1" applyFill="1" applyBorder="1" applyAlignment="1" applyProtection="1">
      <alignment vertical="center"/>
      <protection/>
    </xf>
    <xf numFmtId="0" fontId="0" fillId="0" borderId="49" xfId="0" applyNumberFormat="1" applyFont="1" applyFill="1" applyBorder="1" applyAlignment="1" applyProtection="1">
      <alignment vertical="center"/>
      <protection/>
    </xf>
    <xf numFmtId="0" fontId="0" fillId="0" borderId="50" xfId="0" applyNumberFormat="1" applyFont="1" applyFill="1" applyBorder="1" applyAlignment="1" applyProtection="1">
      <alignment vertical="center"/>
      <protection/>
    </xf>
    <xf numFmtId="5" fontId="5" fillId="36" borderId="50" xfId="61" applyNumberFormat="1" applyFont="1" applyFill="1" applyBorder="1" applyAlignment="1" applyProtection="1">
      <alignment horizontal="center"/>
      <protection/>
    </xf>
    <xf numFmtId="5" fontId="4" fillId="0" borderId="50" xfId="61" applyNumberFormat="1" applyFont="1" applyFill="1" applyBorder="1" applyAlignment="1" applyProtection="1">
      <alignment horizontal="center" vertical="center"/>
      <protection/>
    </xf>
    <xf numFmtId="0" fontId="4" fillId="0" borderId="50" xfId="61" applyNumberFormat="1" applyFont="1" applyFill="1" applyBorder="1" applyAlignment="1" applyProtection="1">
      <alignment/>
      <protection/>
    </xf>
    <xf numFmtId="5" fontId="5" fillId="36" borderId="51" xfId="61" applyNumberFormat="1" applyFont="1" applyFill="1" applyBorder="1" applyAlignment="1" applyProtection="1">
      <alignment horizontal="center"/>
      <protection/>
    </xf>
    <xf numFmtId="0" fontId="8" fillId="34" borderId="52" xfId="61" applyNumberFormat="1" applyFont="1" applyFill="1" applyBorder="1" applyAlignment="1" applyProtection="1">
      <alignment horizontal="center" vertical="center"/>
      <protection/>
    </xf>
    <xf numFmtId="5" fontId="8" fillId="35" borderId="49" xfId="61" applyNumberFormat="1" applyFont="1" applyFill="1" applyBorder="1" applyAlignment="1" applyProtection="1">
      <alignment horizontal="center" vertical="center"/>
      <protection/>
    </xf>
    <xf numFmtId="9" fontId="4" fillId="35" borderId="53" xfId="61" applyNumberFormat="1" applyFont="1" applyFill="1" applyBorder="1" applyAlignment="1" applyProtection="1">
      <alignment horizontal="center" vertical="center"/>
      <protection/>
    </xf>
    <xf numFmtId="5" fontId="5" fillId="36" borderId="54" xfId="61" applyNumberFormat="1" applyFont="1" applyFill="1" applyBorder="1" applyAlignment="1" applyProtection="1">
      <alignment horizontal="center"/>
      <protection/>
    </xf>
    <xf numFmtId="0" fontId="0" fillId="0" borderId="55" xfId="0" applyNumberFormat="1" applyFont="1" applyFill="1" applyBorder="1" applyAlignment="1" applyProtection="1">
      <alignment vertical="center"/>
      <protection/>
    </xf>
    <xf numFmtId="0" fontId="0" fillId="0" borderId="56" xfId="0" applyNumberFormat="1" applyFont="1" applyFill="1" applyBorder="1" applyAlignment="1" applyProtection="1">
      <alignment vertical="center"/>
      <protection/>
    </xf>
    <xf numFmtId="0" fontId="0" fillId="0" borderId="57" xfId="0" applyNumberFormat="1" applyFont="1" applyFill="1" applyBorder="1" applyAlignment="1" applyProtection="1">
      <alignment vertical="center"/>
      <protection/>
    </xf>
    <xf numFmtId="0" fontId="4" fillId="34" borderId="28" xfId="61"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1" fillId="0" borderId="0" xfId="62">
      <alignment vertical="center"/>
      <protection/>
    </xf>
    <xf numFmtId="0" fontId="1" fillId="0" borderId="58" xfId="62" applyBorder="1">
      <alignment vertical="center"/>
      <protection/>
    </xf>
    <xf numFmtId="0" fontId="1" fillId="0" borderId="59" xfId="62" applyBorder="1">
      <alignment vertical="center"/>
      <protection/>
    </xf>
    <xf numFmtId="0" fontId="1" fillId="0" borderId="60" xfId="62" applyBorder="1">
      <alignment vertical="center"/>
      <protection/>
    </xf>
    <xf numFmtId="0" fontId="1" fillId="0" borderId="26" xfId="62" applyBorder="1">
      <alignment vertical="center"/>
      <protection/>
    </xf>
    <xf numFmtId="0" fontId="1" fillId="0" borderId="0" xfId="62" applyBorder="1">
      <alignment vertical="center"/>
      <protection/>
    </xf>
    <xf numFmtId="0" fontId="3" fillId="33" borderId="61" xfId="0" applyNumberFormat="1" applyFont="1" applyFill="1" applyBorder="1" applyAlignment="1" applyProtection="1">
      <alignment horizontal="center" vertical="center"/>
      <protection/>
    </xf>
    <xf numFmtId="191" fontId="0" fillId="0" borderId="0" xfId="0" applyNumberFormat="1" applyAlignment="1">
      <alignment vertical="center"/>
    </xf>
    <xf numFmtId="192" fontId="0" fillId="0" borderId="0" xfId="0" applyNumberFormat="1" applyAlignment="1">
      <alignment vertical="center"/>
    </xf>
    <xf numFmtId="5" fontId="0" fillId="0" borderId="0" xfId="0" applyNumberFormat="1" applyAlignment="1">
      <alignment vertical="center"/>
    </xf>
    <xf numFmtId="0" fontId="0" fillId="0" borderId="0" xfId="0" applyAlignment="1">
      <alignment horizontal="center" vertical="center"/>
    </xf>
    <xf numFmtId="205" fontId="0" fillId="0" borderId="0" xfId="0" applyNumberFormat="1" applyAlignment="1">
      <alignment vertical="center"/>
    </xf>
    <xf numFmtId="205" fontId="0" fillId="0" borderId="26" xfId="0" applyNumberFormat="1" applyFont="1" applyFill="1" applyBorder="1" applyAlignment="1" applyProtection="1">
      <alignment vertical="center"/>
      <protection/>
    </xf>
    <xf numFmtId="0" fontId="0" fillId="0" borderId="0" xfId="0" applyAlignment="1">
      <alignment vertical="center"/>
    </xf>
    <xf numFmtId="0" fontId="47" fillId="32" borderId="22" xfId="63" applyBorder="1" applyAlignment="1">
      <alignment horizontal="center" vertical="center"/>
    </xf>
    <xf numFmtId="5" fontId="47" fillId="32" borderId="22" xfId="63" applyNumberFormat="1" applyBorder="1" applyAlignment="1">
      <alignment horizontal="center" vertical="center"/>
    </xf>
    <xf numFmtId="0" fontId="47" fillId="32" borderId="22" xfId="63" applyNumberFormat="1" applyBorder="1" applyAlignment="1" applyProtection="1">
      <alignment horizontal="center" vertical="center"/>
      <protection/>
    </xf>
    <xf numFmtId="191" fontId="47" fillId="32" borderId="22" xfId="63" applyNumberFormat="1" applyBorder="1" applyAlignment="1">
      <alignment horizontal="center" vertical="center"/>
    </xf>
    <xf numFmtId="192" fontId="47" fillId="32" borderId="22" xfId="63" applyNumberFormat="1" applyBorder="1" applyAlignment="1">
      <alignment horizontal="center" vertical="center"/>
    </xf>
    <xf numFmtId="207" fontId="0" fillId="0" borderId="0" xfId="0" applyNumberFormat="1" applyAlignment="1">
      <alignment vertical="center"/>
    </xf>
    <xf numFmtId="207" fontId="47" fillId="32" borderId="22" xfId="63" applyNumberFormat="1" applyBorder="1" applyAlignment="1" applyProtection="1">
      <alignment horizontal="center" vertical="center"/>
      <protection/>
    </xf>
    <xf numFmtId="207" fontId="0" fillId="0" borderId="0" xfId="0" applyNumberFormat="1" applyFont="1" applyFill="1" applyBorder="1" applyAlignment="1" applyProtection="1">
      <alignment vertical="center"/>
      <protection/>
    </xf>
    <xf numFmtId="207" fontId="0" fillId="0" borderId="26" xfId="0" applyNumberFormat="1" applyFont="1" applyFill="1" applyBorder="1" applyAlignment="1" applyProtection="1">
      <alignment vertical="center"/>
      <protection/>
    </xf>
    <xf numFmtId="207" fontId="0" fillId="0" borderId="0" xfId="0" applyNumberFormat="1" applyFill="1" applyBorder="1" applyAlignment="1" applyProtection="1">
      <alignment vertical="center"/>
      <protection/>
    </xf>
    <xf numFmtId="207" fontId="2" fillId="0" borderId="0" xfId="0" applyNumberFormat="1" applyFont="1" applyFill="1" applyBorder="1" applyAlignment="1" applyProtection="1">
      <alignment vertical="center"/>
      <protection/>
    </xf>
    <xf numFmtId="0" fontId="48" fillId="0" borderId="0" xfId="0" applyFont="1" applyBorder="1" applyAlignment="1">
      <alignment vertical="center"/>
    </xf>
    <xf numFmtId="5" fontId="0" fillId="0" borderId="0" xfId="0" applyNumberFormat="1" applyBorder="1" applyAlignment="1">
      <alignment vertical="center"/>
    </xf>
    <xf numFmtId="196" fontId="0" fillId="0" borderId="0" xfId="0" applyNumberFormat="1" applyBorder="1" applyAlignment="1">
      <alignment vertical="center"/>
    </xf>
    <xf numFmtId="0" fontId="0" fillId="0" borderId="0" xfId="0" applyBorder="1" applyAlignment="1">
      <alignment vertical="center"/>
    </xf>
    <xf numFmtId="0" fontId="0" fillId="0" borderId="0" xfId="0" applyFont="1" applyBorder="1" applyAlignment="1">
      <alignment vertical="top" wrapText="1"/>
    </xf>
    <xf numFmtId="207" fontId="0" fillId="0" borderId="0" xfId="0" applyNumberFormat="1" applyBorder="1" applyAlignment="1">
      <alignment vertical="center"/>
    </xf>
    <xf numFmtId="191" fontId="0" fillId="0" borderId="0" xfId="0" applyNumberFormat="1" applyBorder="1" applyAlignment="1">
      <alignment vertical="center"/>
    </xf>
    <xf numFmtId="205" fontId="0" fillId="0" borderId="0" xfId="0" applyNumberFormat="1" applyBorder="1" applyAlignment="1">
      <alignment vertical="center"/>
    </xf>
    <xf numFmtId="192" fontId="0" fillId="0" borderId="0" xfId="0" applyNumberForma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NumberFormat="1" applyFont="1" applyBorder="1" applyAlignment="1">
      <alignment vertical="center"/>
    </xf>
    <xf numFmtId="0" fontId="2" fillId="0" borderId="26" xfId="0" applyNumberFormat="1" applyFont="1" applyFill="1" applyBorder="1" applyAlignment="1" applyProtection="1">
      <alignment vertical="center"/>
      <protection/>
    </xf>
    <xf numFmtId="0" fontId="11" fillId="33" borderId="25" xfId="0" applyNumberFormat="1" applyFont="1" applyFill="1" applyBorder="1" applyAlignment="1" applyProtection="1">
      <alignment horizontal="center" vertical="center"/>
      <protection/>
    </xf>
    <xf numFmtId="0" fontId="2" fillId="0" borderId="62" xfId="0" applyNumberFormat="1" applyFont="1" applyFill="1" applyBorder="1" applyAlignment="1" applyProtection="1">
      <alignment horizontal="center" vertical="center"/>
      <protection/>
    </xf>
    <xf numFmtId="0" fontId="2" fillId="0" borderId="63" xfId="0" applyNumberFormat="1" applyFont="1" applyFill="1" applyBorder="1" applyAlignment="1" applyProtection="1">
      <alignment horizontal="center" vertical="center"/>
      <protection/>
    </xf>
    <xf numFmtId="0" fontId="2" fillId="0" borderId="64" xfId="0" applyNumberFormat="1" applyFont="1" applyFill="1" applyBorder="1" applyAlignment="1" applyProtection="1">
      <alignment horizontal="center" vertical="center"/>
      <protection/>
    </xf>
    <xf numFmtId="0" fontId="2" fillId="0" borderId="65" xfId="0" applyNumberFormat="1" applyFont="1" applyFill="1" applyBorder="1" applyAlignment="1" applyProtection="1">
      <alignment vertical="center"/>
      <protection/>
    </xf>
    <xf numFmtId="0" fontId="2" fillId="0" borderId="66"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2" fillId="0" borderId="51" xfId="0" applyNumberFormat="1" applyFont="1" applyFill="1" applyBorder="1" applyAlignment="1" applyProtection="1">
      <alignment horizontal="center" vertical="center"/>
      <protection/>
    </xf>
    <xf numFmtId="0" fontId="2" fillId="0" borderId="25" xfId="0" applyNumberFormat="1" applyFont="1" applyFill="1" applyBorder="1" applyAlignment="1" applyProtection="1">
      <alignment horizontal="center" vertical="center"/>
      <protection/>
    </xf>
    <xf numFmtId="0" fontId="2" fillId="0" borderId="67"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vertical="center"/>
      <protection/>
    </xf>
    <xf numFmtId="181" fontId="2" fillId="0" borderId="0" xfId="0" applyNumberFormat="1" applyFont="1" applyAlignment="1">
      <alignment vertical="center"/>
    </xf>
    <xf numFmtId="14" fontId="0" fillId="0" borderId="0" xfId="0" applyNumberFormat="1" applyFont="1" applyBorder="1" applyAlignment="1">
      <alignment vertical="top" wrapText="1"/>
    </xf>
    <xf numFmtId="14" fontId="0" fillId="0" borderId="0" xfId="0" applyNumberFormat="1" applyFont="1" applyBorder="1" applyAlignment="1">
      <alignment vertical="center"/>
    </xf>
    <xf numFmtId="186" fontId="0" fillId="0" borderId="10" xfId="0" applyNumberFormat="1" applyFont="1" applyFill="1" applyBorder="1" applyAlignment="1" applyProtection="1">
      <alignment vertical="center"/>
      <protection/>
    </xf>
    <xf numFmtId="186" fontId="0" fillId="0" borderId="12" xfId="0" applyNumberFormat="1" applyFont="1" applyFill="1" applyBorder="1" applyAlignment="1" applyProtection="1">
      <alignment vertical="center"/>
      <protection/>
    </xf>
    <xf numFmtId="186" fontId="0" fillId="0" borderId="0" xfId="0" applyNumberFormat="1" applyAlignment="1">
      <alignment vertical="center"/>
    </xf>
    <xf numFmtId="186" fontId="47" fillId="32" borderId="22" xfId="63" applyNumberFormat="1" applyBorder="1" applyAlignment="1" applyProtection="1">
      <alignment horizontal="center" vertical="center"/>
      <protection/>
    </xf>
    <xf numFmtId="186" fontId="0" fillId="0" borderId="0" xfId="0" applyNumberFormat="1" applyBorder="1" applyAlignment="1">
      <alignment vertical="center"/>
    </xf>
    <xf numFmtId="186" fontId="0" fillId="0" borderId="26" xfId="0" applyNumberFormat="1" applyFont="1" applyFill="1" applyBorder="1" applyAlignment="1" applyProtection="1">
      <alignment vertical="center"/>
      <protection/>
    </xf>
    <xf numFmtId="0" fontId="47" fillId="8" borderId="22" xfId="63" applyNumberFormat="1" applyFill="1" applyBorder="1" applyAlignment="1" applyProtection="1">
      <alignment horizontal="center" vertical="center"/>
      <protection/>
    </xf>
    <xf numFmtId="0" fontId="49" fillId="8" borderId="22" xfId="63" applyNumberFormat="1" applyFont="1" applyFill="1" applyBorder="1" applyAlignment="1" applyProtection="1">
      <alignment horizontal="center" vertical="center"/>
      <protection/>
    </xf>
    <xf numFmtId="0" fontId="47" fillId="37" borderId="22" xfId="63" applyNumberFormat="1" applyFill="1" applyBorder="1" applyAlignment="1" applyProtection="1">
      <alignment horizontal="center" vertical="center"/>
      <protection/>
    </xf>
    <xf numFmtId="0" fontId="49" fillId="37" borderId="22" xfId="63" applyNumberFormat="1" applyFont="1" applyFill="1" applyBorder="1" applyAlignment="1" applyProtection="1">
      <alignment horizontal="center" vertical="center"/>
      <protection/>
    </xf>
    <xf numFmtId="0" fontId="47" fillId="5" borderId="22" xfId="63" applyFill="1" applyBorder="1" applyAlignment="1">
      <alignment horizontal="center" vertical="center"/>
    </xf>
    <xf numFmtId="205" fontId="47" fillId="5" borderId="22" xfId="63" applyNumberFormat="1" applyFill="1" applyBorder="1" applyAlignment="1">
      <alignment horizontal="center" vertical="center"/>
    </xf>
    <xf numFmtId="0" fontId="0" fillId="0" borderId="0" xfId="0" applyFont="1" applyAlignment="1">
      <alignment vertical="center"/>
    </xf>
    <xf numFmtId="0" fontId="31" fillId="0" borderId="0" xfId="0" applyFont="1" applyAlignment="1">
      <alignment vertical="center"/>
    </xf>
    <xf numFmtId="0" fontId="47" fillId="32" borderId="22" xfId="63" applyNumberFormat="1" applyFont="1" applyBorder="1" applyAlignment="1" applyProtection="1">
      <alignment horizontal="center" vertical="center"/>
      <protection/>
    </xf>
    <xf numFmtId="0" fontId="47" fillId="5" borderId="22" xfId="63" applyNumberFormat="1" applyFill="1" applyBorder="1" applyAlignment="1" applyProtection="1">
      <alignment vertical="center"/>
      <protection/>
    </xf>
    <xf numFmtId="0" fontId="50" fillId="0" borderId="0" xfId="0" applyFont="1" applyAlignment="1">
      <alignment horizontal="center" vertical="center"/>
    </xf>
    <xf numFmtId="14" fontId="0" fillId="0" borderId="0" xfId="0" applyNumberFormat="1" applyBorder="1" applyAlignment="1">
      <alignment vertical="top" wrapText="1"/>
    </xf>
    <xf numFmtId="14" fontId="0" fillId="0" borderId="0" xfId="0" applyNumberFormat="1" applyBorder="1" applyAlignment="1">
      <alignment vertical="center"/>
    </xf>
    <xf numFmtId="0" fontId="51" fillId="0" borderId="0" xfId="0" applyNumberFormat="1" applyFont="1" applyBorder="1" applyAlignment="1">
      <alignment horizontal="center" vertical="center"/>
    </xf>
    <xf numFmtId="0" fontId="2" fillId="0" borderId="0" xfId="0" applyNumberFormat="1" applyFont="1" applyFill="1" applyBorder="1" applyAlignment="1">
      <alignment vertical="center"/>
    </xf>
    <xf numFmtId="0" fontId="2" fillId="0" borderId="0" xfId="0" applyFont="1" applyBorder="1" applyAlignment="1">
      <alignment vertical="top" wrapText="1"/>
    </xf>
    <xf numFmtId="0" fontId="52" fillId="0" borderId="0" xfId="0" applyNumberFormat="1" applyFont="1" applyBorder="1" applyAlignment="1">
      <alignment vertical="center"/>
    </xf>
    <xf numFmtId="0" fontId="52" fillId="0" borderId="0" xfId="0" applyNumberFormat="1" applyFont="1" applyFill="1" applyBorder="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1" fillId="0" borderId="0" xfId="0" applyFont="1" applyBorder="1" applyAlignment="1">
      <alignment vertical="center"/>
    </xf>
    <xf numFmtId="5" fontId="1" fillId="0" borderId="0" xfId="0" applyNumberFormat="1" applyFont="1" applyBorder="1" applyAlignment="1">
      <alignment vertical="center"/>
    </xf>
    <xf numFmtId="14" fontId="1" fillId="0" borderId="0" xfId="0" applyNumberFormat="1" applyFont="1" applyBorder="1" applyAlignment="1">
      <alignment vertical="top" wrapText="1"/>
    </xf>
    <xf numFmtId="0" fontId="12" fillId="0" borderId="0" xfId="0" applyNumberFormat="1" applyFont="1" applyBorder="1" applyAlignment="1">
      <alignment vertical="center"/>
    </xf>
    <xf numFmtId="0" fontId="12" fillId="0" borderId="0" xfId="0" applyFont="1" applyBorder="1" applyAlignment="1">
      <alignment vertical="center"/>
    </xf>
    <xf numFmtId="0" fontId="51" fillId="0" borderId="0" xfId="0" applyFont="1" applyAlignment="1">
      <alignment horizontal="center" vertical="center"/>
    </xf>
    <xf numFmtId="0" fontId="13"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1" fillId="0" borderId="0" xfId="0" applyFont="1" applyFill="1" applyBorder="1" applyAlignment="1">
      <alignment vertical="center"/>
    </xf>
    <xf numFmtId="0" fontId="55" fillId="38" borderId="0" xfId="0" applyFont="1" applyFill="1" applyBorder="1" applyAlignment="1">
      <alignment vertical="center"/>
    </xf>
    <xf numFmtId="0" fontId="12" fillId="38" borderId="0" xfId="0" applyFont="1" applyFill="1" applyBorder="1" applyAlignment="1">
      <alignment vertical="center"/>
    </xf>
    <xf numFmtId="186" fontId="51" fillId="0" borderId="0" xfId="0" applyNumberFormat="1" applyFont="1" applyBorder="1" applyAlignment="1">
      <alignment vertical="center"/>
    </xf>
    <xf numFmtId="5" fontId="5" fillId="36" borderId="17" xfId="61" applyNumberFormat="1" applyFont="1" applyFill="1" applyBorder="1" applyAlignment="1" applyProtection="1">
      <alignment horizontal="center"/>
      <protection/>
    </xf>
    <xf numFmtId="5" fontId="5" fillId="36" borderId="53" xfId="61" applyNumberFormat="1" applyFont="1" applyFill="1" applyBorder="1" applyAlignment="1" applyProtection="1">
      <alignment horizontal="center"/>
      <protection/>
    </xf>
    <xf numFmtId="5" fontId="5" fillId="36" borderId="39" xfId="61" applyNumberFormat="1" applyFont="1" applyFill="1" applyBorder="1" applyAlignment="1" applyProtection="1">
      <alignment horizontal="center"/>
      <protection/>
    </xf>
    <xf numFmtId="5" fontId="5" fillId="36" borderId="55" xfId="61" applyNumberFormat="1" applyFont="1" applyFill="1" applyBorder="1" applyAlignment="1" applyProtection="1">
      <alignment horizontal="center"/>
      <protection/>
    </xf>
    <xf numFmtId="5" fontId="5" fillId="36" borderId="68" xfId="61" applyNumberFormat="1" applyFont="1" applyFill="1" applyBorder="1" applyAlignment="1" applyProtection="1">
      <alignment horizontal="center"/>
      <protection/>
    </xf>
    <xf numFmtId="5" fontId="9" fillId="0" borderId="51" xfId="61" applyNumberFormat="1" applyFont="1" applyFill="1" applyBorder="1" applyAlignment="1" applyProtection="1">
      <alignment horizontal="center" vertical="center"/>
      <protection/>
    </xf>
    <xf numFmtId="188" fontId="4" fillId="0" borderId="20" xfId="61" applyNumberFormat="1" applyFont="1" applyFill="1" applyBorder="1" applyAlignment="1" applyProtection="1">
      <alignment horizontal="center" vertical="center"/>
      <protection/>
    </xf>
    <xf numFmtId="188" fontId="4" fillId="0" borderId="30" xfId="61" applyNumberFormat="1" applyFont="1" applyFill="1" applyBorder="1" applyAlignment="1" applyProtection="1">
      <alignment horizontal="center" vertical="center"/>
      <protection/>
    </xf>
    <xf numFmtId="5" fontId="4" fillId="0" borderId="68" xfId="61" applyNumberFormat="1" applyFont="1" applyFill="1" applyBorder="1" applyAlignment="1" applyProtection="1">
      <alignment horizontal="center" vertical="center"/>
      <protection/>
    </xf>
    <xf numFmtId="5" fontId="4" fillId="0" borderId="69" xfId="61" applyNumberFormat="1" applyFont="1" applyFill="1" applyBorder="1" applyAlignment="1" applyProtection="1">
      <alignment horizontal="center" vertical="center"/>
      <protection/>
    </xf>
    <xf numFmtId="0" fontId="3" fillId="33" borderId="61" xfId="0" applyNumberFormat="1" applyFont="1" applyFill="1" applyBorder="1" applyAlignment="1" applyProtection="1">
      <alignment horizontal="center" vertical="center"/>
      <protection/>
    </xf>
    <xf numFmtId="0" fontId="3" fillId="33" borderId="35" xfId="0" applyNumberFormat="1" applyFont="1" applyFill="1" applyBorder="1" applyAlignment="1" applyProtection="1">
      <alignment horizontal="center" vertical="center"/>
      <protection/>
    </xf>
    <xf numFmtId="0" fontId="3" fillId="33" borderId="28" xfId="0" applyNumberFormat="1" applyFont="1" applyFill="1" applyBorder="1" applyAlignment="1" applyProtection="1">
      <alignment horizontal="center" vertical="center"/>
      <protection/>
    </xf>
    <xf numFmtId="0" fontId="3" fillId="33" borderId="70" xfId="0" applyNumberFormat="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気づき" xfId="62"/>
    <cellStyle name="良い" xfId="63"/>
  </cellStyles>
  <dxfs count="2">
    <dxf>
      <font>
        <b/>
        <color rgb="FFDD0806"/>
      </font>
    </dxf>
    <dxf>
      <font>
        <b/>
        <color rgb="FFDD08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3</xdr:row>
      <xdr:rowOff>66675</xdr:rowOff>
    </xdr:from>
    <xdr:to>
      <xdr:col>3</xdr:col>
      <xdr:colOff>381000</xdr:colOff>
      <xdr:row>41</xdr:row>
      <xdr:rowOff>152400</xdr:rowOff>
    </xdr:to>
    <xdr:pic>
      <xdr:nvPicPr>
        <xdr:cNvPr id="1" name="図 1" descr="1.png"/>
        <xdr:cNvPicPr preferRelativeResize="1">
          <a:picLocks noChangeAspect="1"/>
        </xdr:cNvPicPr>
      </xdr:nvPicPr>
      <xdr:blipFill>
        <a:blip r:embed="rId1"/>
        <a:stretch>
          <a:fillRect/>
        </a:stretch>
      </xdr:blipFill>
      <xdr:spPr>
        <a:xfrm>
          <a:off x="200025" y="990600"/>
          <a:ext cx="2238375" cy="6600825"/>
        </a:xfrm>
        <a:prstGeom prst="rect">
          <a:avLst/>
        </a:prstGeom>
        <a:noFill/>
        <a:ln w="9525" cmpd="sng">
          <a:noFill/>
        </a:ln>
      </xdr:spPr>
    </xdr:pic>
    <xdr:clientData/>
  </xdr:twoCellAnchor>
  <xdr:twoCellAnchor editAs="oneCell">
    <xdr:from>
      <xdr:col>4</xdr:col>
      <xdr:colOff>581025</xdr:colOff>
      <xdr:row>3</xdr:row>
      <xdr:rowOff>47625</xdr:rowOff>
    </xdr:from>
    <xdr:to>
      <xdr:col>19</xdr:col>
      <xdr:colOff>200025</xdr:colOff>
      <xdr:row>41</xdr:row>
      <xdr:rowOff>142875</xdr:rowOff>
    </xdr:to>
    <xdr:pic>
      <xdr:nvPicPr>
        <xdr:cNvPr id="2" name="図 2" descr="１．１.png"/>
        <xdr:cNvPicPr preferRelativeResize="1">
          <a:picLocks noChangeAspect="1"/>
        </xdr:cNvPicPr>
      </xdr:nvPicPr>
      <xdr:blipFill>
        <a:blip r:embed="rId2"/>
        <a:stretch>
          <a:fillRect/>
        </a:stretch>
      </xdr:blipFill>
      <xdr:spPr>
        <a:xfrm>
          <a:off x="3324225" y="971550"/>
          <a:ext cx="9906000" cy="6610350"/>
        </a:xfrm>
        <a:prstGeom prst="rect">
          <a:avLst/>
        </a:prstGeom>
        <a:noFill/>
        <a:ln w="9525" cmpd="sng">
          <a:noFill/>
        </a:ln>
      </xdr:spPr>
    </xdr:pic>
    <xdr:clientData/>
  </xdr:twoCellAnchor>
  <xdr:twoCellAnchor editAs="oneCell">
    <xdr:from>
      <xdr:col>0</xdr:col>
      <xdr:colOff>171450</xdr:colOff>
      <xdr:row>45</xdr:row>
      <xdr:rowOff>0</xdr:rowOff>
    </xdr:from>
    <xdr:to>
      <xdr:col>6</xdr:col>
      <xdr:colOff>161925</xdr:colOff>
      <xdr:row>83</xdr:row>
      <xdr:rowOff>123825</xdr:rowOff>
    </xdr:to>
    <xdr:pic>
      <xdr:nvPicPr>
        <xdr:cNvPr id="3" name="図 3" descr="２.png"/>
        <xdr:cNvPicPr preferRelativeResize="1">
          <a:picLocks noChangeAspect="1"/>
        </xdr:cNvPicPr>
      </xdr:nvPicPr>
      <xdr:blipFill>
        <a:blip r:embed="rId3"/>
        <a:stretch>
          <a:fillRect/>
        </a:stretch>
      </xdr:blipFill>
      <xdr:spPr>
        <a:xfrm>
          <a:off x="171450" y="8343900"/>
          <a:ext cx="4105275" cy="6638925"/>
        </a:xfrm>
        <a:prstGeom prst="rect">
          <a:avLst/>
        </a:prstGeom>
        <a:noFill/>
        <a:ln w="9525" cmpd="sng">
          <a:noFill/>
        </a:ln>
      </xdr:spPr>
    </xdr:pic>
    <xdr:clientData/>
  </xdr:twoCellAnchor>
  <xdr:twoCellAnchor editAs="oneCell">
    <xdr:from>
      <xdr:col>7</xdr:col>
      <xdr:colOff>0</xdr:colOff>
      <xdr:row>45</xdr:row>
      <xdr:rowOff>0</xdr:rowOff>
    </xdr:from>
    <xdr:to>
      <xdr:col>12</xdr:col>
      <xdr:colOff>314325</xdr:colOff>
      <xdr:row>83</xdr:row>
      <xdr:rowOff>104775</xdr:rowOff>
    </xdr:to>
    <xdr:pic>
      <xdr:nvPicPr>
        <xdr:cNvPr id="4" name="図 4" descr="２．１.png"/>
        <xdr:cNvPicPr preferRelativeResize="1">
          <a:picLocks noChangeAspect="1"/>
        </xdr:cNvPicPr>
      </xdr:nvPicPr>
      <xdr:blipFill>
        <a:blip r:embed="rId4"/>
        <a:stretch>
          <a:fillRect/>
        </a:stretch>
      </xdr:blipFill>
      <xdr:spPr>
        <a:xfrm>
          <a:off x="4800600" y="8343900"/>
          <a:ext cx="3743325" cy="6619875"/>
        </a:xfrm>
        <a:prstGeom prst="rect">
          <a:avLst/>
        </a:prstGeom>
        <a:noFill/>
        <a:ln w="9525" cmpd="sng">
          <a:noFill/>
        </a:ln>
      </xdr:spPr>
    </xdr:pic>
    <xdr:clientData/>
  </xdr:twoCellAnchor>
  <xdr:twoCellAnchor editAs="oneCell">
    <xdr:from>
      <xdr:col>0</xdr:col>
      <xdr:colOff>0</xdr:colOff>
      <xdr:row>86</xdr:row>
      <xdr:rowOff>0</xdr:rowOff>
    </xdr:from>
    <xdr:to>
      <xdr:col>9</xdr:col>
      <xdr:colOff>581025</xdr:colOff>
      <xdr:row>124</xdr:row>
      <xdr:rowOff>142875</xdr:rowOff>
    </xdr:to>
    <xdr:pic>
      <xdr:nvPicPr>
        <xdr:cNvPr id="5" name="図 5" descr="３.png"/>
        <xdr:cNvPicPr preferRelativeResize="1">
          <a:picLocks noChangeAspect="1"/>
        </xdr:cNvPicPr>
      </xdr:nvPicPr>
      <xdr:blipFill>
        <a:blip r:embed="rId5"/>
        <a:stretch>
          <a:fillRect/>
        </a:stretch>
      </xdr:blipFill>
      <xdr:spPr>
        <a:xfrm>
          <a:off x="0" y="15592425"/>
          <a:ext cx="6753225" cy="6657975"/>
        </a:xfrm>
        <a:prstGeom prst="rect">
          <a:avLst/>
        </a:prstGeom>
        <a:noFill/>
        <a:ln w="9525" cmpd="sng">
          <a:noFill/>
        </a:ln>
      </xdr:spPr>
    </xdr:pic>
    <xdr:clientData/>
  </xdr:twoCellAnchor>
  <xdr:twoCellAnchor editAs="oneCell">
    <xdr:from>
      <xdr:col>0</xdr:col>
      <xdr:colOff>0</xdr:colOff>
      <xdr:row>127</xdr:row>
      <xdr:rowOff>0</xdr:rowOff>
    </xdr:from>
    <xdr:to>
      <xdr:col>9</xdr:col>
      <xdr:colOff>200025</xdr:colOff>
      <xdr:row>166</xdr:row>
      <xdr:rowOff>0</xdr:rowOff>
    </xdr:to>
    <xdr:pic>
      <xdr:nvPicPr>
        <xdr:cNvPr id="6" name="図 6" descr="４．１.png"/>
        <xdr:cNvPicPr preferRelativeResize="1">
          <a:picLocks noChangeAspect="1"/>
        </xdr:cNvPicPr>
      </xdr:nvPicPr>
      <xdr:blipFill>
        <a:blip r:embed="rId6"/>
        <a:stretch>
          <a:fillRect/>
        </a:stretch>
      </xdr:blipFill>
      <xdr:spPr>
        <a:xfrm>
          <a:off x="0" y="22840950"/>
          <a:ext cx="6372225" cy="6686550"/>
        </a:xfrm>
        <a:prstGeom prst="rect">
          <a:avLst/>
        </a:prstGeom>
        <a:noFill/>
        <a:ln w="9525" cmpd="sng">
          <a:noFill/>
        </a:ln>
      </xdr:spPr>
    </xdr:pic>
    <xdr:clientData/>
  </xdr:twoCellAnchor>
  <xdr:twoCellAnchor editAs="oneCell">
    <xdr:from>
      <xdr:col>10</xdr:col>
      <xdr:colOff>0</xdr:colOff>
      <xdr:row>127</xdr:row>
      <xdr:rowOff>0</xdr:rowOff>
    </xdr:from>
    <xdr:to>
      <xdr:col>21</xdr:col>
      <xdr:colOff>504825</xdr:colOff>
      <xdr:row>165</xdr:row>
      <xdr:rowOff>133350</xdr:rowOff>
    </xdr:to>
    <xdr:pic>
      <xdr:nvPicPr>
        <xdr:cNvPr id="7" name="図 7" descr="４.png"/>
        <xdr:cNvPicPr preferRelativeResize="1">
          <a:picLocks noChangeAspect="1"/>
        </xdr:cNvPicPr>
      </xdr:nvPicPr>
      <xdr:blipFill>
        <a:blip r:embed="rId7"/>
        <a:stretch>
          <a:fillRect/>
        </a:stretch>
      </xdr:blipFill>
      <xdr:spPr>
        <a:xfrm>
          <a:off x="6858000" y="22840950"/>
          <a:ext cx="8048625" cy="6648450"/>
        </a:xfrm>
        <a:prstGeom prst="rect">
          <a:avLst/>
        </a:prstGeom>
        <a:noFill/>
        <a:ln w="9525" cmpd="sng">
          <a:noFill/>
        </a:ln>
      </xdr:spPr>
    </xdr:pic>
    <xdr:clientData/>
  </xdr:twoCellAnchor>
  <xdr:twoCellAnchor editAs="oneCell">
    <xdr:from>
      <xdr:col>0</xdr:col>
      <xdr:colOff>0</xdr:colOff>
      <xdr:row>168</xdr:row>
      <xdr:rowOff>0</xdr:rowOff>
    </xdr:from>
    <xdr:to>
      <xdr:col>9</xdr:col>
      <xdr:colOff>304800</xdr:colOff>
      <xdr:row>206</xdr:row>
      <xdr:rowOff>161925</xdr:rowOff>
    </xdr:to>
    <xdr:pic>
      <xdr:nvPicPr>
        <xdr:cNvPr id="8" name="図 8" descr="５．１.png"/>
        <xdr:cNvPicPr preferRelativeResize="1">
          <a:picLocks noChangeAspect="1"/>
        </xdr:cNvPicPr>
      </xdr:nvPicPr>
      <xdr:blipFill>
        <a:blip r:embed="rId8"/>
        <a:stretch>
          <a:fillRect/>
        </a:stretch>
      </xdr:blipFill>
      <xdr:spPr>
        <a:xfrm>
          <a:off x="0" y="30089475"/>
          <a:ext cx="6477000" cy="6677025"/>
        </a:xfrm>
        <a:prstGeom prst="rect">
          <a:avLst/>
        </a:prstGeom>
        <a:noFill/>
        <a:ln w="9525" cmpd="sng">
          <a:noFill/>
        </a:ln>
      </xdr:spPr>
    </xdr:pic>
    <xdr:clientData/>
  </xdr:twoCellAnchor>
  <xdr:twoCellAnchor editAs="oneCell">
    <xdr:from>
      <xdr:col>0</xdr:col>
      <xdr:colOff>0</xdr:colOff>
      <xdr:row>209</xdr:row>
      <xdr:rowOff>0</xdr:rowOff>
    </xdr:from>
    <xdr:to>
      <xdr:col>13</xdr:col>
      <xdr:colOff>333375</xdr:colOff>
      <xdr:row>247</xdr:row>
      <xdr:rowOff>57150</xdr:rowOff>
    </xdr:to>
    <xdr:pic>
      <xdr:nvPicPr>
        <xdr:cNvPr id="9" name="図 9" descr="６.png"/>
        <xdr:cNvPicPr preferRelativeResize="1">
          <a:picLocks noChangeAspect="1"/>
        </xdr:cNvPicPr>
      </xdr:nvPicPr>
      <xdr:blipFill>
        <a:blip r:embed="rId9"/>
        <a:stretch>
          <a:fillRect/>
        </a:stretch>
      </xdr:blipFill>
      <xdr:spPr>
        <a:xfrm>
          <a:off x="0" y="37338000"/>
          <a:ext cx="9248775" cy="6572250"/>
        </a:xfrm>
        <a:prstGeom prst="rect">
          <a:avLst/>
        </a:prstGeom>
        <a:noFill/>
        <a:ln w="9525" cmpd="sng">
          <a:noFill/>
        </a:ln>
      </xdr:spPr>
    </xdr:pic>
    <xdr:clientData/>
  </xdr:twoCellAnchor>
  <xdr:twoCellAnchor editAs="oneCell">
    <xdr:from>
      <xdr:col>0</xdr:col>
      <xdr:colOff>38100</xdr:colOff>
      <xdr:row>250</xdr:row>
      <xdr:rowOff>0</xdr:rowOff>
    </xdr:from>
    <xdr:to>
      <xdr:col>19</xdr:col>
      <xdr:colOff>219075</xdr:colOff>
      <xdr:row>289</xdr:row>
      <xdr:rowOff>152400</xdr:rowOff>
    </xdr:to>
    <xdr:pic>
      <xdr:nvPicPr>
        <xdr:cNvPr id="10" name="図 10" descr="７.png"/>
        <xdr:cNvPicPr preferRelativeResize="1">
          <a:picLocks noChangeAspect="1"/>
        </xdr:cNvPicPr>
      </xdr:nvPicPr>
      <xdr:blipFill>
        <a:blip r:embed="rId10"/>
        <a:stretch>
          <a:fillRect/>
        </a:stretch>
      </xdr:blipFill>
      <xdr:spPr>
        <a:xfrm>
          <a:off x="38100" y="44586525"/>
          <a:ext cx="13211175" cy="6838950"/>
        </a:xfrm>
        <a:prstGeom prst="rect">
          <a:avLst/>
        </a:prstGeom>
        <a:noFill/>
        <a:ln w="9525" cmpd="sng">
          <a:noFill/>
        </a:ln>
      </xdr:spPr>
    </xdr:pic>
    <xdr:clientData/>
  </xdr:twoCellAnchor>
  <xdr:twoCellAnchor editAs="oneCell">
    <xdr:from>
      <xdr:col>0</xdr:col>
      <xdr:colOff>0</xdr:colOff>
      <xdr:row>292</xdr:row>
      <xdr:rowOff>0</xdr:rowOff>
    </xdr:from>
    <xdr:to>
      <xdr:col>10</xdr:col>
      <xdr:colOff>9525</xdr:colOff>
      <xdr:row>329</xdr:row>
      <xdr:rowOff>95250</xdr:rowOff>
    </xdr:to>
    <xdr:pic>
      <xdr:nvPicPr>
        <xdr:cNvPr id="11" name="図 11" descr="１１.png"/>
        <xdr:cNvPicPr preferRelativeResize="1">
          <a:picLocks noChangeAspect="1"/>
        </xdr:cNvPicPr>
      </xdr:nvPicPr>
      <xdr:blipFill>
        <a:blip r:embed="rId11"/>
        <a:stretch>
          <a:fillRect/>
        </a:stretch>
      </xdr:blipFill>
      <xdr:spPr>
        <a:xfrm>
          <a:off x="0" y="52006500"/>
          <a:ext cx="6867525" cy="6438900"/>
        </a:xfrm>
        <a:prstGeom prst="rect">
          <a:avLst/>
        </a:prstGeom>
        <a:noFill/>
        <a:ln w="9525" cmpd="sng">
          <a:noFill/>
        </a:ln>
      </xdr:spPr>
    </xdr:pic>
    <xdr:clientData/>
  </xdr:twoCellAnchor>
  <xdr:twoCellAnchor editAs="oneCell">
    <xdr:from>
      <xdr:col>0</xdr:col>
      <xdr:colOff>0</xdr:colOff>
      <xdr:row>331</xdr:row>
      <xdr:rowOff>0</xdr:rowOff>
    </xdr:from>
    <xdr:to>
      <xdr:col>10</xdr:col>
      <xdr:colOff>571500</xdr:colOff>
      <xdr:row>368</xdr:row>
      <xdr:rowOff>85725</xdr:rowOff>
    </xdr:to>
    <xdr:pic>
      <xdr:nvPicPr>
        <xdr:cNvPr id="12" name="図 12" descr="１２.png"/>
        <xdr:cNvPicPr preferRelativeResize="1">
          <a:picLocks noChangeAspect="1"/>
        </xdr:cNvPicPr>
      </xdr:nvPicPr>
      <xdr:blipFill>
        <a:blip r:embed="rId12"/>
        <a:stretch>
          <a:fillRect/>
        </a:stretch>
      </xdr:blipFill>
      <xdr:spPr>
        <a:xfrm>
          <a:off x="0" y="58912125"/>
          <a:ext cx="7429500" cy="6429375"/>
        </a:xfrm>
        <a:prstGeom prst="rect">
          <a:avLst/>
        </a:prstGeom>
        <a:noFill/>
        <a:ln w="9525" cmpd="sng">
          <a:noFill/>
        </a:ln>
      </xdr:spPr>
    </xdr:pic>
    <xdr:clientData/>
  </xdr:twoCellAnchor>
  <xdr:twoCellAnchor editAs="oneCell">
    <xdr:from>
      <xdr:col>0</xdr:col>
      <xdr:colOff>0</xdr:colOff>
      <xdr:row>370</xdr:row>
      <xdr:rowOff>0</xdr:rowOff>
    </xdr:from>
    <xdr:to>
      <xdr:col>11</xdr:col>
      <xdr:colOff>238125</xdr:colOff>
      <xdr:row>407</xdr:row>
      <xdr:rowOff>66675</xdr:rowOff>
    </xdr:to>
    <xdr:pic>
      <xdr:nvPicPr>
        <xdr:cNvPr id="13" name="図 13" descr="１３.png"/>
        <xdr:cNvPicPr preferRelativeResize="1">
          <a:picLocks noChangeAspect="1"/>
        </xdr:cNvPicPr>
      </xdr:nvPicPr>
      <xdr:blipFill>
        <a:blip r:embed="rId13"/>
        <a:stretch>
          <a:fillRect/>
        </a:stretch>
      </xdr:blipFill>
      <xdr:spPr>
        <a:xfrm>
          <a:off x="0" y="65817750"/>
          <a:ext cx="7781925" cy="641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9"/>
  <sheetViews>
    <sheetView zoomScaleSheetLayoutView="100" zoomScalePageLayoutView="0" workbookViewId="0" topLeftCell="A1">
      <selection activeCell="B3" sqref="B3:D3"/>
    </sheetView>
  </sheetViews>
  <sheetFormatPr defaultColWidth="10.00390625" defaultRowHeight="13.5" customHeight="1"/>
  <cols>
    <col min="1" max="1" width="22.75390625" style="0" customWidth="1"/>
    <col min="2" max="2" width="13.625" style="0" customWidth="1"/>
    <col min="3" max="3" width="13.875" style="0" customWidth="1"/>
    <col min="4" max="4" width="15.625" style="0" customWidth="1"/>
    <col min="5" max="5" width="12.375" style="0" customWidth="1"/>
    <col min="6" max="6" width="12.25390625" style="0" customWidth="1"/>
    <col min="7" max="7" width="13.25390625" style="0" customWidth="1"/>
    <col min="8" max="8" width="10.00390625" style="0" customWidth="1"/>
    <col min="9" max="9" width="15.75390625" style="0" customWidth="1"/>
    <col min="10" max="10" width="13.125" style="0" customWidth="1"/>
    <col min="11" max="11" width="15.50390625" style="0" customWidth="1"/>
    <col min="12" max="12" width="17.625" style="0" customWidth="1"/>
  </cols>
  <sheetData>
    <row r="1" spans="1:8" ht="19.5" customHeight="1">
      <c r="A1" s="95"/>
      <c r="B1" s="194" t="s">
        <v>0</v>
      </c>
      <c r="C1" s="195"/>
      <c r="D1" s="196"/>
      <c r="E1" s="94"/>
      <c r="F1" s="197" t="s">
        <v>0</v>
      </c>
      <c r="G1" s="198"/>
      <c r="H1" s="96"/>
    </row>
    <row r="2" spans="1:9" ht="25.5" customHeight="1">
      <c r="A2" s="97" t="s">
        <v>1</v>
      </c>
      <c r="B2" s="199">
        <v>3000000</v>
      </c>
      <c r="C2" s="199"/>
      <c r="D2" s="199"/>
      <c r="E2" s="38" t="s">
        <v>2</v>
      </c>
      <c r="F2" s="200">
        <v>41609</v>
      </c>
      <c r="G2" s="201"/>
      <c r="H2" s="20"/>
      <c r="I2" s="20"/>
    </row>
    <row r="3" spans="1:11" ht="27" customHeight="1">
      <c r="A3" s="21" t="s">
        <v>3</v>
      </c>
      <c r="B3" s="202">
        <f>SUM(B2+D17)</f>
        <v>3020000</v>
      </c>
      <c r="C3" s="202"/>
      <c r="D3" s="203"/>
      <c r="E3" s="22" t="s">
        <v>4</v>
      </c>
      <c r="F3" s="23">
        <v>0.02</v>
      </c>
      <c r="G3" s="24">
        <f>B3*F3</f>
        <v>60400</v>
      </c>
      <c r="H3" s="26" t="s">
        <v>5</v>
      </c>
      <c r="I3" s="27">
        <f>(B3-B2)</f>
        <v>20000</v>
      </c>
      <c r="K3" s="98"/>
    </row>
    <row r="4" spans="1:9" s="77" customFormat="1" ht="17.25" customHeight="1">
      <c r="A4" s="72"/>
      <c r="B4" s="73"/>
      <c r="C4" s="73"/>
      <c r="D4" s="73"/>
      <c r="E4" s="74"/>
      <c r="F4" s="93" t="s">
        <v>0</v>
      </c>
      <c r="G4" s="73"/>
      <c r="H4" s="75"/>
      <c r="I4" s="76"/>
    </row>
    <row r="5" spans="1:12" ht="39" customHeight="1">
      <c r="A5" s="78"/>
      <c r="B5" s="79"/>
      <c r="C5" s="79"/>
      <c r="D5" s="91"/>
      <c r="E5" s="80"/>
      <c r="F5" s="92"/>
      <c r="G5" s="79"/>
      <c r="H5" s="81"/>
      <c r="I5" s="82"/>
      <c r="J5" s="83"/>
      <c r="K5" s="84"/>
      <c r="L5" s="84"/>
    </row>
    <row r="6" spans="1:12" ht="21" customHeight="1">
      <c r="A6" s="88" t="s">
        <v>6</v>
      </c>
      <c r="B6" s="86" t="s">
        <v>0</v>
      </c>
      <c r="C6" s="86" t="s">
        <v>0</v>
      </c>
      <c r="D6" s="87"/>
      <c r="E6" s="86" t="s">
        <v>0</v>
      </c>
      <c r="F6" s="89" t="s">
        <v>0</v>
      </c>
      <c r="G6" s="25"/>
      <c r="H6" s="20"/>
      <c r="I6" s="20"/>
      <c r="L6" s="85"/>
    </row>
    <row r="7" spans="1:12" ht="28.5">
      <c r="A7" s="90" t="s">
        <v>7</v>
      </c>
      <c r="B7" s="32" t="s">
        <v>8</v>
      </c>
      <c r="C7" s="33" t="s">
        <v>9</v>
      </c>
      <c r="D7" s="34" t="s">
        <v>10</v>
      </c>
      <c r="E7" s="35" t="s">
        <v>11</v>
      </c>
      <c r="F7" s="33" t="s">
        <v>12</v>
      </c>
      <c r="G7" s="35" t="s">
        <v>13</v>
      </c>
      <c r="H7" s="34" t="s">
        <v>14</v>
      </c>
      <c r="I7" s="36" t="s">
        <v>15</v>
      </c>
      <c r="J7" s="39" t="s">
        <v>16</v>
      </c>
      <c r="K7" s="33" t="s">
        <v>17</v>
      </c>
      <c r="L7" s="37" t="s">
        <v>18</v>
      </c>
    </row>
    <row r="8" spans="1:12" ht="24.75" customHeight="1">
      <c r="A8" s="29">
        <v>42095</v>
      </c>
      <c r="B8" s="40">
        <v>20000</v>
      </c>
      <c r="C8" s="41"/>
      <c r="D8" s="59">
        <f aca="true" t="shared" si="0" ref="D8:D16">SUM(B8-C8)</f>
        <v>20000</v>
      </c>
      <c r="E8" s="42"/>
      <c r="F8" s="43"/>
      <c r="G8" s="42">
        <f aca="true" t="shared" si="1" ref="G8:G16">SUM(E8+F8)</f>
        <v>0</v>
      </c>
      <c r="H8" s="44" t="e">
        <f aca="true" t="shared" si="2" ref="H8:H16">E8/G8</f>
        <v>#DIV/0!</v>
      </c>
      <c r="I8" s="45" t="e">
        <f aca="true" t="shared" si="3" ref="I8:I16">B8/E8</f>
        <v>#DIV/0!</v>
      </c>
      <c r="J8" s="45" t="e">
        <f aca="true" t="shared" si="4" ref="J8:J16">C8/F8</f>
        <v>#DIV/0!</v>
      </c>
      <c r="K8" s="46" t="e">
        <f aca="true" t="shared" si="5" ref="K8:K16">I8/J8</f>
        <v>#DIV/0!</v>
      </c>
      <c r="L8" s="47" t="e">
        <f aca="true" t="shared" si="6" ref="L8:L16">B8/C8</f>
        <v>#DIV/0!</v>
      </c>
    </row>
    <row r="9" spans="1:12" ht="24.75" customHeight="1">
      <c r="A9" s="30">
        <v>42125</v>
      </c>
      <c r="B9" s="48"/>
      <c r="C9" s="49"/>
      <c r="D9" s="59">
        <f t="shared" si="0"/>
        <v>0</v>
      </c>
      <c r="E9" s="50"/>
      <c r="F9" s="50"/>
      <c r="G9" s="42">
        <f t="shared" si="1"/>
        <v>0</v>
      </c>
      <c r="H9" s="44" t="e">
        <f t="shared" si="2"/>
        <v>#DIV/0!</v>
      </c>
      <c r="I9" s="45" t="e">
        <f t="shared" si="3"/>
        <v>#DIV/0!</v>
      </c>
      <c r="J9" s="45" t="e">
        <f t="shared" si="4"/>
        <v>#DIV/0!</v>
      </c>
      <c r="K9" s="46" t="e">
        <f t="shared" si="5"/>
        <v>#DIV/0!</v>
      </c>
      <c r="L9" s="47" t="e">
        <f t="shared" si="6"/>
        <v>#DIV/0!</v>
      </c>
    </row>
    <row r="10" spans="1:12" ht="24.75" customHeight="1">
      <c r="A10" s="29">
        <v>42156</v>
      </c>
      <c r="B10" s="48"/>
      <c r="C10" s="49"/>
      <c r="D10" s="59">
        <f t="shared" si="0"/>
        <v>0</v>
      </c>
      <c r="E10" s="50"/>
      <c r="F10" s="50"/>
      <c r="G10" s="42">
        <f t="shared" si="1"/>
        <v>0</v>
      </c>
      <c r="H10" s="44" t="e">
        <f t="shared" si="2"/>
        <v>#DIV/0!</v>
      </c>
      <c r="I10" s="45" t="e">
        <f t="shared" si="3"/>
        <v>#DIV/0!</v>
      </c>
      <c r="J10" s="45" t="e">
        <f t="shared" si="4"/>
        <v>#DIV/0!</v>
      </c>
      <c r="K10" s="46" t="e">
        <f t="shared" si="5"/>
        <v>#DIV/0!</v>
      </c>
      <c r="L10" s="47" t="e">
        <f t="shared" si="6"/>
        <v>#DIV/0!</v>
      </c>
    </row>
    <row r="11" spans="1:12" ht="24.75" customHeight="1">
      <c r="A11" s="30">
        <v>42186</v>
      </c>
      <c r="B11" s="48"/>
      <c r="C11" s="49"/>
      <c r="D11" s="59">
        <f t="shared" si="0"/>
        <v>0</v>
      </c>
      <c r="E11" s="50"/>
      <c r="F11" s="50"/>
      <c r="G11" s="42">
        <f t="shared" si="1"/>
        <v>0</v>
      </c>
      <c r="H11" s="44" t="e">
        <f t="shared" si="2"/>
        <v>#DIV/0!</v>
      </c>
      <c r="I11" s="45" t="e">
        <f t="shared" si="3"/>
        <v>#DIV/0!</v>
      </c>
      <c r="J11" s="45" t="e">
        <f t="shared" si="4"/>
        <v>#DIV/0!</v>
      </c>
      <c r="K11" s="46" t="e">
        <f t="shared" si="5"/>
        <v>#DIV/0!</v>
      </c>
      <c r="L11" s="47" t="e">
        <f t="shared" si="6"/>
        <v>#DIV/0!</v>
      </c>
    </row>
    <row r="12" spans="1:12" ht="24.75" customHeight="1">
      <c r="A12" s="29">
        <v>42217</v>
      </c>
      <c r="B12" s="48"/>
      <c r="C12" s="41"/>
      <c r="D12" s="59">
        <f t="shared" si="0"/>
        <v>0</v>
      </c>
      <c r="E12" s="50"/>
      <c r="F12" s="50"/>
      <c r="G12" s="42">
        <f t="shared" si="1"/>
        <v>0</v>
      </c>
      <c r="H12" s="44" t="e">
        <f t="shared" si="2"/>
        <v>#DIV/0!</v>
      </c>
      <c r="I12" s="45" t="e">
        <f t="shared" si="3"/>
        <v>#DIV/0!</v>
      </c>
      <c r="J12" s="45" t="e">
        <f t="shared" si="4"/>
        <v>#DIV/0!</v>
      </c>
      <c r="K12" s="46" t="e">
        <f t="shared" si="5"/>
        <v>#DIV/0!</v>
      </c>
      <c r="L12" s="47" t="e">
        <f t="shared" si="6"/>
        <v>#DIV/0!</v>
      </c>
    </row>
    <row r="13" spans="1:12" ht="24.75" customHeight="1">
      <c r="A13" s="30">
        <v>42248</v>
      </c>
      <c r="B13" s="48"/>
      <c r="C13" s="49"/>
      <c r="D13" s="59">
        <f t="shared" si="0"/>
        <v>0</v>
      </c>
      <c r="E13" s="50"/>
      <c r="F13" s="50"/>
      <c r="G13" s="42">
        <f t="shared" si="1"/>
        <v>0</v>
      </c>
      <c r="H13" s="44" t="e">
        <f t="shared" si="2"/>
        <v>#DIV/0!</v>
      </c>
      <c r="I13" s="45" t="e">
        <f t="shared" si="3"/>
        <v>#DIV/0!</v>
      </c>
      <c r="J13" s="45" t="e">
        <f t="shared" si="4"/>
        <v>#DIV/0!</v>
      </c>
      <c r="K13" s="46" t="e">
        <f t="shared" si="5"/>
        <v>#DIV/0!</v>
      </c>
      <c r="L13" s="47" t="e">
        <f t="shared" si="6"/>
        <v>#DIV/0!</v>
      </c>
    </row>
    <row r="14" spans="1:12" ht="24.75" customHeight="1">
      <c r="A14" s="29">
        <v>42278</v>
      </c>
      <c r="B14" s="48"/>
      <c r="C14" s="41"/>
      <c r="D14" s="59">
        <f t="shared" si="0"/>
        <v>0</v>
      </c>
      <c r="E14" s="50"/>
      <c r="F14" s="50"/>
      <c r="G14" s="42">
        <f t="shared" si="1"/>
        <v>0</v>
      </c>
      <c r="H14" s="44" t="e">
        <f t="shared" si="2"/>
        <v>#DIV/0!</v>
      </c>
      <c r="I14" s="45" t="e">
        <f t="shared" si="3"/>
        <v>#DIV/0!</v>
      </c>
      <c r="J14" s="45" t="e">
        <f t="shared" si="4"/>
        <v>#DIV/0!</v>
      </c>
      <c r="K14" s="46" t="e">
        <f t="shared" si="5"/>
        <v>#DIV/0!</v>
      </c>
      <c r="L14" s="47" t="e">
        <f t="shared" si="6"/>
        <v>#DIV/0!</v>
      </c>
    </row>
    <row r="15" spans="1:12" ht="24.75" customHeight="1">
      <c r="A15" s="30">
        <v>42309</v>
      </c>
      <c r="B15" s="48"/>
      <c r="C15" s="41"/>
      <c r="D15" s="59">
        <f t="shared" si="0"/>
        <v>0</v>
      </c>
      <c r="E15" s="50"/>
      <c r="F15" s="50"/>
      <c r="G15" s="42">
        <f t="shared" si="1"/>
        <v>0</v>
      </c>
      <c r="H15" s="44" t="e">
        <f t="shared" si="2"/>
        <v>#DIV/0!</v>
      </c>
      <c r="I15" s="45" t="e">
        <f t="shared" si="3"/>
        <v>#DIV/0!</v>
      </c>
      <c r="J15" s="45" t="e">
        <f t="shared" si="4"/>
        <v>#DIV/0!</v>
      </c>
      <c r="K15" s="46" t="e">
        <f t="shared" si="5"/>
        <v>#DIV/0!</v>
      </c>
      <c r="L15" s="47" t="e">
        <f t="shared" si="6"/>
        <v>#DIV/0!</v>
      </c>
    </row>
    <row r="16" spans="1:12" ht="24.75" customHeight="1">
      <c r="A16" s="31">
        <v>42339</v>
      </c>
      <c r="B16" s="51"/>
      <c r="C16" s="52"/>
      <c r="D16" s="60">
        <f t="shared" si="0"/>
        <v>0</v>
      </c>
      <c r="E16" s="53"/>
      <c r="F16" s="53"/>
      <c r="G16" s="54">
        <f t="shared" si="1"/>
        <v>0</v>
      </c>
      <c r="H16" s="55" t="e">
        <f t="shared" si="2"/>
        <v>#DIV/0!</v>
      </c>
      <c r="I16" s="56" t="e">
        <f t="shared" si="3"/>
        <v>#DIV/0!</v>
      </c>
      <c r="J16" s="56" t="e">
        <f t="shared" si="4"/>
        <v>#DIV/0!</v>
      </c>
      <c r="K16" s="57" t="e">
        <f t="shared" si="5"/>
        <v>#DIV/0!</v>
      </c>
      <c r="L16" s="58" t="e">
        <f t="shared" si="6"/>
        <v>#DIV/0!</v>
      </c>
    </row>
    <row r="17" spans="1:12" ht="24.75" customHeight="1">
      <c r="A17" s="61" t="s">
        <v>19</v>
      </c>
      <c r="B17" s="62">
        <f aca="true" t="shared" si="7" ref="B17:G17">SUM(B8:B16)</f>
        <v>20000</v>
      </c>
      <c r="C17" s="63">
        <f t="shared" si="7"/>
        <v>0</v>
      </c>
      <c r="D17" s="64">
        <f t="shared" si="7"/>
        <v>20000</v>
      </c>
      <c r="E17" s="65">
        <f t="shared" si="7"/>
        <v>0</v>
      </c>
      <c r="F17" s="66">
        <f t="shared" si="7"/>
        <v>0</v>
      </c>
      <c r="G17" s="65">
        <f t="shared" si="7"/>
        <v>0</v>
      </c>
      <c r="H17" s="67" t="e">
        <f>AVERAGE(H8:H16)</f>
        <v>#DIV/0!</v>
      </c>
      <c r="I17" s="63" t="e">
        <f>AVERAGE(I8:I16)</f>
        <v>#DIV/0!</v>
      </c>
      <c r="J17" s="63" t="e">
        <f>AVERAGE(J8:J16)</f>
        <v>#DIV/0!</v>
      </c>
      <c r="K17" s="68" t="e">
        <f>AVERAGE(K8:K16)</f>
        <v>#DIV/0!</v>
      </c>
      <c r="L17" s="69" t="e">
        <f>AVERAGE(L8:L16)</f>
        <v>#DIV/0!</v>
      </c>
    </row>
    <row r="18" spans="1:12" ht="13.5">
      <c r="A18" s="28"/>
      <c r="J18" s="70"/>
      <c r="K18" s="71" t="s">
        <v>20</v>
      </c>
      <c r="L18" s="71" t="s">
        <v>21</v>
      </c>
    </row>
    <row r="19" ht="13.5">
      <c r="A19" s="28"/>
    </row>
  </sheetData>
  <sheetProtection/>
  <mergeCells count="5">
    <mergeCell ref="B1:D1"/>
    <mergeCell ref="F1:G1"/>
    <mergeCell ref="B2:D2"/>
    <mergeCell ref="F2:G2"/>
    <mergeCell ref="B3:D3"/>
  </mergeCells>
  <printOptions/>
  <pageMargins left="0.6986111111111111" right="0.6986111111111111"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3:U126"/>
  <sheetViews>
    <sheetView zoomScaleSheetLayoutView="100" zoomScalePageLayoutView="0" workbookViewId="0" topLeftCell="B1">
      <selection activeCell="K11" sqref="K11"/>
    </sheetView>
  </sheetViews>
  <sheetFormatPr defaultColWidth="10.00390625" defaultRowHeight="13.5" customHeight="1"/>
  <cols>
    <col min="1" max="1" width="10.00390625" style="0" customWidth="1"/>
    <col min="2" max="2" width="3.50390625" style="0" customWidth="1"/>
    <col min="3" max="3" width="11.50390625" style="108" customWidth="1"/>
    <col min="4" max="4" width="6.00390625" style="163" customWidth="1"/>
    <col min="5" max="5" width="16.00390625" style="0" customWidth="1"/>
    <col min="6" max="6" width="6.50390625" style="0" customWidth="1"/>
    <col min="7" max="7" width="12.50390625" style="0" customWidth="1"/>
    <col min="8" max="8" width="12.50390625" style="133" customWidth="1"/>
    <col min="9" max="9" width="15.00390625" style="0" customWidth="1"/>
    <col min="10" max="10" width="10.00390625" style="133" customWidth="1"/>
    <col min="11" max="11" width="8.75390625" style="118" customWidth="1"/>
    <col min="12" max="12" width="13.50390625" style="153" customWidth="1"/>
    <col min="13" max="13" width="12.25390625" style="112" customWidth="1"/>
    <col min="14" max="14" width="6.875" style="0" customWidth="1"/>
    <col min="15" max="15" width="10.50390625" style="0" customWidth="1"/>
    <col min="16" max="16" width="10.125" style="110" customWidth="1"/>
    <col min="17" max="17" width="6.00390625" style="0" customWidth="1"/>
    <col min="18" max="18" width="7.50390625" style="106" customWidth="1"/>
    <col min="19" max="19" width="8.25390625" style="107" customWidth="1"/>
    <col min="20" max="20" width="11.875" style="0" customWidth="1"/>
  </cols>
  <sheetData>
    <row r="3" spans="5:9" ht="13.5" customHeight="1">
      <c r="E3" t="s">
        <v>79</v>
      </c>
      <c r="H3" s="163" t="s">
        <v>80</v>
      </c>
      <c r="I3" t="s">
        <v>81</v>
      </c>
    </row>
    <row r="4" ht="13.5" customHeight="1">
      <c r="E4" t="s">
        <v>84</v>
      </c>
    </row>
    <row r="5" ht="13.5" customHeight="1">
      <c r="E5" s="164"/>
    </row>
    <row r="7" spans="17:19" ht="13.5" customHeight="1">
      <c r="Q7" t="s">
        <v>74</v>
      </c>
      <c r="R7"/>
      <c r="S7" t="s">
        <v>75</v>
      </c>
    </row>
    <row r="8" spans="6:19" ht="13.5" customHeight="1">
      <c r="F8" s="127"/>
      <c r="Q8" s="112" t="s">
        <v>76</v>
      </c>
      <c r="R8" s="109"/>
      <c r="S8" t="s">
        <v>77</v>
      </c>
    </row>
    <row r="10" spans="3:19" s="113" customFormat="1" ht="13.5">
      <c r="C10" s="114" t="s">
        <v>70</v>
      </c>
      <c r="D10" s="165" t="s">
        <v>22</v>
      </c>
      <c r="E10" s="115" t="s">
        <v>88</v>
      </c>
      <c r="F10" s="157" t="s">
        <v>23</v>
      </c>
      <c r="G10" s="157" t="s">
        <v>24</v>
      </c>
      <c r="H10" s="158" t="s">
        <v>25</v>
      </c>
      <c r="I10" s="159" t="s">
        <v>26</v>
      </c>
      <c r="J10" s="160" t="s">
        <v>27</v>
      </c>
      <c r="K10" s="119" t="s">
        <v>82</v>
      </c>
      <c r="L10" s="154" t="s">
        <v>72</v>
      </c>
      <c r="M10" s="166" t="s">
        <v>71</v>
      </c>
      <c r="N10" s="161" t="s">
        <v>89</v>
      </c>
      <c r="O10" s="161" t="s">
        <v>66</v>
      </c>
      <c r="P10" s="162" t="s">
        <v>73</v>
      </c>
      <c r="Q10" s="113" t="s">
        <v>90</v>
      </c>
      <c r="R10" s="116" t="s">
        <v>67</v>
      </c>
      <c r="S10" s="117" t="s">
        <v>69</v>
      </c>
    </row>
    <row r="11" spans="1:21" s="181" customFormat="1" ht="13.5">
      <c r="A11" s="191" t="s">
        <v>106</v>
      </c>
      <c r="B11" s="181">
        <v>1</v>
      </c>
      <c r="C11" s="182">
        <v>1000000</v>
      </c>
      <c r="D11" s="186" t="s">
        <v>78</v>
      </c>
      <c r="E11" s="126">
        <f>R11*0.1</f>
        <v>-0.34</v>
      </c>
      <c r="F11" s="181" t="s">
        <v>83</v>
      </c>
      <c r="G11" s="183">
        <v>42248</v>
      </c>
      <c r="H11" s="184">
        <v>0.95937</v>
      </c>
      <c r="I11" s="149">
        <v>42249</v>
      </c>
      <c r="J11" s="185">
        <v>0.96647</v>
      </c>
      <c r="K11" s="129">
        <f>IF(D11="買",J11-H11,H11-J11)*100</f>
        <v>-0.7100000000000106</v>
      </c>
      <c r="L11" s="155">
        <v>-20302</v>
      </c>
      <c r="M11" s="185">
        <v>0.96647</v>
      </c>
      <c r="N11" s="127">
        <v>0.03</v>
      </c>
      <c r="O11" s="130">
        <f>IF(I11="買",M11-H11,H11-M11)*10000</f>
        <v>-71.00000000000107</v>
      </c>
      <c r="P11" s="131">
        <f aca="true" t="shared" si="0" ref="P11:P16">C11*0.03</f>
        <v>30000</v>
      </c>
      <c r="Q11" s="127">
        <v>124</v>
      </c>
      <c r="R11" s="130">
        <f aca="true" t="shared" si="1" ref="R11:R40">ROUNDDOWN(C11*N11/O11/Q11,1)</f>
        <v>-3.4</v>
      </c>
      <c r="S11" s="132">
        <f aca="true" t="shared" si="2" ref="S11:S16">R11*100</f>
        <v>-340</v>
      </c>
      <c r="T11" s="185" t="s">
        <v>86</v>
      </c>
      <c r="U11" s="181" t="s">
        <v>87</v>
      </c>
    </row>
    <row r="12" spans="2:21" s="127" customFormat="1" ht="13.5">
      <c r="B12" s="124">
        <v>2</v>
      </c>
      <c r="C12" s="125">
        <f>C11+L11</f>
        <v>979698</v>
      </c>
      <c r="D12" s="186" t="s">
        <v>78</v>
      </c>
      <c r="E12" s="126">
        <f>R12*0.1</f>
        <v>-0.4</v>
      </c>
      <c r="F12" s="127" t="s">
        <v>85</v>
      </c>
      <c r="G12" s="149">
        <v>42249</v>
      </c>
      <c r="H12" s="135">
        <v>0.73445</v>
      </c>
      <c r="I12" s="149">
        <v>42250</v>
      </c>
      <c r="J12" s="135">
        <v>0.73442</v>
      </c>
      <c r="K12" s="129">
        <f>IF(D12="買",J12-H12,H12-J12)*100</f>
        <v>0.0030000000000085514</v>
      </c>
      <c r="L12" s="155">
        <v>303</v>
      </c>
      <c r="M12" s="134">
        <v>0.73843</v>
      </c>
      <c r="N12" s="127">
        <v>0.03</v>
      </c>
      <c r="O12" s="130">
        <f>IF(I12="買",M12-H12,H12-M12)*10000</f>
        <v>-39.799999999999834</v>
      </c>
      <c r="P12" s="131">
        <f t="shared" si="0"/>
        <v>29390.94</v>
      </c>
      <c r="Q12" s="127">
        <v>183</v>
      </c>
      <c r="R12" s="130">
        <f t="shared" si="1"/>
        <v>-4</v>
      </c>
      <c r="S12" s="132">
        <f t="shared" si="2"/>
        <v>-400</v>
      </c>
      <c r="T12" s="127" t="s">
        <v>92</v>
      </c>
      <c r="U12" s="127" t="s">
        <v>93</v>
      </c>
    </row>
    <row r="13" spans="2:21" s="127" customFormat="1" ht="13.5">
      <c r="B13" s="124">
        <v>3</v>
      </c>
      <c r="C13" s="125">
        <f>C11+L11</f>
        <v>979698</v>
      </c>
      <c r="D13" s="186" t="s">
        <v>78</v>
      </c>
      <c r="E13" s="126">
        <f>R13*0.1</f>
        <v>-0.67</v>
      </c>
      <c r="F13" s="127" t="s">
        <v>83</v>
      </c>
      <c r="G13" s="149">
        <v>42249</v>
      </c>
      <c r="H13" s="135">
        <v>1.1235</v>
      </c>
      <c r="I13" s="149">
        <v>42250</v>
      </c>
      <c r="J13" s="134">
        <v>1.1234</v>
      </c>
      <c r="K13" s="129">
        <f aca="true" t="shared" si="3" ref="K13:K40">IF(D13="買",J13-H13,H13-J13)*100</f>
        <v>0.009999999999998899</v>
      </c>
      <c r="L13" s="155">
        <f>(K13*S13)*100*(-1)</f>
        <v>669.9999999999262</v>
      </c>
      <c r="M13" s="134">
        <v>1.12713</v>
      </c>
      <c r="N13" s="127">
        <v>0.03</v>
      </c>
      <c r="O13" s="130">
        <f>IF(I13="買",M13-H13,H13-M13)*10000</f>
        <v>-36.300000000000225</v>
      </c>
      <c r="P13" s="131">
        <f t="shared" si="0"/>
        <v>29390.94</v>
      </c>
      <c r="Q13" s="127">
        <v>120</v>
      </c>
      <c r="R13" s="130">
        <f t="shared" si="1"/>
        <v>-6.7</v>
      </c>
      <c r="S13" s="132">
        <f t="shared" si="2"/>
        <v>-670</v>
      </c>
      <c r="T13" s="127" t="s">
        <v>91</v>
      </c>
      <c r="U13" s="127" t="s">
        <v>96</v>
      </c>
    </row>
    <row r="14" spans="2:21" s="127" customFormat="1" ht="13.5">
      <c r="B14" s="181">
        <v>4</v>
      </c>
      <c r="C14" s="125">
        <f>C12+L12</f>
        <v>980001</v>
      </c>
      <c r="D14" s="167" t="s">
        <v>99</v>
      </c>
      <c r="E14" s="126">
        <f aca="true" t="shared" si="4" ref="E14:E40">R14*0.1</f>
        <v>1.02</v>
      </c>
      <c r="F14" s="127" t="s">
        <v>85</v>
      </c>
      <c r="G14" s="149">
        <v>42250</v>
      </c>
      <c r="H14" s="135">
        <v>0.63995</v>
      </c>
      <c r="I14" s="149">
        <v>42251</v>
      </c>
      <c r="J14" s="134">
        <v>0.63757</v>
      </c>
      <c r="K14" s="129">
        <f t="shared" si="3"/>
        <v>-0.23800000000000487</v>
      </c>
      <c r="L14" s="155">
        <f>(K14*S14)*100</f>
        <v>-24276.000000000495</v>
      </c>
      <c r="M14" s="134">
        <v>0.63757</v>
      </c>
      <c r="N14" s="127">
        <v>0.03</v>
      </c>
      <c r="O14" s="130">
        <f>IF(I14="買",M14-H14,H14-M14)*10000</f>
        <v>23.800000000000487</v>
      </c>
      <c r="P14" s="131">
        <f t="shared" si="0"/>
        <v>29400.03</v>
      </c>
      <c r="Q14" s="127">
        <v>120</v>
      </c>
      <c r="R14" s="130">
        <f t="shared" si="1"/>
        <v>10.2</v>
      </c>
      <c r="S14" s="132">
        <f t="shared" si="2"/>
        <v>1019.9999999999999</v>
      </c>
      <c r="T14" s="180" t="s">
        <v>97</v>
      </c>
      <c r="U14" s="180" t="s">
        <v>98</v>
      </c>
    </row>
    <row r="15" spans="2:21" s="127" customFormat="1" ht="13.5">
      <c r="B15" s="124">
        <v>5</v>
      </c>
      <c r="C15" s="125">
        <f aca="true" t="shared" si="5" ref="C15:C40">C14+L14</f>
        <v>955724.9999999995</v>
      </c>
      <c r="D15" s="167" t="s">
        <v>99</v>
      </c>
      <c r="E15" s="126">
        <f t="shared" si="4"/>
        <v>0.29</v>
      </c>
      <c r="F15" s="127" t="s">
        <v>85</v>
      </c>
      <c r="G15" s="149">
        <v>42250</v>
      </c>
      <c r="H15" s="135">
        <v>0.97623</v>
      </c>
      <c r="I15" s="149">
        <v>42251</v>
      </c>
      <c r="J15" s="134">
        <v>0.96834</v>
      </c>
      <c r="K15" s="129">
        <f t="shared" si="3"/>
        <v>-0.7890000000000064</v>
      </c>
      <c r="L15" s="155">
        <f>(K15*S15)*100</f>
        <v>-22881.000000000186</v>
      </c>
      <c r="M15" s="134">
        <v>0.96834</v>
      </c>
      <c r="N15" s="127">
        <v>0.03</v>
      </c>
      <c r="O15" s="130">
        <f>IF(I15="買",M15-H15,H15-M15)*10000</f>
        <v>78.90000000000063</v>
      </c>
      <c r="P15" s="131">
        <f t="shared" si="0"/>
        <v>28671.749999999985</v>
      </c>
      <c r="Q15" s="127">
        <v>124</v>
      </c>
      <c r="R15" s="130">
        <f t="shared" si="1"/>
        <v>2.9</v>
      </c>
      <c r="S15" s="132">
        <f t="shared" si="2"/>
        <v>290</v>
      </c>
      <c r="T15" s="180" t="s">
        <v>86</v>
      </c>
      <c r="U15" s="190" t="s">
        <v>101</v>
      </c>
    </row>
    <row r="16" spans="1:21" s="127" customFormat="1" ht="13.5">
      <c r="A16" s="192" t="s">
        <v>105</v>
      </c>
      <c r="B16" s="124">
        <v>6</v>
      </c>
      <c r="C16" s="125">
        <f t="shared" si="5"/>
        <v>932843.9999999993</v>
      </c>
      <c r="D16" s="186" t="s">
        <v>78</v>
      </c>
      <c r="E16" s="126">
        <f t="shared" si="4"/>
        <v>-0.71</v>
      </c>
      <c r="F16" s="127" t="s">
        <v>83</v>
      </c>
      <c r="G16" s="149">
        <v>42250</v>
      </c>
      <c r="H16" s="172">
        <v>76.486</v>
      </c>
      <c r="I16" s="149">
        <v>42255</v>
      </c>
      <c r="J16" s="172">
        <v>75.282</v>
      </c>
      <c r="K16" s="129">
        <f t="shared" si="3"/>
        <v>120.40000000000077</v>
      </c>
      <c r="L16" s="155">
        <v>63865</v>
      </c>
      <c r="M16" s="171">
        <v>76.877</v>
      </c>
      <c r="N16" s="127">
        <v>0.03</v>
      </c>
      <c r="O16" s="130">
        <f>IF(I16="買",M16-H16,H16-M16)*100</f>
        <v>-39.09999999999911</v>
      </c>
      <c r="P16" s="131">
        <f t="shared" si="0"/>
        <v>27985.319999999978</v>
      </c>
      <c r="Q16" s="127">
        <v>100</v>
      </c>
      <c r="R16" s="130">
        <f t="shared" si="1"/>
        <v>-7.1</v>
      </c>
      <c r="S16" s="132">
        <f t="shared" si="2"/>
        <v>-710</v>
      </c>
      <c r="T16" s="180" t="s">
        <v>100</v>
      </c>
      <c r="U16" s="180" t="s">
        <v>102</v>
      </c>
    </row>
    <row r="17" spans="2:21" s="127" customFormat="1" ht="13.5">
      <c r="B17" s="181">
        <v>7</v>
      </c>
      <c r="C17" s="125">
        <f t="shared" si="5"/>
        <v>996708.9999999993</v>
      </c>
      <c r="D17" s="167" t="s">
        <v>99</v>
      </c>
      <c r="E17" s="126">
        <f t="shared" si="4"/>
        <v>0.35000000000000003</v>
      </c>
      <c r="F17" s="127" t="s">
        <v>83</v>
      </c>
      <c r="G17" s="149">
        <v>42255</v>
      </c>
      <c r="H17" s="135">
        <v>75.277</v>
      </c>
      <c r="I17" s="149">
        <v>42255</v>
      </c>
      <c r="J17" s="135">
        <v>75.314</v>
      </c>
      <c r="K17" s="129">
        <f t="shared" si="3"/>
        <v>3.699999999999193</v>
      </c>
      <c r="L17" s="155">
        <v>1188</v>
      </c>
      <c r="M17" s="171">
        <v>74.435</v>
      </c>
      <c r="N17" s="127">
        <v>0.03</v>
      </c>
      <c r="O17" s="130">
        <f>IF(I17="買",M17-H17,H17-M17)*100</f>
        <v>84.19999999999987</v>
      </c>
      <c r="P17" s="131">
        <f aca="true" t="shared" si="6" ref="P17:P40">C17*0.03</f>
        <v>29901.26999999998</v>
      </c>
      <c r="Q17" s="127">
        <v>100</v>
      </c>
      <c r="R17" s="130">
        <f t="shared" si="1"/>
        <v>3.5</v>
      </c>
      <c r="S17" s="132">
        <f aca="true" t="shared" si="7" ref="S17:S23">R17*100</f>
        <v>350</v>
      </c>
      <c r="T17" s="180" t="s">
        <v>100</v>
      </c>
      <c r="U17" s="180" t="s">
        <v>103</v>
      </c>
    </row>
    <row r="18" spans="2:21" s="127" customFormat="1" ht="13.5">
      <c r="B18" s="124">
        <v>8</v>
      </c>
      <c r="C18" s="125">
        <f t="shared" si="5"/>
        <v>997896.9999999993</v>
      </c>
      <c r="D18" s="167" t="s">
        <v>99</v>
      </c>
      <c r="E18" s="126">
        <f t="shared" si="4"/>
        <v>0.68</v>
      </c>
      <c r="F18" s="127" t="s">
        <v>83</v>
      </c>
      <c r="G18" s="149">
        <v>42255</v>
      </c>
      <c r="H18" s="135">
        <v>1.53486</v>
      </c>
      <c r="I18" s="149">
        <v>42256</v>
      </c>
      <c r="J18" s="135">
        <v>1.53724</v>
      </c>
      <c r="K18" s="129">
        <f t="shared" si="3"/>
        <v>0.23800000000000487</v>
      </c>
      <c r="L18" s="155">
        <v>10316</v>
      </c>
      <c r="M18" s="171">
        <v>1.53121</v>
      </c>
      <c r="N18" s="127">
        <v>0.03</v>
      </c>
      <c r="O18" s="130">
        <f aca="true" t="shared" si="8" ref="O18:O23">IF(I18="買",M18-H18,H18-M18)*10000</f>
        <v>36.49999999999931</v>
      </c>
      <c r="P18" s="131">
        <f t="shared" si="6"/>
        <v>29936.909999999978</v>
      </c>
      <c r="Q18" s="127">
        <v>120</v>
      </c>
      <c r="R18" s="130">
        <f t="shared" si="1"/>
        <v>6.8</v>
      </c>
      <c r="S18" s="132">
        <f t="shared" si="7"/>
        <v>680</v>
      </c>
      <c r="T18" s="180" t="s">
        <v>104</v>
      </c>
      <c r="U18" s="180" t="s">
        <v>111</v>
      </c>
    </row>
    <row r="19" spans="2:21" s="127" customFormat="1" ht="13.5">
      <c r="B19" s="124">
        <v>9</v>
      </c>
      <c r="C19" s="125">
        <f t="shared" si="5"/>
        <v>1008212.9999999993</v>
      </c>
      <c r="D19" s="167" t="s">
        <v>99</v>
      </c>
      <c r="E19" s="126">
        <f t="shared" si="4"/>
        <v>0.35000000000000003</v>
      </c>
      <c r="F19" s="127" t="s">
        <v>83</v>
      </c>
      <c r="G19" s="149">
        <v>42255</v>
      </c>
      <c r="H19" s="135">
        <v>0.97662</v>
      </c>
      <c r="I19" s="149">
        <v>42256</v>
      </c>
      <c r="J19" s="135">
        <v>0.97772</v>
      </c>
      <c r="K19" s="129">
        <f t="shared" si="3"/>
        <v>0.10999999999999899</v>
      </c>
      <c r="L19" s="155">
        <v>7151</v>
      </c>
      <c r="M19" s="173">
        <v>0.96976</v>
      </c>
      <c r="N19" s="127">
        <v>0.03</v>
      </c>
      <c r="O19" s="130">
        <f t="shared" si="8"/>
        <v>68.60000000000088</v>
      </c>
      <c r="P19" s="131">
        <f t="shared" si="6"/>
        <v>30246.389999999978</v>
      </c>
      <c r="Q19" s="127">
        <v>124</v>
      </c>
      <c r="R19" s="130">
        <f t="shared" si="1"/>
        <v>3.5</v>
      </c>
      <c r="S19" s="132">
        <f t="shared" si="7"/>
        <v>350</v>
      </c>
      <c r="T19" s="180" t="s">
        <v>86</v>
      </c>
      <c r="U19" s="180" t="s">
        <v>107</v>
      </c>
    </row>
    <row r="20" spans="2:20" s="127" customFormat="1" ht="13.5">
      <c r="B20" s="181">
        <v>10</v>
      </c>
      <c r="C20" s="125">
        <f t="shared" si="5"/>
        <v>1015363.9999999993</v>
      </c>
      <c r="D20" s="186" t="s">
        <v>78</v>
      </c>
      <c r="E20" s="126">
        <f t="shared" si="4"/>
        <v>-0.22999999999999998</v>
      </c>
      <c r="F20" s="127" t="s">
        <v>83</v>
      </c>
      <c r="G20" s="149">
        <v>42255</v>
      </c>
      <c r="H20" s="135">
        <v>1.77026</v>
      </c>
      <c r="I20" s="149">
        <v>42256</v>
      </c>
      <c r="J20" s="135">
        <v>1.76472</v>
      </c>
      <c r="K20" s="129">
        <f t="shared" si="3"/>
        <v>0.5539999999999878</v>
      </c>
      <c r="L20" s="155">
        <v>28697</v>
      </c>
      <c r="M20" s="173">
        <v>1.7871</v>
      </c>
      <c r="N20" s="127">
        <v>0.03</v>
      </c>
      <c r="O20" s="130">
        <f t="shared" si="8"/>
        <v>-168.39999999999966</v>
      </c>
      <c r="P20" s="131">
        <f>C20*0.03</f>
        <v>30460.919999999976</v>
      </c>
      <c r="Q20" s="127">
        <v>76</v>
      </c>
      <c r="R20" s="130">
        <f>ROUNDDOWN(C20*N20/O20/Q20,1)</f>
        <v>-2.3</v>
      </c>
      <c r="S20" s="132">
        <f t="shared" si="7"/>
        <v>-229.99999999999997</v>
      </c>
      <c r="T20" s="180" t="s">
        <v>108</v>
      </c>
    </row>
    <row r="21" spans="2:20" s="127" customFormat="1" ht="13.5">
      <c r="B21" s="124">
        <v>11</v>
      </c>
      <c r="C21" s="125">
        <f t="shared" si="5"/>
        <v>1044060.9999999993</v>
      </c>
      <c r="D21" s="167" t="s">
        <v>99</v>
      </c>
      <c r="E21" s="126">
        <f t="shared" si="4"/>
        <v>0.55</v>
      </c>
      <c r="F21" s="127" t="s">
        <v>83</v>
      </c>
      <c r="G21" s="149">
        <v>42255</v>
      </c>
      <c r="H21" s="135">
        <v>1.09642</v>
      </c>
      <c r="I21" s="149">
        <v>42256</v>
      </c>
      <c r="J21" s="135">
        <v>1.09322</v>
      </c>
      <c r="K21" s="129">
        <f t="shared" si="3"/>
        <v>-0.31999999999998696</v>
      </c>
      <c r="L21" s="193">
        <v>-26763</v>
      </c>
      <c r="M21" s="173">
        <v>1.09183</v>
      </c>
      <c r="N21" s="127">
        <v>0.03</v>
      </c>
      <c r="O21" s="130">
        <f t="shared" si="8"/>
        <v>45.89999999999872</v>
      </c>
      <c r="P21" s="131">
        <f>C21*0.03</f>
        <v>31321.829999999976</v>
      </c>
      <c r="Q21" s="127">
        <v>124</v>
      </c>
      <c r="R21" s="130">
        <f>ROUNDDOWN(C21*N21/O21/Q21,1)</f>
        <v>5.5</v>
      </c>
      <c r="S21" s="132">
        <f t="shared" si="7"/>
        <v>550</v>
      </c>
      <c r="T21" s="180" t="s">
        <v>109</v>
      </c>
    </row>
    <row r="22" spans="2:20" s="127" customFormat="1" ht="13.5">
      <c r="B22" s="124">
        <v>12</v>
      </c>
      <c r="C22" s="125">
        <f t="shared" si="5"/>
        <v>1017297.9999999993</v>
      </c>
      <c r="D22" s="167" t="s">
        <v>99</v>
      </c>
      <c r="E22" s="126">
        <f t="shared" si="4"/>
        <v>0.52</v>
      </c>
      <c r="F22" s="127" t="s">
        <v>83</v>
      </c>
      <c r="G22" s="149">
        <v>42255</v>
      </c>
      <c r="H22" s="135">
        <v>0.92923</v>
      </c>
      <c r="I22" s="149">
        <v>42256</v>
      </c>
      <c r="J22" s="135">
        <v>0.92934</v>
      </c>
      <c r="K22" s="129">
        <f t="shared" si="3"/>
        <v>0.01100000000000545</v>
      </c>
      <c r="L22" s="155">
        <f aca="true" t="shared" si="9" ref="L22:L40">(K22*S22)*100</f>
        <v>572.0000000002834</v>
      </c>
      <c r="M22" s="173">
        <v>0.92283</v>
      </c>
      <c r="N22" s="127">
        <v>0.03</v>
      </c>
      <c r="O22" s="130">
        <f t="shared" si="8"/>
        <v>63.999999999999616</v>
      </c>
      <c r="P22" s="131">
        <f>C22*0.03</f>
        <v>30518.939999999977</v>
      </c>
      <c r="Q22" s="127">
        <v>90</v>
      </c>
      <c r="R22" s="130">
        <f>ROUNDDOWN(C22*N22/O22/Q22,1)</f>
        <v>5.2</v>
      </c>
      <c r="S22" s="132">
        <f t="shared" si="7"/>
        <v>520</v>
      </c>
      <c r="T22" s="180" t="s">
        <v>110</v>
      </c>
    </row>
    <row r="23" spans="2:20" s="127" customFormat="1" ht="13.5">
      <c r="B23" s="181">
        <v>13</v>
      </c>
      <c r="C23" s="125">
        <f t="shared" si="5"/>
        <v>1017869.9999999995</v>
      </c>
      <c r="D23" s="186" t="s">
        <v>78</v>
      </c>
      <c r="E23" s="126">
        <f t="shared" si="4"/>
        <v>-0.51</v>
      </c>
      <c r="F23" s="127" t="s">
        <v>83</v>
      </c>
      <c r="G23" s="149">
        <v>42256</v>
      </c>
      <c r="H23" s="135">
        <v>1.58061</v>
      </c>
      <c r="I23" s="149">
        <v>42256</v>
      </c>
      <c r="J23" s="135">
        <v>1.58559</v>
      </c>
      <c r="K23" s="129">
        <f t="shared" si="3"/>
        <v>-0.49799999999999844</v>
      </c>
      <c r="L23" s="193">
        <v>-20724</v>
      </c>
      <c r="M23" s="134">
        <v>1.58559</v>
      </c>
      <c r="N23" s="127">
        <v>0.03</v>
      </c>
      <c r="O23" s="130">
        <f t="shared" si="8"/>
        <v>-49.79999999999984</v>
      </c>
      <c r="P23" s="131">
        <f>C23*0.03</f>
        <v>30536.099999999984</v>
      </c>
      <c r="Q23" s="127">
        <v>120</v>
      </c>
      <c r="R23" s="130">
        <f>ROUNDDOWN(C23*N23/O23/Q23,1)</f>
        <v>-5.1</v>
      </c>
      <c r="S23" s="132">
        <f t="shared" si="7"/>
        <v>-509.99999999999994</v>
      </c>
      <c r="T23" s="180" t="s">
        <v>112</v>
      </c>
    </row>
    <row r="24" spans="2:19" s="127" customFormat="1" ht="13.5">
      <c r="B24" s="124">
        <v>14</v>
      </c>
      <c r="C24" s="125">
        <f t="shared" si="5"/>
        <v>997145.9999999995</v>
      </c>
      <c r="D24" s="170"/>
      <c r="E24" s="126" t="e">
        <f t="shared" si="4"/>
        <v>#DIV/0!</v>
      </c>
      <c r="F24" s="127" t="s">
        <v>83</v>
      </c>
      <c r="G24" s="149"/>
      <c r="H24" s="135"/>
      <c r="I24" s="150"/>
      <c r="J24" s="134"/>
      <c r="K24" s="129">
        <f t="shared" si="3"/>
        <v>0</v>
      </c>
      <c r="L24" s="155" t="e">
        <f>(K24*S24)*100*(-1)</f>
        <v>#DIV/0!</v>
      </c>
      <c r="M24" s="173"/>
      <c r="N24" s="127">
        <v>8.03</v>
      </c>
      <c r="O24" s="130">
        <f aca="true" t="shared" si="10" ref="O24:O40">IF(I24="買",M24-H24,H24-M24)*10000</f>
        <v>0</v>
      </c>
      <c r="P24" s="131">
        <f t="shared" si="6"/>
        <v>29914.379999999986</v>
      </c>
      <c r="Q24" s="127">
        <v>132</v>
      </c>
      <c r="R24" s="130" t="e">
        <f t="shared" si="1"/>
        <v>#DIV/0!</v>
      </c>
      <c r="S24" s="132" t="e">
        <f aca="true" t="shared" si="11" ref="S24:S40">R24*100</f>
        <v>#DIV/0!</v>
      </c>
    </row>
    <row r="25" spans="2:19" s="127" customFormat="1" ht="13.5">
      <c r="B25" s="124">
        <v>15</v>
      </c>
      <c r="C25" s="125" t="e">
        <f t="shared" si="5"/>
        <v>#DIV/0!</v>
      </c>
      <c r="D25" s="167"/>
      <c r="E25" s="126" t="e">
        <f t="shared" si="4"/>
        <v>#DIV/0!</v>
      </c>
      <c r="F25" s="127" t="s">
        <v>83</v>
      </c>
      <c r="G25" s="149"/>
      <c r="H25" s="135"/>
      <c r="I25" s="150"/>
      <c r="J25" s="134"/>
      <c r="K25" s="129">
        <f t="shared" si="3"/>
        <v>0</v>
      </c>
      <c r="L25" s="155" t="e">
        <f t="shared" si="9"/>
        <v>#DIV/0!</v>
      </c>
      <c r="M25" s="173"/>
      <c r="N25" s="127">
        <v>9.03</v>
      </c>
      <c r="O25" s="130">
        <f t="shared" si="10"/>
        <v>0</v>
      </c>
      <c r="P25" s="131" t="e">
        <f t="shared" si="6"/>
        <v>#DIV/0!</v>
      </c>
      <c r="Q25" s="127">
        <v>133</v>
      </c>
      <c r="R25" s="130" t="e">
        <f t="shared" si="1"/>
        <v>#DIV/0!</v>
      </c>
      <c r="S25" s="132" t="e">
        <f t="shared" si="11"/>
        <v>#DIV/0!</v>
      </c>
    </row>
    <row r="26" spans="2:19" s="127" customFormat="1" ht="13.5">
      <c r="B26" s="181">
        <v>16</v>
      </c>
      <c r="C26" s="125" t="e">
        <f t="shared" si="5"/>
        <v>#DIV/0!</v>
      </c>
      <c r="D26" s="167"/>
      <c r="E26" s="126" t="e">
        <f t="shared" si="4"/>
        <v>#DIV/0!</v>
      </c>
      <c r="F26" s="127" t="s">
        <v>83</v>
      </c>
      <c r="G26" s="149"/>
      <c r="H26" s="135"/>
      <c r="I26" s="150"/>
      <c r="J26" s="134"/>
      <c r="K26" s="129">
        <f t="shared" si="3"/>
        <v>0</v>
      </c>
      <c r="L26" s="155" t="e">
        <f t="shared" si="9"/>
        <v>#DIV/0!</v>
      </c>
      <c r="M26" s="174"/>
      <c r="N26" s="127">
        <v>10.03</v>
      </c>
      <c r="O26" s="130">
        <f t="shared" si="10"/>
        <v>0</v>
      </c>
      <c r="P26" s="131" t="e">
        <f t="shared" si="6"/>
        <v>#DIV/0!</v>
      </c>
      <c r="Q26" s="127">
        <v>134</v>
      </c>
      <c r="R26" s="130" t="e">
        <f t="shared" si="1"/>
        <v>#DIV/0!</v>
      </c>
      <c r="S26" s="132" t="e">
        <f t="shared" si="11"/>
        <v>#DIV/0!</v>
      </c>
    </row>
    <row r="27" spans="2:19" s="127" customFormat="1" ht="13.5">
      <c r="B27" s="124">
        <v>17</v>
      </c>
      <c r="C27" s="125" t="e">
        <f t="shared" si="5"/>
        <v>#DIV/0!</v>
      </c>
      <c r="D27" s="167"/>
      <c r="E27" s="126" t="e">
        <f t="shared" si="4"/>
        <v>#DIV/0!</v>
      </c>
      <c r="F27" s="127" t="s">
        <v>83</v>
      </c>
      <c r="G27" s="149"/>
      <c r="H27" s="135"/>
      <c r="I27" s="150"/>
      <c r="J27" s="134"/>
      <c r="K27" s="129">
        <f t="shared" si="3"/>
        <v>0</v>
      </c>
      <c r="L27" s="155" t="e">
        <f>(K27*S27)*100</f>
        <v>#DIV/0!</v>
      </c>
      <c r="M27" s="173"/>
      <c r="N27" s="127">
        <v>11.03</v>
      </c>
      <c r="O27" s="130">
        <f t="shared" si="10"/>
        <v>0</v>
      </c>
      <c r="P27" s="131" t="e">
        <f t="shared" si="6"/>
        <v>#DIV/0!</v>
      </c>
      <c r="Q27" s="127">
        <v>135</v>
      </c>
      <c r="R27" s="130" t="e">
        <f t="shared" si="1"/>
        <v>#DIV/0!</v>
      </c>
      <c r="S27" s="132" t="e">
        <f t="shared" si="11"/>
        <v>#DIV/0!</v>
      </c>
    </row>
    <row r="28" spans="2:19" s="127" customFormat="1" ht="13.5">
      <c r="B28" s="124">
        <v>18</v>
      </c>
      <c r="C28" s="125" t="e">
        <f t="shared" si="5"/>
        <v>#DIV/0!</v>
      </c>
      <c r="D28" s="167"/>
      <c r="E28" s="126" t="e">
        <f t="shared" si="4"/>
        <v>#DIV/0!</v>
      </c>
      <c r="F28" s="127" t="s">
        <v>83</v>
      </c>
      <c r="G28" s="149"/>
      <c r="H28" s="135"/>
      <c r="I28" s="150"/>
      <c r="J28" s="134"/>
      <c r="K28" s="129">
        <f t="shared" si="3"/>
        <v>0</v>
      </c>
      <c r="L28" s="155" t="e">
        <f t="shared" si="9"/>
        <v>#DIV/0!</v>
      </c>
      <c r="M28" s="134"/>
      <c r="N28" s="127">
        <v>12.03</v>
      </c>
      <c r="O28" s="130">
        <f t="shared" si="10"/>
        <v>0</v>
      </c>
      <c r="P28" s="131" t="e">
        <f t="shared" si="6"/>
        <v>#DIV/0!</v>
      </c>
      <c r="Q28" s="127">
        <v>136</v>
      </c>
      <c r="R28" s="130" t="e">
        <f t="shared" si="1"/>
        <v>#DIV/0!</v>
      </c>
      <c r="S28" s="132" t="e">
        <f t="shared" si="11"/>
        <v>#DIV/0!</v>
      </c>
    </row>
    <row r="29" spans="2:19" s="127" customFormat="1" ht="13.5">
      <c r="B29" s="181">
        <v>19</v>
      </c>
      <c r="C29" s="125" t="e">
        <f t="shared" si="5"/>
        <v>#DIV/0!</v>
      </c>
      <c r="D29" s="170"/>
      <c r="E29" s="126" t="e">
        <f t="shared" si="4"/>
        <v>#DIV/0!</v>
      </c>
      <c r="F29" s="127" t="s">
        <v>83</v>
      </c>
      <c r="G29" s="149"/>
      <c r="H29" s="135"/>
      <c r="I29" s="150"/>
      <c r="J29" s="134"/>
      <c r="K29" s="129">
        <f t="shared" si="3"/>
        <v>0</v>
      </c>
      <c r="L29" s="155" t="e">
        <f t="shared" si="9"/>
        <v>#DIV/0!</v>
      </c>
      <c r="M29" s="173"/>
      <c r="N29" s="127">
        <v>13.03</v>
      </c>
      <c r="O29" s="130">
        <f t="shared" si="10"/>
        <v>0</v>
      </c>
      <c r="P29" s="131" t="e">
        <f t="shared" si="6"/>
        <v>#DIV/0!</v>
      </c>
      <c r="Q29" s="127">
        <v>137</v>
      </c>
      <c r="R29" s="130" t="e">
        <f t="shared" si="1"/>
        <v>#DIV/0!</v>
      </c>
      <c r="S29" s="132" t="e">
        <f t="shared" si="11"/>
        <v>#DIV/0!</v>
      </c>
    </row>
    <row r="30" spans="2:19" s="127" customFormat="1" ht="13.5">
      <c r="B30" s="124">
        <v>20</v>
      </c>
      <c r="C30" s="125" t="e">
        <f t="shared" si="5"/>
        <v>#DIV/0!</v>
      </c>
      <c r="D30" s="167"/>
      <c r="E30" s="126" t="e">
        <f t="shared" si="4"/>
        <v>#DIV/0!</v>
      </c>
      <c r="F30" s="127" t="s">
        <v>83</v>
      </c>
      <c r="G30" s="149"/>
      <c r="H30" s="135"/>
      <c r="I30" s="150"/>
      <c r="J30" s="134"/>
      <c r="K30" s="129">
        <f t="shared" si="3"/>
        <v>0</v>
      </c>
      <c r="L30" s="155" t="e">
        <f t="shared" si="9"/>
        <v>#DIV/0!</v>
      </c>
      <c r="M30" s="173"/>
      <c r="N30" s="127">
        <v>14.03</v>
      </c>
      <c r="O30" s="130">
        <f t="shared" si="10"/>
        <v>0</v>
      </c>
      <c r="P30" s="131" t="e">
        <f t="shared" si="6"/>
        <v>#DIV/0!</v>
      </c>
      <c r="Q30" s="127">
        <v>138</v>
      </c>
      <c r="R30" s="130" t="e">
        <f t="shared" si="1"/>
        <v>#DIV/0!</v>
      </c>
      <c r="S30" s="132" t="e">
        <f t="shared" si="11"/>
        <v>#DIV/0!</v>
      </c>
    </row>
    <row r="31" spans="2:19" s="127" customFormat="1" ht="13.5">
      <c r="B31" s="124">
        <v>21</v>
      </c>
      <c r="C31" s="125" t="e">
        <f t="shared" si="5"/>
        <v>#DIV/0!</v>
      </c>
      <c r="D31" s="170"/>
      <c r="E31" s="126" t="e">
        <f t="shared" si="4"/>
        <v>#DIV/0!</v>
      </c>
      <c r="F31" s="127" t="s">
        <v>83</v>
      </c>
      <c r="G31" s="168"/>
      <c r="H31" s="135"/>
      <c r="I31" s="150"/>
      <c r="J31" s="134"/>
      <c r="K31" s="129">
        <f t="shared" si="3"/>
        <v>0</v>
      </c>
      <c r="L31" s="155" t="e">
        <f>(K31*S31)*100*(-1)</f>
        <v>#DIV/0!</v>
      </c>
      <c r="M31" s="173"/>
      <c r="N31" s="127">
        <v>15.03</v>
      </c>
      <c r="O31" s="130">
        <f t="shared" si="10"/>
        <v>0</v>
      </c>
      <c r="P31" s="131" t="e">
        <f t="shared" si="6"/>
        <v>#DIV/0!</v>
      </c>
      <c r="Q31" s="127">
        <v>139</v>
      </c>
      <c r="R31" s="130" t="e">
        <f t="shared" si="1"/>
        <v>#DIV/0!</v>
      </c>
      <c r="S31" s="132" t="e">
        <f t="shared" si="11"/>
        <v>#DIV/0!</v>
      </c>
    </row>
    <row r="32" spans="2:19" s="127" customFormat="1" ht="13.5">
      <c r="B32" s="181">
        <v>22</v>
      </c>
      <c r="C32" s="125" t="e">
        <f t="shared" si="5"/>
        <v>#DIV/0!</v>
      </c>
      <c r="D32" s="167"/>
      <c r="E32" s="126" t="e">
        <f t="shared" si="4"/>
        <v>#DIV/0!</v>
      </c>
      <c r="F32" s="127" t="s">
        <v>83</v>
      </c>
      <c r="G32" s="149"/>
      <c r="H32" s="135"/>
      <c r="I32" s="150"/>
      <c r="J32" s="134"/>
      <c r="K32" s="129">
        <f t="shared" si="3"/>
        <v>0</v>
      </c>
      <c r="L32" s="155" t="e">
        <f t="shared" si="9"/>
        <v>#DIV/0!</v>
      </c>
      <c r="M32" s="173"/>
      <c r="N32" s="127">
        <v>16.03</v>
      </c>
      <c r="O32" s="130">
        <f t="shared" si="10"/>
        <v>0</v>
      </c>
      <c r="P32" s="131" t="e">
        <f t="shared" si="6"/>
        <v>#DIV/0!</v>
      </c>
      <c r="Q32" s="127">
        <v>140</v>
      </c>
      <c r="R32" s="130" t="e">
        <f t="shared" si="1"/>
        <v>#DIV/0!</v>
      </c>
      <c r="S32" s="132" t="e">
        <f t="shared" si="11"/>
        <v>#DIV/0!</v>
      </c>
    </row>
    <row r="33" spans="2:19" s="127" customFormat="1" ht="13.5">
      <c r="B33" s="124">
        <v>23</v>
      </c>
      <c r="C33" s="125" t="e">
        <f t="shared" si="5"/>
        <v>#DIV/0!</v>
      </c>
      <c r="D33" s="167"/>
      <c r="E33" s="126" t="e">
        <f t="shared" si="4"/>
        <v>#DIV/0!</v>
      </c>
      <c r="F33" s="127" t="s">
        <v>83</v>
      </c>
      <c r="G33" s="149"/>
      <c r="H33" s="135"/>
      <c r="I33" s="150"/>
      <c r="J33" s="134"/>
      <c r="K33" s="129">
        <f t="shared" si="3"/>
        <v>0</v>
      </c>
      <c r="L33" s="155" t="e">
        <f t="shared" si="9"/>
        <v>#DIV/0!</v>
      </c>
      <c r="M33" s="173"/>
      <c r="N33" s="127">
        <v>17.03</v>
      </c>
      <c r="O33" s="130">
        <f t="shared" si="10"/>
        <v>0</v>
      </c>
      <c r="P33" s="131" t="e">
        <f t="shared" si="6"/>
        <v>#DIV/0!</v>
      </c>
      <c r="Q33" s="127">
        <v>141</v>
      </c>
      <c r="R33" s="130" t="e">
        <f t="shared" si="1"/>
        <v>#DIV/0!</v>
      </c>
      <c r="S33" s="132" t="e">
        <f t="shared" si="11"/>
        <v>#DIV/0!</v>
      </c>
    </row>
    <row r="34" spans="2:19" s="127" customFormat="1" ht="13.5">
      <c r="B34" s="124">
        <v>24</v>
      </c>
      <c r="C34" s="125" t="e">
        <f t="shared" si="5"/>
        <v>#DIV/0!</v>
      </c>
      <c r="D34" s="170"/>
      <c r="E34" s="126" t="e">
        <f t="shared" si="4"/>
        <v>#DIV/0!</v>
      </c>
      <c r="F34" s="127" t="s">
        <v>83</v>
      </c>
      <c r="G34" s="149"/>
      <c r="H34" s="135"/>
      <c r="I34" s="150"/>
      <c r="J34" s="134"/>
      <c r="K34" s="129">
        <f t="shared" si="3"/>
        <v>0</v>
      </c>
      <c r="L34" s="155" t="e">
        <f>(K34*S34)*100*(-1)</f>
        <v>#DIV/0!</v>
      </c>
      <c r="M34" s="174"/>
      <c r="N34" s="127">
        <v>18.03</v>
      </c>
      <c r="O34" s="130">
        <f t="shared" si="10"/>
        <v>0</v>
      </c>
      <c r="P34" s="131" t="e">
        <f t="shared" si="6"/>
        <v>#DIV/0!</v>
      </c>
      <c r="Q34" s="127">
        <v>142</v>
      </c>
      <c r="R34" s="130" t="e">
        <f t="shared" si="1"/>
        <v>#DIV/0!</v>
      </c>
      <c r="S34" s="132" t="e">
        <f t="shared" si="11"/>
        <v>#DIV/0!</v>
      </c>
    </row>
    <row r="35" spans="2:19" s="127" customFormat="1" ht="13.5">
      <c r="B35" s="181">
        <v>25</v>
      </c>
      <c r="C35" s="125" t="e">
        <f t="shared" si="5"/>
        <v>#DIV/0!</v>
      </c>
      <c r="D35" s="167"/>
      <c r="E35" s="126" t="e">
        <f t="shared" si="4"/>
        <v>#DIV/0!</v>
      </c>
      <c r="F35" s="127" t="s">
        <v>83</v>
      </c>
      <c r="G35" s="149"/>
      <c r="H35" s="135"/>
      <c r="I35" s="150"/>
      <c r="J35" s="135"/>
      <c r="K35" s="129">
        <f t="shared" si="3"/>
        <v>0</v>
      </c>
      <c r="L35" s="155" t="e">
        <f t="shared" si="9"/>
        <v>#DIV/0!</v>
      </c>
      <c r="M35" s="173"/>
      <c r="N35" s="127">
        <v>19.03</v>
      </c>
      <c r="O35" s="130">
        <f t="shared" si="10"/>
        <v>0</v>
      </c>
      <c r="P35" s="131" t="e">
        <f t="shared" si="6"/>
        <v>#DIV/0!</v>
      </c>
      <c r="Q35" s="127">
        <v>143</v>
      </c>
      <c r="R35" s="130" t="e">
        <f t="shared" si="1"/>
        <v>#DIV/0!</v>
      </c>
      <c r="S35" s="132" t="e">
        <f t="shared" si="11"/>
        <v>#DIV/0!</v>
      </c>
    </row>
    <row r="36" spans="2:19" s="127" customFormat="1" ht="13.5">
      <c r="B36" s="124">
        <v>26</v>
      </c>
      <c r="C36" s="125" t="e">
        <f t="shared" si="5"/>
        <v>#DIV/0!</v>
      </c>
      <c r="D36" s="170"/>
      <c r="E36" s="126" t="e">
        <f t="shared" si="4"/>
        <v>#DIV/0!</v>
      </c>
      <c r="F36" s="127" t="s">
        <v>83</v>
      </c>
      <c r="G36" s="149"/>
      <c r="H36" s="135"/>
      <c r="I36" s="150"/>
      <c r="J36" s="134"/>
      <c r="K36" s="129">
        <f t="shared" si="3"/>
        <v>0</v>
      </c>
      <c r="L36" s="155" t="e">
        <f>(K36*S36)*100*(-1)</f>
        <v>#DIV/0!</v>
      </c>
      <c r="M36" s="173"/>
      <c r="N36" s="127">
        <v>20.03</v>
      </c>
      <c r="O36" s="130">
        <f t="shared" si="10"/>
        <v>0</v>
      </c>
      <c r="P36" s="131" t="e">
        <f t="shared" si="6"/>
        <v>#DIV/0!</v>
      </c>
      <c r="Q36" s="127">
        <v>144</v>
      </c>
      <c r="R36" s="130" t="e">
        <f t="shared" si="1"/>
        <v>#DIV/0!</v>
      </c>
      <c r="S36" s="132" t="e">
        <f t="shared" si="11"/>
        <v>#DIV/0!</v>
      </c>
    </row>
    <row r="37" spans="2:19" s="127" customFormat="1" ht="13.5">
      <c r="B37" s="124">
        <v>27</v>
      </c>
      <c r="C37" s="125" t="e">
        <f t="shared" si="5"/>
        <v>#DIV/0!</v>
      </c>
      <c r="D37" s="167"/>
      <c r="E37" s="126" t="e">
        <f t="shared" si="4"/>
        <v>#DIV/0!</v>
      </c>
      <c r="F37" s="127" t="s">
        <v>83</v>
      </c>
      <c r="G37" s="149"/>
      <c r="H37" s="135"/>
      <c r="I37" s="150"/>
      <c r="J37" s="134"/>
      <c r="K37" s="129">
        <f t="shared" si="3"/>
        <v>0</v>
      </c>
      <c r="L37" s="155" t="e">
        <f t="shared" si="9"/>
        <v>#DIV/0!</v>
      </c>
      <c r="M37" s="174"/>
      <c r="N37" s="127">
        <v>21.03</v>
      </c>
      <c r="O37" s="130">
        <f t="shared" si="10"/>
        <v>0</v>
      </c>
      <c r="P37" s="131" t="e">
        <f t="shared" si="6"/>
        <v>#DIV/0!</v>
      </c>
      <c r="Q37" s="127">
        <v>145</v>
      </c>
      <c r="R37" s="130" t="e">
        <f t="shared" si="1"/>
        <v>#DIV/0!</v>
      </c>
      <c r="S37" s="132" t="e">
        <f t="shared" si="11"/>
        <v>#DIV/0!</v>
      </c>
    </row>
    <row r="38" spans="2:19" s="127" customFormat="1" ht="13.5">
      <c r="B38" s="181">
        <v>28</v>
      </c>
      <c r="C38" s="125" t="e">
        <f t="shared" si="5"/>
        <v>#DIV/0!</v>
      </c>
      <c r="D38" s="170"/>
      <c r="E38" s="126" t="e">
        <f t="shared" si="4"/>
        <v>#DIV/0!</v>
      </c>
      <c r="F38" s="127" t="s">
        <v>83</v>
      </c>
      <c r="G38" s="149"/>
      <c r="H38" s="135"/>
      <c r="I38" s="169"/>
      <c r="J38" s="134"/>
      <c r="K38" s="129">
        <f t="shared" si="3"/>
        <v>0</v>
      </c>
      <c r="L38" s="155" t="e">
        <f>(K38*S38)*100*(-1)</f>
        <v>#DIV/0!</v>
      </c>
      <c r="M38" s="174"/>
      <c r="N38" s="127">
        <v>22.03</v>
      </c>
      <c r="O38" s="130">
        <f t="shared" si="10"/>
        <v>0</v>
      </c>
      <c r="P38" s="131" t="e">
        <f t="shared" si="6"/>
        <v>#DIV/0!</v>
      </c>
      <c r="Q38" s="127">
        <v>146</v>
      </c>
      <c r="R38" s="130" t="e">
        <f t="shared" si="1"/>
        <v>#DIV/0!</v>
      </c>
      <c r="S38" s="132" t="e">
        <f t="shared" si="11"/>
        <v>#DIV/0!</v>
      </c>
    </row>
    <row r="39" spans="2:19" s="127" customFormat="1" ht="13.5">
      <c r="B39" s="124">
        <v>29</v>
      </c>
      <c r="C39" s="125" t="e">
        <f t="shared" si="5"/>
        <v>#DIV/0!</v>
      </c>
      <c r="D39" s="170"/>
      <c r="E39" s="126" t="e">
        <f t="shared" si="4"/>
        <v>#DIV/0!</v>
      </c>
      <c r="F39" s="127" t="s">
        <v>83</v>
      </c>
      <c r="G39" s="168"/>
      <c r="H39" s="135"/>
      <c r="I39" s="150"/>
      <c r="J39" s="134"/>
      <c r="K39" s="129">
        <f t="shared" si="3"/>
        <v>0</v>
      </c>
      <c r="L39" s="155" t="e">
        <f>(K39*S39)*100*(-1)</f>
        <v>#DIV/0!</v>
      </c>
      <c r="M39" s="174"/>
      <c r="N39" s="127">
        <v>23.03</v>
      </c>
      <c r="O39" s="130">
        <f t="shared" si="10"/>
        <v>0</v>
      </c>
      <c r="P39" s="131" t="e">
        <f t="shared" si="6"/>
        <v>#DIV/0!</v>
      </c>
      <c r="Q39" s="127">
        <v>147</v>
      </c>
      <c r="R39" s="130" t="e">
        <f t="shared" si="1"/>
        <v>#DIV/0!</v>
      </c>
      <c r="S39" s="132" t="e">
        <f t="shared" si="11"/>
        <v>#DIV/0!</v>
      </c>
    </row>
    <row r="40" spans="2:19" s="127" customFormat="1" ht="13.5">
      <c r="B40" s="124">
        <v>30</v>
      </c>
      <c r="C40" s="125" t="e">
        <f t="shared" si="5"/>
        <v>#DIV/0!</v>
      </c>
      <c r="D40" s="167"/>
      <c r="E40" s="126" t="e">
        <f t="shared" si="4"/>
        <v>#DIV/0!</v>
      </c>
      <c r="F40" s="127" t="s">
        <v>83</v>
      </c>
      <c r="G40" s="149"/>
      <c r="H40" s="135"/>
      <c r="I40" s="150"/>
      <c r="J40" s="134"/>
      <c r="K40" s="129">
        <f t="shared" si="3"/>
        <v>0</v>
      </c>
      <c r="L40" s="155" t="e">
        <f t="shared" si="9"/>
        <v>#DIV/0!</v>
      </c>
      <c r="M40" s="173"/>
      <c r="N40" s="127">
        <v>24.03</v>
      </c>
      <c r="O40" s="130">
        <f t="shared" si="10"/>
        <v>0</v>
      </c>
      <c r="P40" s="131" t="e">
        <f t="shared" si="6"/>
        <v>#DIV/0!</v>
      </c>
      <c r="Q40" s="127">
        <v>148</v>
      </c>
      <c r="R40" s="130" t="e">
        <f t="shared" si="1"/>
        <v>#DIV/0!</v>
      </c>
      <c r="S40" s="132" t="e">
        <f t="shared" si="11"/>
        <v>#DIV/0!</v>
      </c>
    </row>
    <row r="41" spans="2:19" s="127" customFormat="1" ht="13.5">
      <c r="B41" s="181">
        <v>31</v>
      </c>
      <c r="C41" s="125"/>
      <c r="D41" s="170"/>
      <c r="E41" s="126"/>
      <c r="G41" s="128"/>
      <c r="H41" s="135"/>
      <c r="I41" s="175"/>
      <c r="J41" s="134"/>
      <c r="K41" s="129"/>
      <c r="L41" s="155"/>
      <c r="M41" s="173"/>
      <c r="O41" s="130"/>
      <c r="P41" s="131"/>
      <c r="R41" s="130"/>
      <c r="S41" s="132"/>
    </row>
    <row r="42" spans="2:19" s="127" customFormat="1" ht="13.5">
      <c r="B42" s="124">
        <v>32</v>
      </c>
      <c r="C42" s="125"/>
      <c r="D42" s="170"/>
      <c r="E42" s="126"/>
      <c r="G42" s="128"/>
      <c r="H42" s="135"/>
      <c r="I42" s="175"/>
      <c r="J42" s="134"/>
      <c r="K42" s="129"/>
      <c r="L42" s="155"/>
      <c r="M42" s="173"/>
      <c r="O42" s="130"/>
      <c r="P42" s="131"/>
      <c r="R42" s="130"/>
      <c r="S42" s="132"/>
    </row>
    <row r="43" spans="2:19" s="127" customFormat="1" ht="13.5">
      <c r="B43" s="124">
        <v>33</v>
      </c>
      <c r="C43" s="125"/>
      <c r="D43" s="176"/>
      <c r="E43" s="126"/>
      <c r="G43" s="128"/>
      <c r="H43" s="135"/>
      <c r="J43" s="134"/>
      <c r="K43" s="120"/>
      <c r="L43" s="155"/>
      <c r="M43" s="177"/>
      <c r="O43" s="130"/>
      <c r="P43" s="131"/>
      <c r="R43" s="130"/>
      <c r="S43" s="132"/>
    </row>
    <row r="44" spans="2:19" s="127" customFormat="1" ht="13.5">
      <c r="B44" s="181">
        <v>34</v>
      </c>
      <c r="C44" s="125"/>
      <c r="D44" s="176"/>
      <c r="E44" s="126"/>
      <c r="G44" s="128"/>
      <c r="H44" s="135"/>
      <c r="J44" s="134"/>
      <c r="K44" s="120"/>
      <c r="L44" s="155"/>
      <c r="M44" s="177"/>
      <c r="O44" s="130"/>
      <c r="P44" s="131"/>
      <c r="R44" s="130"/>
      <c r="S44" s="132"/>
    </row>
    <row r="45" spans="2:19" s="127" customFormat="1" ht="13.5">
      <c r="B45" s="124">
        <v>35</v>
      </c>
      <c r="C45" s="125"/>
      <c r="D45" s="176"/>
      <c r="E45" s="126"/>
      <c r="G45" s="128"/>
      <c r="H45" s="135"/>
      <c r="J45" s="134"/>
      <c r="K45" s="120"/>
      <c r="L45" s="155"/>
      <c r="M45" s="177"/>
      <c r="O45" s="130"/>
      <c r="P45" s="131"/>
      <c r="R45" s="130"/>
      <c r="S45" s="132"/>
    </row>
    <row r="46" spans="2:19" s="127" customFormat="1" ht="13.5">
      <c r="B46" s="124">
        <v>36</v>
      </c>
      <c r="C46" s="125"/>
      <c r="D46" s="176"/>
      <c r="E46" s="126"/>
      <c r="G46" s="128"/>
      <c r="H46" s="135"/>
      <c r="J46" s="134"/>
      <c r="K46" s="120"/>
      <c r="L46" s="155"/>
      <c r="M46" s="177"/>
      <c r="O46" s="130"/>
      <c r="P46" s="131"/>
      <c r="R46" s="130"/>
      <c r="S46" s="132"/>
    </row>
    <row r="47" spans="2:19" s="127" customFormat="1" ht="13.5">
      <c r="B47" s="181">
        <v>37</v>
      </c>
      <c r="C47" s="125"/>
      <c r="D47" s="178"/>
      <c r="E47" s="126"/>
      <c r="H47" s="134"/>
      <c r="J47" s="134"/>
      <c r="K47" s="120"/>
      <c r="L47" s="155"/>
      <c r="M47" s="177"/>
      <c r="O47" s="130"/>
      <c r="P47" s="131"/>
      <c r="R47" s="130"/>
      <c r="S47" s="132"/>
    </row>
    <row r="48" spans="2:19" s="127" customFormat="1" ht="13.5">
      <c r="B48" s="124">
        <v>38</v>
      </c>
      <c r="C48" s="125"/>
      <c r="D48" s="178"/>
      <c r="E48" s="126"/>
      <c r="H48" s="134"/>
      <c r="J48" s="134"/>
      <c r="K48" s="120"/>
      <c r="L48" s="155"/>
      <c r="M48" s="177"/>
      <c r="O48" s="130"/>
      <c r="P48" s="131"/>
      <c r="R48" s="130"/>
      <c r="S48" s="132"/>
    </row>
    <row r="49" spans="2:19" s="127" customFormat="1" ht="13.5">
      <c r="B49" s="124">
        <v>39</v>
      </c>
      <c r="C49" s="125"/>
      <c r="D49" s="178"/>
      <c r="E49" s="126"/>
      <c r="H49" s="134"/>
      <c r="J49" s="134"/>
      <c r="K49" s="120"/>
      <c r="L49" s="155"/>
      <c r="M49" s="177"/>
      <c r="O49" s="130"/>
      <c r="P49" s="131"/>
      <c r="R49" s="130"/>
      <c r="S49" s="132"/>
    </row>
    <row r="50" spans="2:19" s="127" customFormat="1" ht="13.5">
      <c r="B50" s="181">
        <v>40</v>
      </c>
      <c r="C50" s="125"/>
      <c r="D50" s="178"/>
      <c r="E50" s="126"/>
      <c r="H50" s="134"/>
      <c r="J50" s="134"/>
      <c r="K50" s="120"/>
      <c r="L50" s="155"/>
      <c r="M50" s="179"/>
      <c r="O50" s="130"/>
      <c r="P50" s="131"/>
      <c r="R50" s="130"/>
      <c r="S50" s="132"/>
    </row>
    <row r="51" spans="2:19" s="127" customFormat="1" ht="13.5">
      <c r="B51" s="124">
        <v>41</v>
      </c>
      <c r="C51" s="125"/>
      <c r="D51" s="178"/>
      <c r="E51" s="126"/>
      <c r="H51" s="134"/>
      <c r="J51" s="134"/>
      <c r="K51" s="120"/>
      <c r="L51" s="155"/>
      <c r="M51" s="179"/>
      <c r="O51" s="130"/>
      <c r="P51" s="131"/>
      <c r="R51" s="130"/>
      <c r="S51" s="132"/>
    </row>
    <row r="52" spans="2:19" s="127" customFormat="1" ht="13.5">
      <c r="B52" s="124">
        <v>42</v>
      </c>
      <c r="C52" s="125"/>
      <c r="D52" s="178"/>
      <c r="E52" s="126"/>
      <c r="H52" s="134"/>
      <c r="J52" s="134"/>
      <c r="K52" s="120"/>
      <c r="L52" s="155"/>
      <c r="M52" s="179"/>
      <c r="O52" s="130"/>
      <c r="P52" s="131"/>
      <c r="R52" s="130"/>
      <c r="S52" s="132"/>
    </row>
    <row r="53" spans="2:19" s="127" customFormat="1" ht="13.5">
      <c r="B53" s="181">
        <v>43</v>
      </c>
      <c r="C53" s="125"/>
      <c r="D53" s="178"/>
      <c r="E53" s="126"/>
      <c r="H53" s="134"/>
      <c r="J53" s="134"/>
      <c r="K53" s="120"/>
      <c r="L53" s="155"/>
      <c r="M53" s="179"/>
      <c r="O53" s="130"/>
      <c r="P53" s="131"/>
      <c r="R53" s="130"/>
      <c r="S53" s="132"/>
    </row>
    <row r="54" spans="2:19" s="127" customFormat="1" ht="13.5">
      <c r="B54" s="124">
        <v>44</v>
      </c>
      <c r="C54" s="125"/>
      <c r="D54" s="178"/>
      <c r="E54" s="126"/>
      <c r="H54" s="134"/>
      <c r="J54" s="134"/>
      <c r="K54" s="120"/>
      <c r="L54" s="155"/>
      <c r="M54" s="179"/>
      <c r="O54" s="130"/>
      <c r="P54" s="131"/>
      <c r="R54" s="130"/>
      <c r="S54" s="132"/>
    </row>
    <row r="55" spans="2:19" s="127" customFormat="1" ht="13.5">
      <c r="B55" s="124">
        <v>45</v>
      </c>
      <c r="C55" s="125"/>
      <c r="D55" s="178"/>
      <c r="E55" s="126"/>
      <c r="H55" s="134"/>
      <c r="J55" s="134"/>
      <c r="K55" s="120"/>
      <c r="L55" s="155"/>
      <c r="M55" s="179"/>
      <c r="O55" s="130"/>
      <c r="P55" s="131"/>
      <c r="R55" s="130"/>
      <c r="S55" s="132"/>
    </row>
    <row r="56" spans="2:19" s="127" customFormat="1" ht="13.5">
      <c r="B56" s="181">
        <v>46</v>
      </c>
      <c r="C56" s="125"/>
      <c r="D56" s="178"/>
      <c r="E56" s="126"/>
      <c r="H56" s="134"/>
      <c r="J56" s="134"/>
      <c r="K56" s="120"/>
      <c r="L56" s="155"/>
      <c r="M56" s="179"/>
      <c r="O56" s="130"/>
      <c r="P56" s="131"/>
      <c r="R56" s="130"/>
      <c r="S56" s="132"/>
    </row>
    <row r="57" spans="2:19" s="127" customFormat="1" ht="13.5">
      <c r="B57" s="124">
        <v>47</v>
      </c>
      <c r="C57" s="125"/>
      <c r="D57" s="178"/>
      <c r="E57" s="126"/>
      <c r="H57" s="134"/>
      <c r="J57" s="134"/>
      <c r="K57" s="120"/>
      <c r="L57" s="155"/>
      <c r="M57" s="179"/>
      <c r="O57" s="130"/>
      <c r="P57" s="131"/>
      <c r="R57" s="130"/>
      <c r="S57" s="132"/>
    </row>
    <row r="58" spans="2:19" s="127" customFormat="1" ht="13.5">
      <c r="B58" s="124">
        <v>48</v>
      </c>
      <c r="C58" s="125"/>
      <c r="D58" s="178"/>
      <c r="E58" s="126"/>
      <c r="H58" s="134"/>
      <c r="J58" s="134"/>
      <c r="K58" s="120"/>
      <c r="L58" s="155"/>
      <c r="M58" s="179"/>
      <c r="O58" s="130"/>
      <c r="P58" s="131"/>
      <c r="R58" s="130"/>
      <c r="S58" s="132"/>
    </row>
    <row r="59" spans="2:19" ht="14.25" thickBot="1">
      <c r="B59" s="181">
        <v>49</v>
      </c>
      <c r="C59" s="18"/>
      <c r="D59" s="18"/>
      <c r="E59" s="18"/>
      <c r="F59" s="18"/>
      <c r="G59" s="18"/>
      <c r="H59" s="136"/>
      <c r="I59" s="18"/>
      <c r="J59" s="136"/>
      <c r="K59" s="121"/>
      <c r="L59" s="156"/>
      <c r="M59" s="18"/>
      <c r="N59" s="18"/>
      <c r="O59" s="18"/>
      <c r="P59" s="111"/>
      <c r="Q59" s="18"/>
      <c r="R59" s="18"/>
      <c r="S59" s="18"/>
    </row>
    <row r="60" spans="11:15" ht="14.25" thickTop="1">
      <c r="K60" s="120">
        <f>SUM(K11:K59)</f>
        <v>122.47099999999995</v>
      </c>
      <c r="L60" s="153" t="e">
        <f>SUM(L11:L59)</f>
        <v>#DIV/0!</v>
      </c>
      <c r="O60" s="106"/>
    </row>
    <row r="61" ht="13.5">
      <c r="K61" s="120"/>
    </row>
    <row r="62" spans="11:12" ht="13.5">
      <c r="K62" s="122" t="s">
        <v>68</v>
      </c>
      <c r="L62" s="153" t="e">
        <f>1000000+L60</f>
        <v>#DIV/0!</v>
      </c>
    </row>
    <row r="64" ht="13.5">
      <c r="K64" s="123"/>
    </row>
    <row r="66" ht="13.5" customHeight="1" thickBot="1"/>
    <row r="67" spans="5:9" ht="14.25" thickBot="1">
      <c r="E67" s="105" t="s">
        <v>29</v>
      </c>
      <c r="G67" s="204" t="s">
        <v>30</v>
      </c>
      <c r="H67" s="205"/>
      <c r="I67" s="12" t="s">
        <v>31</v>
      </c>
    </row>
    <row r="68" spans="5:9" ht="13.5">
      <c r="E68" s="3" t="s">
        <v>32</v>
      </c>
      <c r="G68" s="3" t="e">
        <f>DATEDIF(G11,I39,"Y")&amp;"年"&amp;DATEDIF(G11,I39,"YM")&amp;"ヶ月"</f>
        <v>#NUM!</v>
      </c>
      <c r="H68" s="142"/>
      <c r="I68" s="9"/>
    </row>
    <row r="69" spans="5:9" ht="13.5">
      <c r="E69" s="1" t="s">
        <v>33</v>
      </c>
      <c r="G69" s="1">
        <f>COUNTIF(D11:D59,"買")</f>
        <v>7</v>
      </c>
      <c r="H69" s="143"/>
      <c r="I69" s="6"/>
    </row>
    <row r="70" spans="5:9" ht="13.5">
      <c r="E70" s="1" t="s">
        <v>34</v>
      </c>
      <c r="G70" s="1">
        <f>COUNTIF(D13:D60,"売")</f>
        <v>4</v>
      </c>
      <c r="H70" s="143"/>
      <c r="I70" s="6"/>
    </row>
    <row r="71" spans="5:9" ht="13.5">
      <c r="E71" s="1" t="s">
        <v>35</v>
      </c>
      <c r="G71" s="3">
        <v>31</v>
      </c>
      <c r="H71" s="143"/>
      <c r="I71" s="6"/>
    </row>
    <row r="72" spans="5:9" ht="13.5">
      <c r="E72" s="1" t="s">
        <v>36</v>
      </c>
      <c r="G72" s="1">
        <f>COUNTIF(L11:L59,"&gt;0")</f>
        <v>8</v>
      </c>
      <c r="H72" s="143"/>
      <c r="I72" s="6"/>
    </row>
    <row r="73" spans="5:9" ht="13.5">
      <c r="E73" s="1" t="s">
        <v>37</v>
      </c>
      <c r="G73" s="1">
        <f>COUNTIF(L13:L60,"&lt;0")</f>
        <v>4</v>
      </c>
      <c r="H73" s="143"/>
      <c r="I73" s="6"/>
    </row>
    <row r="74" spans="5:9" ht="13.5">
      <c r="E74" s="1" t="s">
        <v>38</v>
      </c>
      <c r="G74" s="1">
        <f>COUNTIF(L12:L61,"=0")</f>
        <v>0</v>
      </c>
      <c r="H74" s="143"/>
      <c r="I74" s="6"/>
    </row>
    <row r="75" spans="5:9" ht="13.5">
      <c r="E75" s="4" t="s">
        <v>39</v>
      </c>
      <c r="G75" s="1">
        <v>0</v>
      </c>
      <c r="H75" s="143"/>
      <c r="I75" s="6"/>
    </row>
    <row r="76" spans="5:9" ht="13.5">
      <c r="E76" s="1" t="s">
        <v>40</v>
      </c>
      <c r="G76" s="151">
        <f>SUMIF(L10:L58,"&gt;0",L10:L58)</f>
        <v>112762.0000000002</v>
      </c>
      <c r="H76" s="143"/>
      <c r="I76" s="6"/>
    </row>
    <row r="77" spans="5:9" ht="13.5">
      <c r="E77" s="1" t="s">
        <v>41</v>
      </c>
      <c r="G77" s="151">
        <f>SUMIF(L11:L59,"&lt;0",L11:L59)</f>
        <v>-114946.00000000068</v>
      </c>
      <c r="H77" s="143"/>
      <c r="I77" s="6"/>
    </row>
    <row r="78" spans="5:9" ht="13.5">
      <c r="E78" s="1" t="s">
        <v>42</v>
      </c>
      <c r="G78" s="152">
        <f>G76+G77</f>
        <v>-2184.00000000048</v>
      </c>
      <c r="H78" s="142"/>
      <c r="I78" s="5"/>
    </row>
    <row r="79" spans="5:9" ht="13.5">
      <c r="E79" s="1" t="s">
        <v>15</v>
      </c>
      <c r="G79" s="151">
        <f>G76/G72</f>
        <v>14095.250000000025</v>
      </c>
      <c r="H79" s="143"/>
      <c r="I79" s="6"/>
    </row>
    <row r="80" spans="5:9" ht="13.5">
      <c r="E80" s="1" t="s">
        <v>16</v>
      </c>
      <c r="G80" s="151">
        <f>G77/G73</f>
        <v>-28736.50000000017</v>
      </c>
      <c r="H80" s="143"/>
      <c r="I80" s="6"/>
    </row>
    <row r="81" spans="5:9" ht="13.5">
      <c r="E81" s="1" t="s">
        <v>43</v>
      </c>
      <c r="G81" s="1"/>
      <c r="H81" s="143"/>
      <c r="I81" s="6"/>
    </row>
    <row r="82" spans="5:9" ht="13.5">
      <c r="E82" s="1" t="s">
        <v>44</v>
      </c>
      <c r="G82" s="1"/>
      <c r="H82" s="143"/>
      <c r="I82" s="6"/>
    </row>
    <row r="83" spans="5:9" ht="13.5">
      <c r="E83" s="1" t="s">
        <v>45</v>
      </c>
      <c r="G83" s="1"/>
      <c r="H83" s="143"/>
      <c r="I83" s="6"/>
    </row>
    <row r="84" spans="5:9" ht="14.25" thickBot="1">
      <c r="E84" s="2" t="s">
        <v>14</v>
      </c>
      <c r="G84" s="1"/>
      <c r="H84" s="143"/>
      <c r="I84" s="6"/>
    </row>
    <row r="85" spans="7:9" ht="13.5">
      <c r="G85" s="1"/>
      <c r="H85" s="143"/>
      <c r="I85" s="6"/>
    </row>
    <row r="86" spans="7:9" ht="14.25" thickBot="1">
      <c r="G86" s="2"/>
      <c r="H86" s="144"/>
      <c r="I86" s="7"/>
    </row>
    <row r="87" spans="7:9" ht="14.25" thickBot="1">
      <c r="G87" s="17" t="s">
        <v>28</v>
      </c>
      <c r="H87" s="145">
        <f>SUM(H68:H86)</f>
        <v>0</v>
      </c>
      <c r="I87" s="19">
        <f>SUM(I68:I86)</f>
        <v>0</v>
      </c>
    </row>
    <row r="90" spans="7:10" ht="14.25" thickBot="1">
      <c r="G90" s="206" t="s">
        <v>46</v>
      </c>
      <c r="H90" s="207"/>
      <c r="I90" s="11" t="s">
        <v>31</v>
      </c>
      <c r="J90" s="137" t="s">
        <v>47</v>
      </c>
    </row>
    <row r="91" spans="7:10" ht="13.5">
      <c r="G91" s="3" t="s">
        <v>48</v>
      </c>
      <c r="H91" s="142">
        <v>0</v>
      </c>
      <c r="I91" s="10">
        <v>0</v>
      </c>
      <c r="J91" s="138">
        <v>0</v>
      </c>
    </row>
    <row r="92" spans="7:10" ht="13.5">
      <c r="G92" s="1" t="s">
        <v>49</v>
      </c>
      <c r="H92" s="143">
        <v>0</v>
      </c>
      <c r="I92" s="8">
        <v>0</v>
      </c>
      <c r="J92" s="139">
        <v>0</v>
      </c>
    </row>
    <row r="93" spans="7:10" ht="13.5">
      <c r="G93" s="1" t="s">
        <v>50</v>
      </c>
      <c r="H93" s="143">
        <v>0</v>
      </c>
      <c r="I93" s="8">
        <v>0</v>
      </c>
      <c r="J93" s="139">
        <v>0</v>
      </c>
    </row>
    <row r="94" spans="7:10" ht="13.5">
      <c r="G94" s="1" t="s">
        <v>51</v>
      </c>
      <c r="H94" s="143">
        <v>0</v>
      </c>
      <c r="I94" s="8">
        <v>0</v>
      </c>
      <c r="J94" s="139">
        <v>0</v>
      </c>
    </row>
    <row r="95" spans="7:10" ht="14.25" thickBot="1">
      <c r="G95" s="14" t="s">
        <v>52</v>
      </c>
      <c r="H95" s="146">
        <v>0</v>
      </c>
      <c r="I95" s="15">
        <v>0</v>
      </c>
      <c r="J95" s="140">
        <v>0</v>
      </c>
    </row>
    <row r="96" spans="7:10" ht="14.25" thickBot="1">
      <c r="G96" s="13" t="s">
        <v>28</v>
      </c>
      <c r="H96" s="147"/>
      <c r="I96" s="16"/>
      <c r="J96" s="141">
        <f>SUM(J91:J95)</f>
        <v>0</v>
      </c>
    </row>
    <row r="125" ht="13.5" customHeight="1">
      <c r="H125" s="148"/>
    </row>
    <row r="126" ht="13.5" customHeight="1">
      <c r="H126" s="148"/>
    </row>
  </sheetData>
  <sheetProtection/>
  <mergeCells count="2">
    <mergeCell ref="G67:H67"/>
    <mergeCell ref="G90:H90"/>
  </mergeCells>
  <conditionalFormatting sqref="D41:D46 D36 D29 D38:D39 D34 D31 D24">
    <cfRule type="cellIs" priority="15" dxfId="1" operator="equal" stopIfTrue="1">
      <formula>"買"</formula>
    </cfRule>
  </conditionalFormatting>
  <printOptions/>
  <pageMargins left="0.6986111111111111" right="0.6986111111111111"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2:F370"/>
  <sheetViews>
    <sheetView zoomScalePageLayoutView="0" workbookViewId="0" topLeftCell="A353">
      <selection activeCell="N373" sqref="N373"/>
    </sheetView>
  </sheetViews>
  <sheetFormatPr defaultColWidth="9.00390625" defaultRowHeight="13.5"/>
  <sheetData>
    <row r="2" spans="1:6" ht="28.5">
      <c r="A2" s="188" t="s">
        <v>94</v>
      </c>
      <c r="F2" s="189" t="s">
        <v>95</v>
      </c>
    </row>
    <row r="3" ht="30.75">
      <c r="A3" s="187">
        <v>1</v>
      </c>
    </row>
    <row r="45" ht="30.75">
      <c r="A45" s="187">
        <v>2</v>
      </c>
    </row>
    <row r="86" ht="30.75">
      <c r="A86" s="187">
        <v>3</v>
      </c>
    </row>
    <row r="127" ht="30.75">
      <c r="A127" s="187">
        <v>4</v>
      </c>
    </row>
    <row r="168" ht="30.75">
      <c r="A168" s="187">
        <v>5</v>
      </c>
    </row>
    <row r="209" ht="30.75">
      <c r="A209" s="187">
        <v>6</v>
      </c>
    </row>
    <row r="249" ht="30.75">
      <c r="A249" s="187">
        <v>7</v>
      </c>
    </row>
    <row r="292" ht="30.75">
      <c r="A292" s="187">
        <v>11</v>
      </c>
    </row>
    <row r="331" ht="30.75">
      <c r="A331" s="187">
        <v>12</v>
      </c>
    </row>
    <row r="370" ht="30.75">
      <c r="A370" s="187">
        <v>13</v>
      </c>
    </row>
  </sheetData>
  <sheetProtection/>
  <printOptions/>
  <pageMargins left="0.7" right="0.7" top="0.75" bottom="0.75"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I33"/>
  <sheetViews>
    <sheetView tabSelected="1" zoomScaleSheetLayoutView="100" zoomScalePageLayoutView="0" workbookViewId="0" topLeftCell="A1">
      <selection activeCell="C33" sqref="C33"/>
    </sheetView>
  </sheetViews>
  <sheetFormatPr defaultColWidth="8.875" defaultRowHeight="13.5"/>
  <sheetData>
    <row r="1" spans="1:9" ht="13.5">
      <c r="A1" s="100" t="s">
        <v>53</v>
      </c>
      <c r="B1" s="101"/>
      <c r="C1" s="101"/>
      <c r="D1" s="101"/>
      <c r="E1" s="101"/>
      <c r="F1" s="101"/>
      <c r="G1" s="101"/>
      <c r="H1" s="101"/>
      <c r="I1" s="104"/>
    </row>
    <row r="2" spans="1:9" ht="13.5">
      <c r="A2" s="102" t="s">
        <v>54</v>
      </c>
      <c r="B2" s="103"/>
      <c r="C2" s="103"/>
      <c r="D2" s="103"/>
      <c r="E2" s="103"/>
      <c r="F2" s="103"/>
      <c r="G2" s="103"/>
      <c r="H2" s="103"/>
      <c r="I2" s="104"/>
    </row>
    <row r="3" spans="1:4" ht="13.5">
      <c r="A3" s="99"/>
      <c r="D3" s="99"/>
    </row>
    <row r="7" spans="1:3" ht="13.5">
      <c r="A7" t="s">
        <v>55</v>
      </c>
      <c r="C7" t="s">
        <v>113</v>
      </c>
    </row>
    <row r="8" ht="13.5">
      <c r="C8" t="s">
        <v>114</v>
      </c>
    </row>
    <row r="10" ht="13.5">
      <c r="C10" t="s">
        <v>115</v>
      </c>
    </row>
    <row r="11" ht="13.5">
      <c r="C11" t="s">
        <v>116</v>
      </c>
    </row>
    <row r="13" ht="13.5">
      <c r="C13" t="s">
        <v>117</v>
      </c>
    </row>
    <row r="14" ht="13.5">
      <c r="C14" t="s">
        <v>118</v>
      </c>
    </row>
    <row r="16" ht="13.5">
      <c r="C16" t="s">
        <v>119</v>
      </c>
    </row>
    <row r="17" ht="13.5">
      <c r="C17" t="s">
        <v>120</v>
      </c>
    </row>
    <row r="19" ht="13.5">
      <c r="C19" t="s">
        <v>121</v>
      </c>
    </row>
    <row r="21" ht="13.5">
      <c r="C21" t="s">
        <v>122</v>
      </c>
    </row>
    <row r="23" ht="13.5">
      <c r="C23" t="s">
        <v>123</v>
      </c>
    </row>
    <row r="24" ht="13.5">
      <c r="C24" t="s">
        <v>124</v>
      </c>
    </row>
    <row r="26" ht="13.5">
      <c r="C26" t="s">
        <v>125</v>
      </c>
    </row>
    <row r="27" ht="13.5">
      <c r="C27" t="s">
        <v>126</v>
      </c>
    </row>
    <row r="28" ht="13.5">
      <c r="C28" t="s">
        <v>127</v>
      </c>
    </row>
    <row r="30" ht="13.5">
      <c r="C30" t="s">
        <v>128</v>
      </c>
    </row>
    <row r="32" ht="13.5">
      <c r="C32" t="s">
        <v>129</v>
      </c>
    </row>
    <row r="33" ht="13.5">
      <c r="C33" t="s">
        <v>130</v>
      </c>
    </row>
  </sheetData>
  <sheetProtection/>
  <printOptions/>
  <pageMargins left="0.75" right="0.75" top="1" bottom="1" header="0.5111111111111111" footer="0.511111111111111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4:E14"/>
  <sheetViews>
    <sheetView zoomScaleSheetLayoutView="100" zoomScalePageLayoutView="0" workbookViewId="0" topLeftCell="A1">
      <selection activeCell="E11" sqref="E11"/>
    </sheetView>
  </sheetViews>
  <sheetFormatPr defaultColWidth="8.875" defaultRowHeight="13.5"/>
  <sheetData>
    <row r="4" spans="2:5" ht="13.5">
      <c r="B4" t="s">
        <v>56</v>
      </c>
      <c r="C4" t="s">
        <v>57</v>
      </c>
      <c r="D4" t="s">
        <v>58</v>
      </c>
      <c r="E4" t="s">
        <v>59</v>
      </c>
    </row>
    <row r="5" spans="3:5" ht="13.5">
      <c r="C5" t="s">
        <v>60</v>
      </c>
      <c r="D5" t="s">
        <v>58</v>
      </c>
      <c r="E5" t="s">
        <v>59</v>
      </c>
    </row>
    <row r="9" spans="2:5" ht="13.5">
      <c r="B9" t="s">
        <v>61</v>
      </c>
      <c r="D9" t="s">
        <v>57</v>
      </c>
      <c r="E9" t="s">
        <v>62</v>
      </c>
    </row>
    <row r="10" spans="4:5" ht="13.5">
      <c r="D10" t="s">
        <v>63</v>
      </c>
      <c r="E10" t="s">
        <v>62</v>
      </c>
    </row>
    <row r="13" spans="2:5" ht="13.5">
      <c r="B13" t="s">
        <v>64</v>
      </c>
      <c r="E13" t="s">
        <v>57</v>
      </c>
    </row>
    <row r="14" ht="13.5">
      <c r="E14" t="s">
        <v>65</v>
      </c>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mh</cp:lastModifiedBy>
  <cp:lastPrinted>1899-12-30T00:00:00Z</cp:lastPrinted>
  <dcterms:created xsi:type="dcterms:W3CDTF">2013-10-09T23:04:08Z</dcterms:created>
  <dcterms:modified xsi:type="dcterms:W3CDTF">2015-09-10T08:34:52Z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