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335" windowHeight="7320" activeTab="0"/>
  </bookViews>
  <sheets>
    <sheet name="検証データ" sheetId="1" r:id="rId1"/>
    <sheet name="画像" sheetId="2" r:id="rId2"/>
    <sheet name="気づき" sheetId="3" r:id="rId3"/>
    <sheet name="検証終了通貨" sheetId="4" r:id="rId4"/>
  </sheets>
  <definedNames/>
  <calcPr fullCalcOnLoad="1"/>
</workbook>
</file>

<file path=xl/sharedStrings.xml><?xml version="1.0" encoding="utf-8"?>
<sst xmlns="http://schemas.openxmlformats.org/spreadsheetml/2006/main" count="317" uniqueCount="165">
  <si>
    <t>勝率</t>
  </si>
  <si>
    <t>平均利益</t>
  </si>
  <si>
    <t>平均損失</t>
  </si>
  <si>
    <t>通貨ペア</t>
  </si>
  <si>
    <t>売買</t>
  </si>
  <si>
    <t>エントリー手法</t>
  </si>
  <si>
    <t>時間足</t>
  </si>
  <si>
    <t>エントリー日時</t>
  </si>
  <si>
    <t>エントリー価格</t>
  </si>
  <si>
    <t>決済時間足</t>
  </si>
  <si>
    <t>決済日時</t>
  </si>
  <si>
    <t>決済価格</t>
  </si>
  <si>
    <t>決済手法</t>
  </si>
  <si>
    <t>結果</t>
  </si>
  <si>
    <t>利益pips</t>
  </si>
  <si>
    <t>損失pips</t>
  </si>
  <si>
    <t>金額　</t>
  </si>
  <si>
    <t>USD/JPY</t>
  </si>
  <si>
    <t>買い</t>
  </si>
  <si>
    <t>ストップ切り上げ</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</si>
  <si>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</si>
  <si>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</si>
  <si>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</si>
  <si>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</si>
  <si>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</si>
  <si>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</si>
  <si>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</si>
  <si>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</si>
  <si>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</si>
  <si>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</si>
  <si>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</si>
  <si>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</si>
  <si>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</si>
  <si>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</si>
  <si>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</si>
  <si>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</si>
  <si>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</si>
  <si>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</si>
  <si>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</si>
  <si>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</si>
  <si>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</si>
  <si>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</si>
  <si>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</si>
  <si>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</si>
  <si>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</si>
  <si>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</si>
  <si>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</si>
  <si>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</si>
  <si>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</si>
  <si>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</si>
  <si>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</si>
  <si>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フィボナッチトレード</t>
  </si>
  <si>
    <t>ヘッドアンドショルダー</t>
  </si>
  <si>
    <t>4時間</t>
  </si>
  <si>
    <t>売り</t>
  </si>
  <si>
    <t>獲得pips</t>
  </si>
  <si>
    <t>円レート</t>
  </si>
  <si>
    <t>%</t>
  </si>
  <si>
    <t>ストップpip</t>
  </si>
  <si>
    <t>PB(MA)仕掛け1</t>
  </si>
  <si>
    <t>取引通貨数量</t>
  </si>
  <si>
    <t>エントリー資金</t>
  </si>
  <si>
    <t>決済後資金</t>
  </si>
  <si>
    <t>初期ストップ価格</t>
  </si>
  <si>
    <t>No.</t>
  </si>
  <si>
    <t>損切</t>
  </si>
  <si>
    <t>5時間</t>
  </si>
  <si>
    <t>6時間</t>
  </si>
  <si>
    <t>7時間</t>
  </si>
  <si>
    <t>8時間</t>
  </si>
  <si>
    <t>9時間</t>
  </si>
  <si>
    <t>10時間</t>
  </si>
  <si>
    <t>11時間</t>
  </si>
  <si>
    <t>12時間</t>
  </si>
  <si>
    <t>13時間</t>
  </si>
  <si>
    <t>14時間</t>
  </si>
  <si>
    <t>15時間</t>
  </si>
  <si>
    <t>16時間</t>
  </si>
  <si>
    <t>17時間</t>
  </si>
  <si>
    <t>18時間</t>
  </si>
  <si>
    <t>19時間</t>
  </si>
  <si>
    <t>20時間</t>
  </si>
  <si>
    <t>21時間</t>
  </si>
  <si>
    <t>22時間</t>
  </si>
  <si>
    <t>23時間</t>
  </si>
  <si>
    <t>24時間</t>
  </si>
  <si>
    <t>25時間</t>
  </si>
  <si>
    <t>26時間</t>
  </si>
  <si>
    <t>27時間</t>
  </si>
  <si>
    <t>28時間</t>
  </si>
  <si>
    <t>ストップ切り下げ</t>
  </si>
  <si>
    <t>240分足◎2014/1/1～2015/8/31→別エクセル</t>
  </si>
  <si>
    <t>60分</t>
  </si>
  <si>
    <t>2008.01.04.12:00</t>
  </si>
  <si>
    <t>2008.01.04.14:00</t>
  </si>
  <si>
    <t>2008.01.07.23:00</t>
  </si>
  <si>
    <t>2008.01.08.01:00</t>
  </si>
  <si>
    <t>2008.01.08.02:00</t>
  </si>
  <si>
    <t>2008.01.08.13:00</t>
  </si>
  <si>
    <t>2008.01.14.20:00</t>
  </si>
  <si>
    <t>2008.01.14.22:00</t>
  </si>
  <si>
    <t>2008.01.15.07:00</t>
  </si>
  <si>
    <t>2008.01.15.10:00</t>
  </si>
  <si>
    <t>2008.01.15.19:00</t>
  </si>
  <si>
    <t>2008.01.15.20:00</t>
  </si>
  <si>
    <t>2008.01.15.22:00</t>
  </si>
  <si>
    <t>2008.01.16.13:00</t>
  </si>
  <si>
    <t>2008.01.17.08:00</t>
  </si>
  <si>
    <t>2008.01.17.12:00</t>
  </si>
  <si>
    <t>2008.01.18.10:00</t>
  </si>
  <si>
    <t>2008.01.18.17:00</t>
  </si>
  <si>
    <t>2008.01.25.00:00</t>
  </si>
  <si>
    <t>2008.01.25.01:00</t>
  </si>
  <si>
    <t>2008.01.25.08:00</t>
  </si>
  <si>
    <t>2008.01.25.13:00</t>
  </si>
  <si>
    <t>2008.01.25.16:00</t>
  </si>
  <si>
    <t>2008.01.25.22:00</t>
  </si>
  <si>
    <t>2008.01.28.01:00</t>
  </si>
  <si>
    <t>2008.01.29.20:00</t>
  </si>
  <si>
    <t>2008.01.30.01:00</t>
  </si>
  <si>
    <t>2008.02.01.13:00</t>
  </si>
  <si>
    <t>2008.02.01.14:00</t>
  </si>
  <si>
    <t>2008.02.01.21:00</t>
  </si>
  <si>
    <t>2008.02.04.05:00</t>
  </si>
  <si>
    <t>2008.02.04.21:00</t>
  </si>
  <si>
    <t>2008.02.05.03:00</t>
  </si>
  <si>
    <t>2008.02.05.06:00</t>
  </si>
  <si>
    <t>2008.02.05.14:00</t>
  </si>
  <si>
    <t>2008.02.06.05:00</t>
  </si>
  <si>
    <t>2008.02.06.11:00</t>
  </si>
  <si>
    <t>2008.02.18.08:00</t>
  </si>
  <si>
    <t>2008.02.18.14:00</t>
  </si>
  <si>
    <t>2008.02.18.16:00</t>
  </si>
  <si>
    <t>2008.02.18.17:00</t>
  </si>
  <si>
    <t>2008.02.25.23:00</t>
  </si>
  <si>
    <t>2008.02.26.00:00</t>
  </si>
  <si>
    <t>2008.02.26.13:00</t>
  </si>
  <si>
    <t>2008.02.27.16:00</t>
  </si>
  <si>
    <t>2008.02.29.10:00</t>
  </si>
  <si>
    <t>2008.02.29.18:00</t>
  </si>
  <si>
    <t>2008.02.29.19:00</t>
  </si>
  <si>
    <t>2008.03.03.11:00</t>
  </si>
  <si>
    <t>2008.03.04.12:00</t>
  </si>
  <si>
    <t>2008.03.04.15:00</t>
  </si>
  <si>
    <t>2008.03.04.23:00</t>
  </si>
  <si>
    <t>2008.03.05.01:00</t>
  </si>
  <si>
    <t>2008.03.05.06:00</t>
  </si>
  <si>
    <t>2008.03.05.14:00</t>
  </si>
  <si>
    <t>2008.03.05.21:00</t>
  </si>
  <si>
    <t>2008.03.06.01:00</t>
  </si>
  <si>
    <t>2008.03.07.11:00</t>
  </si>
  <si>
    <t>2008.03.07.13:00</t>
  </si>
  <si>
    <t>2008/1/8エントリー</t>
  </si>
  <si>
    <t>60分足◎2008/1/1～2008/3/7</t>
  </si>
  <si>
    <t>60分足では、「MAの上にPBが出現した時点でエントリー」というルールで単純にやるとすぐストップに引っかかるようである。</t>
  </si>
  <si>
    <t>PBの直後1～2時間の間に、PBの下限（ストップ値に使用）を破って下回り、ストップにかかる損切ケースが多かった。</t>
  </si>
  <si>
    <t>「だまし」というよりは、60分足でのPBの下限値が、4時間足ほどには安定したストップとして機能しないということと思われる。</t>
  </si>
  <si>
    <t>したがって、PBの後2～4時間後まで様子を見てその下限をストップにするとか、4時間足と併用するのが良いかと思われる。</t>
  </si>
  <si>
    <t>また、今回の検証ではPBが出現したらすぐエントリーする形にしたが、通常1時間ごとにチャートをチェックする事は無理なので、</t>
  </si>
  <si>
    <t>実際の取引ではエントリータイミングが変わり、もう少し違う結果も出る可能性はある。</t>
  </si>
  <si>
    <t>今回は30回（2ヶ月分）しか検証していないが、取引結果が現在の（誤った）ルールでは好転する兆しが見られないので、</t>
  </si>
  <si>
    <t>仕掛け2などと組み合わせることも含め、別ルールで改めて60分足を検証したい。</t>
  </si>
  <si>
    <r>
      <t>ただ、これはPBの</t>
    </r>
    <r>
      <rPr>
        <b/>
        <sz val="11"/>
        <color indexed="10"/>
        <rFont val="ＭＳ Ｐゴシック"/>
        <family val="3"/>
      </rPr>
      <t>高値ブレイクで買いエントリー</t>
    </r>
    <r>
      <rPr>
        <sz val="11"/>
        <color indexed="8"/>
        <rFont val="ＭＳ Ｐゴシック"/>
        <family val="3"/>
      </rPr>
      <t>というルールを、誤って</t>
    </r>
    <r>
      <rPr>
        <b/>
        <sz val="11"/>
        <color indexed="10"/>
        <rFont val="ＭＳ Ｐゴシック"/>
        <family val="3"/>
      </rPr>
      <t>PB出現で直ちにエントリー</t>
    </r>
    <r>
      <rPr>
        <sz val="11"/>
        <rFont val="ＭＳ Ｐゴシック"/>
        <family val="3"/>
      </rPr>
      <t>してしまっていたのが</t>
    </r>
  </si>
  <si>
    <t>あとは、2008年初めというタイミング特有の現象という可能性も考慮すべきかとも思う。</t>
  </si>
  <si>
    <r>
      <t>大きい気もする（</t>
    </r>
    <r>
      <rPr>
        <b/>
        <sz val="11"/>
        <color indexed="10"/>
        <rFont val="ＭＳ Ｐゴシック"/>
        <family val="3"/>
      </rPr>
      <t>ここまでやって、誤りに気付いた</t>
    </r>
    <r>
      <rPr>
        <sz val="11"/>
        <color indexed="8"/>
        <rFont val="ＭＳ Ｐゴシック"/>
        <family val="3"/>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</si>
</sst>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mmm\-yyyy"/>
  </numFmts>
  <fonts count="37">
    <font>
      <sz val="11"/>
      <color indexed="8"/>
      <name val="ＭＳ Ｐゴシック"/>
      <family val="3"/>
    </font>
    <font>
      <sz val="11"/>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sz val="6"/>
      <name val="ＭＳ Ｐゴシック"/>
      <family val="3"/>
    </font>
    <font>
      <sz val="18"/>
      <color indexed="54"/>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theme="7" tint="0.5999600291252136"/>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medium"/>
    </border>
    <border>
      <left>
        <color indexed="63"/>
      </left>
      <right>
        <color indexed="63"/>
      </right>
      <top>
        <color indexed="63"/>
      </top>
      <bottom style="double"/>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style="medium"/>
      <right>
        <color indexed="63"/>
      </right>
      <top style="medium"/>
      <bottom style="medium"/>
    </border>
    <border>
      <left style="thin"/>
      <right style="thin"/>
      <top style="medium"/>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36" fillId="32" borderId="0" applyNumberFormat="0" applyBorder="0" applyAlignment="0" applyProtection="0"/>
  </cellStyleXfs>
  <cellXfs count="55">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180" fontId="2" fillId="0" borderId="0"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3" fillId="33" borderId="27" xfId="0" applyNumberFormat="1" applyFont="1" applyFill="1" applyBorder="1" applyAlignment="1" applyProtection="1">
      <alignment horizontal="center" vertical="center"/>
      <protection/>
    </xf>
    <xf numFmtId="0" fontId="3" fillId="33" borderId="28" xfId="0" applyNumberFormat="1" applyFont="1" applyFill="1" applyBorder="1" applyAlignment="1" applyProtection="1">
      <alignment horizontal="center" vertical="center"/>
      <protection/>
    </xf>
    <xf numFmtId="0" fontId="3" fillId="33" borderId="29" xfId="0" applyNumberFormat="1" applyFont="1" applyFill="1" applyBorder="1" applyAlignment="1" applyProtection="1">
      <alignment horizontal="center" vertical="center"/>
      <protection/>
    </xf>
    <xf numFmtId="0" fontId="3" fillId="33" borderId="3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vertical="center"/>
      <protection/>
    </xf>
    <xf numFmtId="0" fontId="0" fillId="0" borderId="31" xfId="0" applyNumberFormat="1" applyFont="1" applyFill="1" applyBorder="1" applyAlignment="1" applyProtection="1">
      <alignment vertical="center"/>
      <protection/>
    </xf>
    <xf numFmtId="0" fontId="0" fillId="0" borderId="32" xfId="0" applyNumberFormat="1" applyFont="1" applyFill="1" applyBorder="1" applyAlignment="1" applyProtection="1">
      <alignment horizontal="center"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vertical="center"/>
      <protection/>
    </xf>
    <xf numFmtId="0" fontId="0" fillId="0" borderId="29" xfId="0" applyNumberFormat="1" applyFont="1" applyFill="1" applyBorder="1" applyAlignment="1" applyProtection="1">
      <alignment vertical="center"/>
      <protection/>
    </xf>
    <xf numFmtId="0" fontId="0" fillId="34" borderId="35" xfId="0" applyNumberFormat="1" applyFont="1" applyFill="1" applyBorder="1" applyAlignment="1" applyProtection="1">
      <alignment vertical="center"/>
      <protection/>
    </xf>
    <xf numFmtId="0" fontId="0" fillId="0" borderId="36" xfId="0" applyNumberFormat="1" applyFont="1" applyFill="1" applyBorder="1" applyAlignment="1" applyProtection="1">
      <alignment vertical="center"/>
      <protection/>
    </xf>
    <xf numFmtId="180" fontId="0" fillId="0" borderId="36"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0" fillId="0" borderId="29"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vertical="center"/>
      <protection/>
    </xf>
    <xf numFmtId="0" fontId="1" fillId="0" borderId="0" xfId="62">
      <alignment vertical="center"/>
      <protection/>
    </xf>
    <xf numFmtId="0" fontId="1" fillId="0" borderId="38" xfId="62" applyBorder="1">
      <alignment vertical="center"/>
      <protection/>
    </xf>
    <xf numFmtId="0" fontId="1" fillId="0" borderId="39" xfId="62" applyBorder="1">
      <alignment vertical="center"/>
      <protection/>
    </xf>
    <xf numFmtId="0" fontId="1" fillId="0" borderId="40" xfId="62" applyBorder="1">
      <alignment vertical="center"/>
      <protection/>
    </xf>
    <xf numFmtId="0" fontId="1" fillId="0" borderId="36" xfId="62" applyBorder="1">
      <alignment vertical="center"/>
      <protection/>
    </xf>
    <xf numFmtId="0" fontId="1" fillId="0" borderId="0" xfId="62" applyBorder="1">
      <alignment vertical="center"/>
      <protection/>
    </xf>
    <xf numFmtId="0" fontId="3" fillId="33" borderId="41" xfId="0" applyNumberFormat="1" applyFont="1" applyFill="1" applyBorder="1" applyAlignment="1" applyProtection="1">
      <alignment horizontal="center" vertical="center"/>
      <protection/>
    </xf>
    <xf numFmtId="0" fontId="0" fillId="34" borderId="42" xfId="0" applyNumberFormat="1" applyFill="1" applyBorder="1" applyAlignment="1" applyProtection="1">
      <alignment vertical="center"/>
      <protection/>
    </xf>
    <xf numFmtId="0" fontId="0" fillId="34" borderId="23" xfId="0" applyNumberFormat="1" applyFill="1" applyBorder="1" applyAlignment="1" applyProtection="1">
      <alignment vertical="center"/>
      <protection/>
    </xf>
    <xf numFmtId="0" fontId="0" fillId="0" borderId="0" xfId="0" applyFill="1" applyAlignment="1">
      <alignment vertical="center"/>
    </xf>
    <xf numFmtId="0" fontId="0" fillId="35" borderId="0" xfId="0" applyFill="1" applyAlignment="1">
      <alignment vertical="center"/>
    </xf>
    <xf numFmtId="0" fontId="1" fillId="35" borderId="0" xfId="0" applyFont="1" applyFill="1" applyBorder="1" applyAlignment="1">
      <alignment vertical="center"/>
    </xf>
    <xf numFmtId="0" fontId="0" fillId="34" borderId="42" xfId="0" applyNumberFormat="1" applyFont="1" applyFill="1" applyBorder="1" applyAlignment="1" applyProtection="1">
      <alignment vertical="center"/>
      <protection/>
    </xf>
    <xf numFmtId="0" fontId="1" fillId="0" borderId="0" xfId="0" applyFont="1" applyFill="1" applyBorder="1" applyAlignment="1">
      <alignment vertical="center"/>
    </xf>
    <xf numFmtId="31" fontId="0" fillId="0" borderId="0" xfId="0" applyNumberFormat="1" applyAlignment="1">
      <alignment vertical="center"/>
    </xf>
    <xf numFmtId="0" fontId="3" fillId="33" borderId="35" xfId="0" applyNumberFormat="1" applyFont="1" applyFill="1" applyBorder="1" applyAlignment="1" applyProtection="1">
      <alignment horizontal="center" vertical="center"/>
      <protection/>
    </xf>
    <xf numFmtId="0" fontId="3" fillId="33" borderId="27" xfId="0" applyNumberFormat="1"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気づき"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57150</xdr:rowOff>
    </xdr:from>
    <xdr:to>
      <xdr:col>12</xdr:col>
      <xdr:colOff>114300</xdr:colOff>
      <xdr:row>23</xdr:row>
      <xdr:rowOff>114300</xdr:rowOff>
    </xdr:to>
    <xdr:pic>
      <xdr:nvPicPr>
        <xdr:cNvPr id="1" name="図 1"/>
        <xdr:cNvPicPr preferRelativeResize="1">
          <a:picLocks noChangeAspect="1"/>
        </xdr:cNvPicPr>
      </xdr:nvPicPr>
      <xdr:blipFill>
        <a:blip r:embed="rId1"/>
        <a:stretch>
          <a:fillRect/>
        </a:stretch>
      </xdr:blipFill>
      <xdr:spPr>
        <a:xfrm>
          <a:off x="95250" y="228600"/>
          <a:ext cx="8572500" cy="382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70"/>
  <sheetViews>
    <sheetView tabSelected="1"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10.00390625" defaultRowHeight="13.5" customHeight="1"/>
  <cols>
    <col min="1" max="1" width="4.125" style="0" bestFit="1" customWidth="1"/>
    <col min="2" max="2" width="9.625" style="0" customWidth="1"/>
    <col min="3" max="3" width="5.25390625" style="0" bestFit="1" customWidth="1"/>
    <col min="4" max="4" width="17.25390625" style="0" customWidth="1"/>
    <col min="5" max="5" width="7.125" style="0" bestFit="1" customWidth="1"/>
    <col min="6" max="6" width="15.875" style="0" customWidth="1"/>
    <col min="7" max="7" width="13.125" style="0" customWidth="1"/>
    <col min="8" max="8" width="14.625" style="0" bestFit="1" customWidth="1"/>
    <col min="9" max="9" width="11.25390625" style="0" hidden="1" customWidth="1"/>
    <col min="10" max="10" width="15.375" style="0" bestFit="1" customWidth="1"/>
    <col min="11" max="11" width="15.875" style="0" customWidth="1"/>
    <col min="12" max="12" width="10.00390625" style="0" customWidth="1"/>
    <col min="13" max="13" width="18.375" style="0" customWidth="1"/>
    <col min="14" max="14" width="9.50390625" style="0" bestFit="1" customWidth="1"/>
    <col min="15" max="15" width="10.00390625" style="0" customWidth="1"/>
    <col min="16" max="16" width="9.00390625" style="0" customWidth="1"/>
    <col min="17" max="18" width="10.00390625" style="0" customWidth="1"/>
    <col min="19" max="19" width="11.75390625" style="0" customWidth="1"/>
    <col min="20" max="20" width="8.00390625" style="0" bestFit="1" customWidth="1"/>
    <col min="21" max="21" width="3.875" style="0" customWidth="1"/>
    <col min="22" max="22" width="13.125" style="0" bestFit="1" customWidth="1"/>
    <col min="23" max="23" width="11.00390625" style="0" bestFit="1" customWidth="1"/>
  </cols>
  <sheetData>
    <row r="1" spans="1:23" ht="14.25" thickBot="1">
      <c r="A1" s="32" t="s">
        <v>64</v>
      </c>
      <c r="B1" s="32" t="s">
        <v>3</v>
      </c>
      <c r="C1" s="50" t="s">
        <v>4</v>
      </c>
      <c r="D1" s="50" t="s">
        <v>60</v>
      </c>
      <c r="E1" s="50" t="s">
        <v>6</v>
      </c>
      <c r="F1" s="50" t="s">
        <v>7</v>
      </c>
      <c r="G1" s="50" t="s">
        <v>8</v>
      </c>
      <c r="H1" s="50" t="s">
        <v>5</v>
      </c>
      <c r="I1" s="50" t="s">
        <v>9</v>
      </c>
      <c r="J1" s="45" t="s">
        <v>63</v>
      </c>
      <c r="K1" s="50" t="s">
        <v>10</v>
      </c>
      <c r="L1" s="50" t="s">
        <v>11</v>
      </c>
      <c r="M1" s="50" t="s">
        <v>12</v>
      </c>
      <c r="N1" s="45" t="s">
        <v>58</v>
      </c>
      <c r="O1" s="50" t="s">
        <v>55</v>
      </c>
      <c r="P1" s="50" t="s">
        <v>13</v>
      </c>
      <c r="Q1" s="50" t="s">
        <v>14</v>
      </c>
      <c r="R1" s="50" t="s">
        <v>15</v>
      </c>
      <c r="S1" s="50" t="s">
        <v>16</v>
      </c>
      <c r="T1" s="45" t="s">
        <v>56</v>
      </c>
      <c r="U1" s="45" t="s">
        <v>57</v>
      </c>
      <c r="V1" s="45" t="s">
        <v>61</v>
      </c>
      <c r="W1" s="46" t="s">
        <v>62</v>
      </c>
    </row>
    <row r="2" spans="1:23" ht="13.5">
      <c r="A2">
        <v>1</v>
      </c>
      <c r="B2" s="48" t="s">
        <v>17</v>
      </c>
      <c r="C2" s="48" t="s">
        <v>18</v>
      </c>
      <c r="D2">
        <f>ABS(ROUNDDOWN(V2*U2/100/N2*100/1000,0)*1000)</f>
        <v>13000</v>
      </c>
      <c r="E2" s="48" t="s">
        <v>92</v>
      </c>
      <c r="F2" s="48" t="s">
        <v>93</v>
      </c>
      <c r="G2" s="48">
        <v>109.43</v>
      </c>
      <c r="H2" s="49" t="s">
        <v>59</v>
      </c>
      <c r="I2" s="48" t="s">
        <v>53</v>
      </c>
      <c r="J2" s="48">
        <v>109.28</v>
      </c>
      <c r="K2" s="48" t="s">
        <v>94</v>
      </c>
      <c r="L2" s="48">
        <v>109.28</v>
      </c>
      <c r="M2" s="48" t="s">
        <v>65</v>
      </c>
      <c r="N2" s="47">
        <f aca="true" t="shared" si="0" ref="N2:N7">ABS(G2-J2)*100</f>
        <v>15.000000000000568</v>
      </c>
      <c r="O2">
        <f aca="true" t="shared" si="1" ref="O2:O15">(L2-G2)*100</f>
        <v>-15.000000000000568</v>
      </c>
      <c r="P2" t="str">
        <f aca="true" t="shared" si="2" ref="P2:P15">IF($C2="買い",IF($O2&lt;0,"負け","勝ち"),IF($C2="売り",IF($O2&lt;0,"勝ち","負け"),""))</f>
        <v>負け</v>
      </c>
      <c r="Q2">
        <f aca="true" t="shared" si="3" ref="Q2:Q7">IF(P2="勝ち",ABS(O2),0)</f>
        <v>0</v>
      </c>
      <c r="R2">
        <f aca="true" t="shared" si="4" ref="R2:R7">IF(P2="負け",ABS(O2),0)</f>
        <v>15.000000000000568</v>
      </c>
      <c r="S2">
        <f aca="true" t="shared" si="5" ref="S2:S15">D2*(Q2-R2)/100</f>
        <v>-1950.000000000074</v>
      </c>
      <c r="T2" s="48">
        <v>100</v>
      </c>
      <c r="U2" s="48">
        <v>2</v>
      </c>
      <c r="V2" s="48">
        <v>100000</v>
      </c>
      <c r="W2">
        <f aca="true" t="shared" si="6" ref="W2:W7">V2+S2</f>
        <v>98049.99999999993</v>
      </c>
    </row>
    <row r="3" spans="1:23" ht="13.5">
      <c r="A3">
        <v>2</v>
      </c>
      <c r="B3" s="48" t="s">
        <v>17</v>
      </c>
      <c r="C3" s="48" t="s">
        <v>18</v>
      </c>
      <c r="D3">
        <f aca="true" t="shared" si="7" ref="D3:D31">ABS(ROUNDDOWN(V3*U3/100/N3*100/1000,0)*1000)</f>
        <v>10000</v>
      </c>
      <c r="E3" s="48" t="s">
        <v>92</v>
      </c>
      <c r="F3" s="48" t="s">
        <v>95</v>
      </c>
      <c r="G3" s="48">
        <v>109.23</v>
      </c>
      <c r="H3" s="49" t="s">
        <v>59</v>
      </c>
      <c r="I3" s="48" t="s">
        <v>53</v>
      </c>
      <c r="J3" s="48">
        <v>109.04</v>
      </c>
      <c r="K3" s="48" t="s">
        <v>96</v>
      </c>
      <c r="L3" s="48">
        <v>109.04</v>
      </c>
      <c r="M3" s="48" t="s">
        <v>65</v>
      </c>
      <c r="N3" s="47">
        <f t="shared" si="0"/>
        <v>18.999999999999773</v>
      </c>
      <c r="O3">
        <f t="shared" si="1"/>
        <v>-18.999999999999773</v>
      </c>
      <c r="P3" t="str">
        <f t="shared" si="2"/>
        <v>負け</v>
      </c>
      <c r="Q3">
        <f t="shared" si="3"/>
        <v>0</v>
      </c>
      <c r="R3">
        <f t="shared" si="4"/>
        <v>18.999999999999773</v>
      </c>
      <c r="S3">
        <f t="shared" si="5"/>
        <v>-1899.9999999999773</v>
      </c>
      <c r="T3" s="48">
        <v>100</v>
      </c>
      <c r="U3" s="48">
        <v>2</v>
      </c>
      <c r="V3">
        <f>W2</f>
        <v>98049.99999999993</v>
      </c>
      <c r="W3">
        <f t="shared" si="6"/>
        <v>96149.99999999996</v>
      </c>
    </row>
    <row r="4" spans="1:23" ht="13.5">
      <c r="A4">
        <v>3</v>
      </c>
      <c r="B4" s="48" t="s">
        <v>17</v>
      </c>
      <c r="C4" s="48" t="s">
        <v>18</v>
      </c>
      <c r="D4">
        <f t="shared" si="7"/>
        <v>17000</v>
      </c>
      <c r="E4" s="48" t="s">
        <v>92</v>
      </c>
      <c r="F4" s="48" t="s">
        <v>97</v>
      </c>
      <c r="G4" s="48">
        <v>109.22</v>
      </c>
      <c r="H4" s="49" t="s">
        <v>59</v>
      </c>
      <c r="I4" s="48" t="s">
        <v>53</v>
      </c>
      <c r="J4" s="48">
        <v>109.11</v>
      </c>
      <c r="K4" s="48" t="s">
        <v>98</v>
      </c>
      <c r="L4" s="48">
        <v>109.39</v>
      </c>
      <c r="M4" s="48" t="s">
        <v>19</v>
      </c>
      <c r="N4" s="47">
        <f t="shared" si="0"/>
        <v>10.999999999999943</v>
      </c>
      <c r="O4">
        <f t="shared" si="1"/>
        <v>17.00000000000017</v>
      </c>
      <c r="P4" t="str">
        <f t="shared" si="2"/>
        <v>勝ち</v>
      </c>
      <c r="Q4">
        <f t="shared" si="3"/>
        <v>17.00000000000017</v>
      </c>
      <c r="R4">
        <f t="shared" si="4"/>
        <v>0</v>
      </c>
      <c r="S4">
        <f t="shared" si="5"/>
        <v>2890.000000000029</v>
      </c>
      <c r="T4" s="48">
        <v>100</v>
      </c>
      <c r="U4" s="48">
        <v>2</v>
      </c>
      <c r="V4">
        <f>W3</f>
        <v>96149.99999999996</v>
      </c>
      <c r="W4">
        <f t="shared" si="6"/>
        <v>99039.99999999999</v>
      </c>
    </row>
    <row r="5" spans="1:23" ht="13.5">
      <c r="A5">
        <v>4</v>
      </c>
      <c r="B5" s="48" t="s">
        <v>17</v>
      </c>
      <c r="C5" s="48" t="s">
        <v>18</v>
      </c>
      <c r="D5">
        <f t="shared" si="7"/>
        <v>12000</v>
      </c>
      <c r="E5" s="48" t="s">
        <v>92</v>
      </c>
      <c r="F5" s="48" t="s">
        <v>99</v>
      </c>
      <c r="G5" s="48">
        <v>108.28</v>
      </c>
      <c r="H5" s="49" t="s">
        <v>59</v>
      </c>
      <c r="I5" s="48" t="s">
        <v>53</v>
      </c>
      <c r="J5" s="48">
        <v>108.12</v>
      </c>
      <c r="K5" s="48" t="s">
        <v>100</v>
      </c>
      <c r="L5" s="48">
        <v>108.12</v>
      </c>
      <c r="M5" s="48" t="s">
        <v>65</v>
      </c>
      <c r="N5" s="47">
        <f t="shared" si="0"/>
        <v>15.999999999999659</v>
      </c>
      <c r="O5">
        <f t="shared" si="1"/>
        <v>-15.999999999999659</v>
      </c>
      <c r="P5" t="str">
        <f t="shared" si="2"/>
        <v>負け</v>
      </c>
      <c r="Q5">
        <f t="shared" si="3"/>
        <v>0</v>
      </c>
      <c r="R5">
        <f t="shared" si="4"/>
        <v>15.999999999999659</v>
      </c>
      <c r="S5">
        <f t="shared" si="5"/>
        <v>-1919.999999999959</v>
      </c>
      <c r="T5" s="48">
        <v>100</v>
      </c>
      <c r="U5" s="48">
        <v>2</v>
      </c>
      <c r="V5">
        <f>W4</f>
        <v>99039.99999999999</v>
      </c>
      <c r="W5">
        <f t="shared" si="6"/>
        <v>97120.00000000003</v>
      </c>
    </row>
    <row r="6" spans="1:23" ht="13.5">
      <c r="A6">
        <v>5</v>
      </c>
      <c r="B6" s="48" t="s">
        <v>17</v>
      </c>
      <c r="C6" s="48" t="s">
        <v>54</v>
      </c>
      <c r="D6">
        <f t="shared" si="7"/>
        <v>8000</v>
      </c>
      <c r="E6" s="48" t="s">
        <v>92</v>
      </c>
      <c r="F6" s="48" t="s">
        <v>101</v>
      </c>
      <c r="G6" s="48">
        <v>107.68</v>
      </c>
      <c r="H6" s="49" t="s">
        <v>59</v>
      </c>
      <c r="I6" s="48" t="s">
        <v>53</v>
      </c>
      <c r="J6" s="48">
        <v>107.92</v>
      </c>
      <c r="K6" s="48" t="s">
        <v>102</v>
      </c>
      <c r="L6" s="48">
        <v>107.6</v>
      </c>
      <c r="M6" s="48" t="s">
        <v>90</v>
      </c>
      <c r="N6" s="47">
        <f t="shared" si="0"/>
        <v>23.99999999999949</v>
      </c>
      <c r="O6">
        <f t="shared" si="1"/>
        <v>-8.00000000000125</v>
      </c>
      <c r="P6" t="str">
        <f t="shared" si="2"/>
        <v>勝ち</v>
      </c>
      <c r="Q6">
        <f t="shared" si="3"/>
        <v>8.00000000000125</v>
      </c>
      <c r="R6">
        <f t="shared" si="4"/>
        <v>0</v>
      </c>
      <c r="S6">
        <f t="shared" si="5"/>
        <v>640.0000000001</v>
      </c>
      <c r="T6" s="48">
        <v>100</v>
      </c>
      <c r="U6" s="48">
        <v>2</v>
      </c>
      <c r="V6">
        <f>W5</f>
        <v>97120.00000000003</v>
      </c>
      <c r="W6">
        <f t="shared" si="6"/>
        <v>97760.00000000013</v>
      </c>
    </row>
    <row r="7" spans="1:23" ht="13.5">
      <c r="A7">
        <v>6</v>
      </c>
      <c r="B7" s="48" t="s">
        <v>17</v>
      </c>
      <c r="C7" s="48" t="s">
        <v>54</v>
      </c>
      <c r="D7">
        <f t="shared" si="7"/>
        <v>13000</v>
      </c>
      <c r="E7" s="48" t="s">
        <v>92</v>
      </c>
      <c r="F7" s="48" t="s">
        <v>103</v>
      </c>
      <c r="G7" s="48">
        <v>107.02</v>
      </c>
      <c r="H7" s="49" t="s">
        <v>59</v>
      </c>
      <c r="I7" s="48" t="s">
        <v>53</v>
      </c>
      <c r="J7" s="48">
        <v>107.17</v>
      </c>
      <c r="K7" s="48" t="s">
        <v>104</v>
      </c>
      <c r="L7" s="48">
        <v>107.17</v>
      </c>
      <c r="M7" s="48" t="s">
        <v>65</v>
      </c>
      <c r="N7" s="47">
        <f t="shared" si="0"/>
        <v>15.000000000000568</v>
      </c>
      <c r="O7">
        <f t="shared" si="1"/>
        <v>15.000000000000568</v>
      </c>
      <c r="P7" t="str">
        <f t="shared" si="2"/>
        <v>負け</v>
      </c>
      <c r="Q7">
        <f t="shared" si="3"/>
        <v>0</v>
      </c>
      <c r="R7">
        <f t="shared" si="4"/>
        <v>15.000000000000568</v>
      </c>
      <c r="S7">
        <f t="shared" si="5"/>
        <v>-1950.000000000074</v>
      </c>
      <c r="T7" s="48">
        <v>100</v>
      </c>
      <c r="U7" s="48">
        <v>2</v>
      </c>
      <c r="V7">
        <f>W6</f>
        <v>97760.00000000013</v>
      </c>
      <c r="W7">
        <f t="shared" si="6"/>
        <v>95810.00000000006</v>
      </c>
    </row>
    <row r="8" spans="1:23" ht="13.5">
      <c r="A8">
        <v>7</v>
      </c>
      <c r="B8" s="48" t="s">
        <v>17</v>
      </c>
      <c r="C8" s="48" t="s">
        <v>54</v>
      </c>
      <c r="D8">
        <f t="shared" si="7"/>
        <v>8000</v>
      </c>
      <c r="E8" s="48" t="s">
        <v>92</v>
      </c>
      <c r="F8" s="48" t="s">
        <v>105</v>
      </c>
      <c r="G8" s="48">
        <v>106.76</v>
      </c>
      <c r="H8" s="49" t="s">
        <v>59</v>
      </c>
      <c r="I8" s="48" t="s">
        <v>66</v>
      </c>
      <c r="J8" s="48">
        <v>106.99</v>
      </c>
      <c r="K8" s="48" t="s">
        <v>106</v>
      </c>
      <c r="L8" s="48">
        <v>106.34</v>
      </c>
      <c r="M8" s="48" t="s">
        <v>90</v>
      </c>
      <c r="N8" s="47">
        <f>ABS(G8-J8)*100</f>
        <v>22.999999999998977</v>
      </c>
      <c r="O8">
        <f t="shared" si="1"/>
        <v>-42.00000000000017</v>
      </c>
      <c r="P8" t="str">
        <f t="shared" si="2"/>
        <v>勝ち</v>
      </c>
      <c r="Q8">
        <f aca="true" t="shared" si="8" ref="Q8:Q31">IF(P8="勝ち",ABS(O8),0)</f>
        <v>42.00000000000017</v>
      </c>
      <c r="R8">
        <f aca="true" t="shared" si="9" ref="R8:R31">IF(P8="負け",ABS(O8),0)</f>
        <v>0</v>
      </c>
      <c r="S8">
        <f t="shared" si="5"/>
        <v>3360.000000000013</v>
      </c>
      <c r="T8" s="48">
        <v>100</v>
      </c>
      <c r="U8" s="48">
        <v>2</v>
      </c>
      <c r="V8">
        <f aca="true" t="shared" si="10" ref="V8:V31">W7</f>
        <v>95810.00000000006</v>
      </c>
      <c r="W8">
        <f aca="true" t="shared" si="11" ref="W8:W31">V8+S8</f>
        <v>99170.00000000007</v>
      </c>
    </row>
    <row r="9" spans="1:23" ht="13.5">
      <c r="A9">
        <v>8</v>
      </c>
      <c r="B9" s="48" t="s">
        <v>17</v>
      </c>
      <c r="C9" s="48" t="s">
        <v>18</v>
      </c>
      <c r="D9">
        <f t="shared" si="7"/>
        <v>7000</v>
      </c>
      <c r="E9" s="48" t="s">
        <v>92</v>
      </c>
      <c r="F9" s="48" t="s">
        <v>107</v>
      </c>
      <c r="G9" s="48">
        <v>107.42</v>
      </c>
      <c r="H9" s="49" t="s">
        <v>59</v>
      </c>
      <c r="I9" s="48" t="s">
        <v>67</v>
      </c>
      <c r="J9" s="48">
        <v>107.17</v>
      </c>
      <c r="K9" s="48" t="s">
        <v>108</v>
      </c>
      <c r="L9" s="48">
        <v>107.17</v>
      </c>
      <c r="M9" s="48" t="s">
        <v>65</v>
      </c>
      <c r="N9" s="47">
        <f aca="true" t="shared" si="12" ref="N9:N31">ABS(G9-J9)*100</f>
        <v>25</v>
      </c>
      <c r="O9">
        <f t="shared" si="1"/>
        <v>-25</v>
      </c>
      <c r="P9" t="str">
        <f t="shared" si="2"/>
        <v>負け</v>
      </c>
      <c r="Q9">
        <f t="shared" si="8"/>
        <v>0</v>
      </c>
      <c r="R9">
        <f t="shared" si="9"/>
        <v>25</v>
      </c>
      <c r="S9">
        <f t="shared" si="5"/>
        <v>-1750</v>
      </c>
      <c r="T9" s="48">
        <v>100</v>
      </c>
      <c r="U9" s="48">
        <v>2</v>
      </c>
      <c r="V9">
        <f t="shared" si="10"/>
        <v>99170.00000000007</v>
      </c>
      <c r="W9">
        <f t="shared" si="11"/>
        <v>97420.00000000007</v>
      </c>
    </row>
    <row r="10" spans="1:23" ht="13.5">
      <c r="A10">
        <v>9</v>
      </c>
      <c r="B10" s="48" t="s">
        <v>17</v>
      </c>
      <c r="C10" s="48" t="s">
        <v>18</v>
      </c>
      <c r="D10">
        <f t="shared" si="7"/>
        <v>8000</v>
      </c>
      <c r="E10" s="48" t="s">
        <v>92</v>
      </c>
      <c r="F10" s="48" t="s">
        <v>109</v>
      </c>
      <c r="G10" s="48">
        <v>107.13</v>
      </c>
      <c r="H10" s="49" t="s">
        <v>59</v>
      </c>
      <c r="I10" s="48" t="s">
        <v>68</v>
      </c>
      <c r="J10" s="48">
        <v>106.89</v>
      </c>
      <c r="K10" s="48" t="s">
        <v>110</v>
      </c>
      <c r="L10" s="48">
        <v>106.89</v>
      </c>
      <c r="M10" s="48" t="s">
        <v>65</v>
      </c>
      <c r="N10" s="47">
        <f t="shared" si="12"/>
        <v>23.99999999999949</v>
      </c>
      <c r="O10">
        <f t="shared" si="1"/>
        <v>-23.99999999999949</v>
      </c>
      <c r="P10" t="str">
        <f t="shared" si="2"/>
        <v>負け</v>
      </c>
      <c r="Q10">
        <f t="shared" si="8"/>
        <v>0</v>
      </c>
      <c r="R10">
        <f t="shared" si="9"/>
        <v>23.99999999999949</v>
      </c>
      <c r="S10">
        <f t="shared" si="5"/>
        <v>-1919.999999999959</v>
      </c>
      <c r="T10" s="48">
        <v>100</v>
      </c>
      <c r="U10" s="48">
        <v>2</v>
      </c>
      <c r="V10">
        <f t="shared" si="10"/>
        <v>97420.00000000007</v>
      </c>
      <c r="W10">
        <f t="shared" si="11"/>
        <v>95500.00000000012</v>
      </c>
    </row>
    <row r="11" spans="1:23" ht="13.5">
      <c r="A11">
        <v>10</v>
      </c>
      <c r="B11" s="48" t="s">
        <v>17</v>
      </c>
      <c r="C11" s="48" t="s">
        <v>18</v>
      </c>
      <c r="D11">
        <f t="shared" si="7"/>
        <v>23000</v>
      </c>
      <c r="E11" s="48" t="s">
        <v>92</v>
      </c>
      <c r="F11" s="48" t="s">
        <v>111</v>
      </c>
      <c r="G11" s="48">
        <v>107.17</v>
      </c>
      <c r="H11" s="49" t="s">
        <v>59</v>
      </c>
      <c r="I11" s="48" t="s">
        <v>69</v>
      </c>
      <c r="J11" s="48">
        <v>107.09</v>
      </c>
      <c r="K11" s="48" t="s">
        <v>112</v>
      </c>
      <c r="L11" s="48">
        <v>107.09</v>
      </c>
      <c r="M11" s="48" t="s">
        <v>65</v>
      </c>
      <c r="N11" s="47">
        <f t="shared" si="12"/>
        <v>7.9999999999998295</v>
      </c>
      <c r="O11">
        <f t="shared" si="1"/>
        <v>-7.9999999999998295</v>
      </c>
      <c r="P11" t="str">
        <f t="shared" si="2"/>
        <v>負け</v>
      </c>
      <c r="Q11">
        <f t="shared" si="8"/>
        <v>0</v>
      </c>
      <c r="R11">
        <f t="shared" si="9"/>
        <v>7.9999999999998295</v>
      </c>
      <c r="S11">
        <f t="shared" si="5"/>
        <v>-1839.9999999999607</v>
      </c>
      <c r="T11" s="48">
        <v>100</v>
      </c>
      <c r="U11" s="48">
        <v>2</v>
      </c>
      <c r="V11">
        <f t="shared" si="10"/>
        <v>95500.00000000012</v>
      </c>
      <c r="W11">
        <f t="shared" si="11"/>
        <v>93660.00000000016</v>
      </c>
    </row>
    <row r="12" spans="1:23" ht="13.5">
      <c r="A12">
        <v>11</v>
      </c>
      <c r="B12" s="48" t="s">
        <v>17</v>
      </c>
      <c r="C12" s="48" t="s">
        <v>18</v>
      </c>
      <c r="D12">
        <f t="shared" si="7"/>
        <v>10000</v>
      </c>
      <c r="E12" s="48" t="s">
        <v>92</v>
      </c>
      <c r="F12" s="48" t="s">
        <v>113</v>
      </c>
      <c r="G12" s="48">
        <v>107.61</v>
      </c>
      <c r="H12" s="49" t="s">
        <v>59</v>
      </c>
      <c r="I12" s="48" t="s">
        <v>70</v>
      </c>
      <c r="J12" s="48">
        <v>107.43</v>
      </c>
      <c r="K12" s="48" t="s">
        <v>114</v>
      </c>
      <c r="L12" s="48">
        <v>107.43</v>
      </c>
      <c r="M12" s="48" t="s">
        <v>65</v>
      </c>
      <c r="N12" s="47">
        <f t="shared" si="12"/>
        <v>17.99999999999926</v>
      </c>
      <c r="O12">
        <f t="shared" si="1"/>
        <v>-17.99999999999926</v>
      </c>
      <c r="P12" t="str">
        <f t="shared" si="2"/>
        <v>負け</v>
      </c>
      <c r="Q12">
        <f t="shared" si="8"/>
        <v>0</v>
      </c>
      <c r="R12">
        <f t="shared" si="9"/>
        <v>17.99999999999926</v>
      </c>
      <c r="S12">
        <f t="shared" si="5"/>
        <v>-1799.999999999926</v>
      </c>
      <c r="T12" s="48">
        <v>100</v>
      </c>
      <c r="U12" s="48">
        <v>2</v>
      </c>
      <c r="V12">
        <f t="shared" si="10"/>
        <v>93660.00000000016</v>
      </c>
      <c r="W12">
        <f t="shared" si="11"/>
        <v>91860.00000000023</v>
      </c>
    </row>
    <row r="13" spans="1:23" ht="13.5">
      <c r="A13">
        <v>12</v>
      </c>
      <c r="B13" s="48" t="s">
        <v>17</v>
      </c>
      <c r="C13" s="48" t="s">
        <v>18</v>
      </c>
      <c r="D13">
        <f t="shared" si="7"/>
        <v>6000</v>
      </c>
      <c r="E13" s="48" t="s">
        <v>92</v>
      </c>
      <c r="F13" s="48" t="s">
        <v>114</v>
      </c>
      <c r="G13" s="48">
        <v>107.56</v>
      </c>
      <c r="H13" s="49" t="s">
        <v>59</v>
      </c>
      <c r="I13" s="48" t="s">
        <v>71</v>
      </c>
      <c r="J13" s="48">
        <v>107.28</v>
      </c>
      <c r="K13" s="48" t="s">
        <v>115</v>
      </c>
      <c r="L13" s="48">
        <v>107.28</v>
      </c>
      <c r="M13" s="48" t="s">
        <v>65</v>
      </c>
      <c r="N13" s="47">
        <f t="shared" si="12"/>
        <v>28.000000000000114</v>
      </c>
      <c r="O13">
        <f t="shared" si="1"/>
        <v>-28.000000000000114</v>
      </c>
      <c r="P13" t="str">
        <f t="shared" si="2"/>
        <v>負け</v>
      </c>
      <c r="Q13">
        <f t="shared" si="8"/>
        <v>0</v>
      </c>
      <c r="R13">
        <f t="shared" si="9"/>
        <v>28.000000000000114</v>
      </c>
      <c r="S13">
        <f t="shared" si="5"/>
        <v>-1680.0000000000066</v>
      </c>
      <c r="T13" s="48">
        <v>100</v>
      </c>
      <c r="U13" s="48">
        <v>2</v>
      </c>
      <c r="V13">
        <f t="shared" si="10"/>
        <v>91860.00000000023</v>
      </c>
      <c r="W13">
        <f t="shared" si="11"/>
        <v>90180.00000000023</v>
      </c>
    </row>
    <row r="14" spans="1:23" ht="13.5">
      <c r="A14">
        <v>13</v>
      </c>
      <c r="B14" s="48" t="s">
        <v>17</v>
      </c>
      <c r="C14" s="48" t="s">
        <v>54</v>
      </c>
      <c r="D14">
        <f t="shared" si="7"/>
        <v>12000</v>
      </c>
      <c r="E14" s="48" t="s">
        <v>92</v>
      </c>
      <c r="F14" s="48" t="s">
        <v>116</v>
      </c>
      <c r="G14" s="48">
        <v>106.71</v>
      </c>
      <c r="H14" s="49" t="s">
        <v>59</v>
      </c>
      <c r="I14" s="48" t="s">
        <v>72</v>
      </c>
      <c r="J14" s="48">
        <v>106.85</v>
      </c>
      <c r="K14" s="48" t="s">
        <v>117</v>
      </c>
      <c r="L14" s="48">
        <v>106.85</v>
      </c>
      <c r="M14" s="48" t="s">
        <v>65</v>
      </c>
      <c r="N14" s="47">
        <f t="shared" si="12"/>
        <v>14.000000000000057</v>
      </c>
      <c r="O14">
        <f t="shared" si="1"/>
        <v>14.000000000000057</v>
      </c>
      <c r="P14" t="str">
        <f t="shared" si="2"/>
        <v>負け</v>
      </c>
      <c r="Q14">
        <f t="shared" si="8"/>
        <v>0</v>
      </c>
      <c r="R14">
        <f t="shared" si="9"/>
        <v>14.000000000000057</v>
      </c>
      <c r="S14">
        <f t="shared" si="5"/>
        <v>-1680.0000000000066</v>
      </c>
      <c r="T14" s="48">
        <v>100</v>
      </c>
      <c r="U14" s="48">
        <v>2</v>
      </c>
      <c r="V14">
        <f t="shared" si="10"/>
        <v>90180.00000000023</v>
      </c>
      <c r="W14">
        <f t="shared" si="11"/>
        <v>88500.00000000023</v>
      </c>
    </row>
    <row r="15" spans="1:23" ht="13.5">
      <c r="A15">
        <v>14</v>
      </c>
      <c r="B15" s="48" t="s">
        <v>17</v>
      </c>
      <c r="C15" s="48" t="s">
        <v>18</v>
      </c>
      <c r="D15">
        <f t="shared" si="7"/>
        <v>14000</v>
      </c>
      <c r="E15" s="48" t="s">
        <v>92</v>
      </c>
      <c r="F15" s="48" t="s">
        <v>118</v>
      </c>
      <c r="G15" s="48">
        <v>106.98</v>
      </c>
      <c r="H15" s="49" t="s">
        <v>59</v>
      </c>
      <c r="I15" s="48" t="s">
        <v>73</v>
      </c>
      <c r="J15" s="48">
        <v>106.86</v>
      </c>
      <c r="K15" s="48" t="s">
        <v>119</v>
      </c>
      <c r="L15" s="48">
        <v>106.86</v>
      </c>
      <c r="M15" s="48" t="s">
        <v>65</v>
      </c>
      <c r="N15" s="47">
        <f t="shared" si="12"/>
        <v>12.000000000000455</v>
      </c>
      <c r="O15">
        <f t="shared" si="1"/>
        <v>-12.000000000000455</v>
      </c>
      <c r="P15" t="str">
        <f t="shared" si="2"/>
        <v>負け</v>
      </c>
      <c r="Q15">
        <f t="shared" si="8"/>
        <v>0</v>
      </c>
      <c r="R15">
        <f t="shared" si="9"/>
        <v>12.000000000000455</v>
      </c>
      <c r="S15">
        <f t="shared" si="5"/>
        <v>-1680.0000000000637</v>
      </c>
      <c r="T15" s="48">
        <v>100</v>
      </c>
      <c r="U15" s="48">
        <v>2</v>
      </c>
      <c r="V15">
        <f t="shared" si="10"/>
        <v>88500.00000000023</v>
      </c>
      <c r="W15">
        <f t="shared" si="11"/>
        <v>86820.00000000017</v>
      </c>
    </row>
    <row r="16" spans="1:23" ht="13.5">
      <c r="A16">
        <v>15</v>
      </c>
      <c r="B16" s="48" t="s">
        <v>17</v>
      </c>
      <c r="C16" s="48" t="s">
        <v>18</v>
      </c>
      <c r="D16">
        <f t="shared" si="7"/>
        <v>6000</v>
      </c>
      <c r="E16" s="48" t="s">
        <v>92</v>
      </c>
      <c r="F16" s="48" t="s">
        <v>120</v>
      </c>
      <c r="G16" s="48">
        <v>106.67</v>
      </c>
      <c r="H16" s="49" t="s">
        <v>59</v>
      </c>
      <c r="I16" s="48" t="s">
        <v>74</v>
      </c>
      <c r="J16" s="48">
        <v>106.4</v>
      </c>
      <c r="K16" s="48" t="s">
        <v>121</v>
      </c>
      <c r="L16" s="48">
        <v>106.4</v>
      </c>
      <c r="M16" s="48" t="s">
        <v>65</v>
      </c>
      <c r="N16" s="47">
        <f t="shared" si="12"/>
        <v>26.999999999999602</v>
      </c>
      <c r="O16">
        <f aca="true" t="shared" si="13" ref="O16:O31">(L16-G16)*100</f>
        <v>-26.999999999999602</v>
      </c>
      <c r="P16" t="str">
        <f aca="true" t="shared" si="14" ref="P16:P31">IF($C16="買い",IF($O16&lt;0,"負け","勝ち"),IF($C16="売り",IF($O16&lt;0,"勝ち","負け"),""))</f>
        <v>負け</v>
      </c>
      <c r="Q16">
        <f t="shared" si="8"/>
        <v>0</v>
      </c>
      <c r="R16">
        <f t="shared" si="9"/>
        <v>26.999999999999602</v>
      </c>
      <c r="S16">
        <f aca="true" t="shared" si="15" ref="S16:S31">D16*(Q16-R16)/100</f>
        <v>-1619.9999999999761</v>
      </c>
      <c r="T16" s="48">
        <v>100</v>
      </c>
      <c r="U16" s="48">
        <v>2</v>
      </c>
      <c r="V16">
        <f t="shared" si="10"/>
        <v>86820.00000000017</v>
      </c>
      <c r="W16">
        <f t="shared" si="11"/>
        <v>85200.0000000002</v>
      </c>
    </row>
    <row r="17" spans="1:23" ht="13.5">
      <c r="A17">
        <v>16</v>
      </c>
      <c r="B17" s="48" t="s">
        <v>17</v>
      </c>
      <c r="C17" s="48" t="s">
        <v>18</v>
      </c>
      <c r="D17">
        <f t="shared" si="7"/>
        <v>10000</v>
      </c>
      <c r="E17" s="48" t="s">
        <v>92</v>
      </c>
      <c r="F17" s="48" t="s">
        <v>122</v>
      </c>
      <c r="G17" s="48">
        <v>106.58</v>
      </c>
      <c r="H17" s="49" t="s">
        <v>59</v>
      </c>
      <c r="I17" s="48" t="s">
        <v>75</v>
      </c>
      <c r="J17" s="48">
        <v>106.42</v>
      </c>
      <c r="K17" s="48" t="s">
        <v>123</v>
      </c>
      <c r="L17" s="48">
        <v>106.74</v>
      </c>
      <c r="M17" s="48" t="s">
        <v>19</v>
      </c>
      <c r="N17" s="47">
        <f t="shared" si="12"/>
        <v>15.999999999999659</v>
      </c>
      <c r="O17">
        <f t="shared" si="13"/>
        <v>15.999999999999659</v>
      </c>
      <c r="P17" t="str">
        <f t="shared" si="14"/>
        <v>勝ち</v>
      </c>
      <c r="Q17">
        <f t="shared" si="8"/>
        <v>15.999999999999659</v>
      </c>
      <c r="R17">
        <f t="shared" si="9"/>
        <v>0</v>
      </c>
      <c r="S17">
        <f t="shared" si="15"/>
        <v>1599.999999999966</v>
      </c>
      <c r="T17" s="48">
        <v>100</v>
      </c>
      <c r="U17" s="48">
        <v>2</v>
      </c>
      <c r="V17">
        <f t="shared" si="10"/>
        <v>85200.0000000002</v>
      </c>
      <c r="W17">
        <f t="shared" si="11"/>
        <v>86800.00000000017</v>
      </c>
    </row>
    <row r="18" spans="1:23" ht="13.5">
      <c r="A18">
        <v>17</v>
      </c>
      <c r="B18" s="48" t="s">
        <v>17</v>
      </c>
      <c r="C18" s="48" t="s">
        <v>54</v>
      </c>
      <c r="D18">
        <f t="shared" si="7"/>
        <v>34000</v>
      </c>
      <c r="E18" s="48" t="s">
        <v>92</v>
      </c>
      <c r="F18" s="48" t="s">
        <v>124</v>
      </c>
      <c r="G18" s="48">
        <v>106.73</v>
      </c>
      <c r="H18" s="49" t="s">
        <v>59</v>
      </c>
      <c r="I18" s="48" t="s">
        <v>76</v>
      </c>
      <c r="J18" s="48">
        <v>106.78</v>
      </c>
      <c r="K18" s="48" t="s">
        <v>125</v>
      </c>
      <c r="L18" s="48">
        <v>106.78</v>
      </c>
      <c r="M18" s="48" t="s">
        <v>65</v>
      </c>
      <c r="N18" s="47">
        <f t="shared" si="12"/>
        <v>4.999999999999716</v>
      </c>
      <c r="O18">
        <f t="shared" si="13"/>
        <v>4.999999999999716</v>
      </c>
      <c r="P18" t="str">
        <f t="shared" si="14"/>
        <v>負け</v>
      </c>
      <c r="Q18">
        <f t="shared" si="8"/>
        <v>0</v>
      </c>
      <c r="R18">
        <f t="shared" si="9"/>
        <v>4.999999999999716</v>
      </c>
      <c r="S18">
        <f t="shared" si="15"/>
        <v>-1699.9999999999034</v>
      </c>
      <c r="T18" s="48">
        <v>100</v>
      </c>
      <c r="U18" s="48">
        <v>2</v>
      </c>
      <c r="V18">
        <f t="shared" si="10"/>
        <v>86800.00000000017</v>
      </c>
      <c r="W18">
        <f t="shared" si="11"/>
        <v>85100.00000000028</v>
      </c>
    </row>
    <row r="19" spans="1:23" ht="13.5">
      <c r="A19">
        <v>18</v>
      </c>
      <c r="B19" s="48" t="s">
        <v>17</v>
      </c>
      <c r="C19" s="48" t="s">
        <v>18</v>
      </c>
      <c r="D19">
        <f t="shared" si="7"/>
        <v>17000</v>
      </c>
      <c r="E19" s="48" t="s">
        <v>92</v>
      </c>
      <c r="F19" s="48" t="s">
        <v>126</v>
      </c>
      <c r="G19" s="48">
        <v>106.86</v>
      </c>
      <c r="H19" s="49" t="s">
        <v>59</v>
      </c>
      <c r="I19" s="48" t="s">
        <v>77</v>
      </c>
      <c r="J19" s="48">
        <v>106.76</v>
      </c>
      <c r="K19" s="48" t="s">
        <v>127</v>
      </c>
      <c r="L19" s="48">
        <v>107.21</v>
      </c>
      <c r="M19" s="48" t="s">
        <v>19</v>
      </c>
      <c r="N19" s="47">
        <f t="shared" si="12"/>
        <v>9.999999999999432</v>
      </c>
      <c r="O19">
        <f t="shared" si="13"/>
        <v>34.99999999999943</v>
      </c>
      <c r="P19" t="str">
        <f t="shared" si="14"/>
        <v>勝ち</v>
      </c>
      <c r="Q19">
        <f t="shared" si="8"/>
        <v>34.99999999999943</v>
      </c>
      <c r="R19">
        <f t="shared" si="9"/>
        <v>0</v>
      </c>
      <c r="S19">
        <f t="shared" si="15"/>
        <v>5949.999999999904</v>
      </c>
      <c r="T19" s="48">
        <v>100</v>
      </c>
      <c r="U19" s="48">
        <v>2</v>
      </c>
      <c r="V19">
        <f t="shared" si="10"/>
        <v>85100.00000000028</v>
      </c>
      <c r="W19">
        <f t="shared" si="11"/>
        <v>91050.00000000017</v>
      </c>
    </row>
    <row r="20" spans="1:23" ht="13.5">
      <c r="A20">
        <v>19</v>
      </c>
      <c r="B20" s="48" t="s">
        <v>17</v>
      </c>
      <c r="C20" s="48" t="s">
        <v>54</v>
      </c>
      <c r="D20">
        <f t="shared" si="7"/>
        <v>26000</v>
      </c>
      <c r="E20" s="48" t="s">
        <v>92</v>
      </c>
      <c r="F20" s="48" t="s">
        <v>128</v>
      </c>
      <c r="G20" s="48">
        <v>106.55</v>
      </c>
      <c r="H20" s="49" t="s">
        <v>59</v>
      </c>
      <c r="I20" s="48" t="s">
        <v>78</v>
      </c>
      <c r="J20" s="48">
        <v>106.62</v>
      </c>
      <c r="K20" s="48" t="s">
        <v>129</v>
      </c>
      <c r="L20" s="48">
        <v>106.55</v>
      </c>
      <c r="M20" s="48" t="s">
        <v>19</v>
      </c>
      <c r="N20" s="47">
        <f t="shared" si="12"/>
        <v>7.000000000000739</v>
      </c>
      <c r="O20">
        <f t="shared" si="13"/>
        <v>0</v>
      </c>
      <c r="P20" t="str">
        <f t="shared" si="14"/>
        <v>負け</v>
      </c>
      <c r="Q20">
        <f t="shared" si="8"/>
        <v>0</v>
      </c>
      <c r="R20">
        <f t="shared" si="9"/>
        <v>0</v>
      </c>
      <c r="S20">
        <f t="shared" si="15"/>
        <v>0</v>
      </c>
      <c r="T20" s="48">
        <v>100</v>
      </c>
      <c r="U20" s="48">
        <v>2</v>
      </c>
      <c r="V20">
        <f t="shared" si="10"/>
        <v>91050.00000000017</v>
      </c>
      <c r="W20">
        <f t="shared" si="11"/>
        <v>91050.00000000017</v>
      </c>
    </row>
    <row r="21" spans="1:23" ht="13.5">
      <c r="A21">
        <v>20</v>
      </c>
      <c r="B21" s="48" t="s">
        <v>17</v>
      </c>
      <c r="C21" s="48" t="s">
        <v>18</v>
      </c>
      <c r="D21">
        <f t="shared" si="7"/>
        <v>10000</v>
      </c>
      <c r="E21" s="48" t="s">
        <v>92</v>
      </c>
      <c r="F21" s="48" t="s">
        <v>130</v>
      </c>
      <c r="G21" s="48">
        <v>108</v>
      </c>
      <c r="H21" s="49" t="s">
        <v>59</v>
      </c>
      <c r="I21" s="48" t="s">
        <v>79</v>
      </c>
      <c r="J21" s="48">
        <v>107.82</v>
      </c>
      <c r="K21" s="48" t="s">
        <v>131</v>
      </c>
      <c r="L21" s="48">
        <v>108.05</v>
      </c>
      <c r="M21" s="48" t="s">
        <v>19</v>
      </c>
      <c r="N21" s="47">
        <f t="shared" si="12"/>
        <v>18.000000000000682</v>
      </c>
      <c r="O21">
        <f t="shared" si="13"/>
        <v>4.999999999999716</v>
      </c>
      <c r="P21" t="str">
        <f t="shared" si="14"/>
        <v>勝ち</v>
      </c>
      <c r="Q21">
        <f t="shared" si="8"/>
        <v>4.999999999999716</v>
      </c>
      <c r="R21">
        <f t="shared" si="9"/>
        <v>0</v>
      </c>
      <c r="S21">
        <f t="shared" si="15"/>
        <v>499.9999999999716</v>
      </c>
      <c r="T21" s="48">
        <v>100</v>
      </c>
      <c r="U21" s="48">
        <v>2</v>
      </c>
      <c r="V21">
        <f t="shared" si="10"/>
        <v>91050.00000000017</v>
      </c>
      <c r="W21">
        <f t="shared" si="11"/>
        <v>91550.00000000015</v>
      </c>
    </row>
    <row r="22" spans="1:23" ht="13.5">
      <c r="A22">
        <v>21</v>
      </c>
      <c r="B22" s="48" t="s">
        <v>17</v>
      </c>
      <c r="C22" s="48" t="s">
        <v>18</v>
      </c>
      <c r="D22">
        <f t="shared" si="7"/>
        <v>18000</v>
      </c>
      <c r="E22" s="48" t="s">
        <v>92</v>
      </c>
      <c r="F22" s="48" t="s">
        <v>132</v>
      </c>
      <c r="G22" s="48">
        <v>108.2</v>
      </c>
      <c r="H22" s="49" t="s">
        <v>59</v>
      </c>
      <c r="I22" s="48" t="s">
        <v>80</v>
      </c>
      <c r="J22" s="48">
        <v>108.1</v>
      </c>
      <c r="K22" s="48" t="s">
        <v>133</v>
      </c>
      <c r="L22" s="48">
        <v>108.1</v>
      </c>
      <c r="M22" s="48" t="s">
        <v>65</v>
      </c>
      <c r="N22" s="47">
        <f t="shared" si="12"/>
        <v>10.000000000000853</v>
      </c>
      <c r="O22">
        <f t="shared" si="13"/>
        <v>-10.000000000000853</v>
      </c>
      <c r="P22" t="str">
        <f t="shared" si="14"/>
        <v>負け</v>
      </c>
      <c r="Q22">
        <f t="shared" si="8"/>
        <v>0</v>
      </c>
      <c r="R22">
        <f t="shared" si="9"/>
        <v>10.000000000000853</v>
      </c>
      <c r="S22">
        <f t="shared" si="15"/>
        <v>-1800.0000000001535</v>
      </c>
      <c r="T22" s="48">
        <v>100</v>
      </c>
      <c r="U22" s="48">
        <v>2</v>
      </c>
      <c r="V22">
        <f t="shared" si="10"/>
        <v>91550.00000000015</v>
      </c>
      <c r="W22">
        <f t="shared" si="11"/>
        <v>89749.99999999999</v>
      </c>
    </row>
    <row r="23" spans="1:23" ht="13.5">
      <c r="A23">
        <v>22</v>
      </c>
      <c r="B23" s="48" t="s">
        <v>17</v>
      </c>
      <c r="C23" s="48" t="s">
        <v>18</v>
      </c>
      <c r="D23">
        <f t="shared" si="7"/>
        <v>17000</v>
      </c>
      <c r="E23" s="48" t="s">
        <v>92</v>
      </c>
      <c r="F23" s="48" t="s">
        <v>134</v>
      </c>
      <c r="G23" s="48">
        <v>108.1</v>
      </c>
      <c r="H23" s="49" t="s">
        <v>59</v>
      </c>
      <c r="I23" s="48" t="s">
        <v>81</v>
      </c>
      <c r="J23" s="48">
        <v>108</v>
      </c>
      <c r="K23" s="48" t="s">
        <v>135</v>
      </c>
      <c r="L23" s="48">
        <v>108</v>
      </c>
      <c r="M23" s="48" t="s">
        <v>65</v>
      </c>
      <c r="N23" s="47">
        <f t="shared" si="12"/>
        <v>9.999999999999432</v>
      </c>
      <c r="O23">
        <f t="shared" si="13"/>
        <v>-9.999999999999432</v>
      </c>
      <c r="P23" t="str">
        <f t="shared" si="14"/>
        <v>負け</v>
      </c>
      <c r="Q23">
        <f t="shared" si="8"/>
        <v>0</v>
      </c>
      <c r="R23">
        <f t="shared" si="9"/>
        <v>9.999999999999432</v>
      </c>
      <c r="S23">
        <f t="shared" si="15"/>
        <v>-1699.9999999999034</v>
      </c>
      <c r="T23" s="48">
        <v>100</v>
      </c>
      <c r="U23" s="48">
        <v>2</v>
      </c>
      <c r="V23">
        <f t="shared" si="10"/>
        <v>89749.99999999999</v>
      </c>
      <c r="W23">
        <f t="shared" si="11"/>
        <v>88050.00000000009</v>
      </c>
    </row>
    <row r="24" spans="1:23" ht="13.5">
      <c r="A24">
        <v>23</v>
      </c>
      <c r="B24" s="48" t="s">
        <v>17</v>
      </c>
      <c r="C24" s="48" t="s">
        <v>54</v>
      </c>
      <c r="D24">
        <f t="shared" si="7"/>
        <v>10000</v>
      </c>
      <c r="E24" s="48" t="s">
        <v>92</v>
      </c>
      <c r="F24" s="48" t="s">
        <v>136</v>
      </c>
      <c r="G24" s="48">
        <v>107.81</v>
      </c>
      <c r="H24" s="49" t="s">
        <v>59</v>
      </c>
      <c r="I24" s="48" t="s">
        <v>82</v>
      </c>
      <c r="J24" s="48">
        <v>107.98</v>
      </c>
      <c r="K24" s="48" t="s">
        <v>137</v>
      </c>
      <c r="L24" s="48">
        <v>106.56</v>
      </c>
      <c r="M24" s="48" t="s">
        <v>90</v>
      </c>
      <c r="N24" s="47">
        <f t="shared" si="12"/>
        <v>17.00000000000017</v>
      </c>
      <c r="O24">
        <f t="shared" si="13"/>
        <v>-125</v>
      </c>
      <c r="P24" t="str">
        <f t="shared" si="14"/>
        <v>勝ち</v>
      </c>
      <c r="Q24">
        <f t="shared" si="8"/>
        <v>125</v>
      </c>
      <c r="R24">
        <f t="shared" si="9"/>
        <v>0</v>
      </c>
      <c r="S24">
        <f t="shared" si="15"/>
        <v>12500</v>
      </c>
      <c r="T24" s="48">
        <v>100</v>
      </c>
      <c r="U24" s="48">
        <v>2</v>
      </c>
      <c r="V24">
        <f t="shared" si="10"/>
        <v>88050.00000000009</v>
      </c>
      <c r="W24">
        <f t="shared" si="11"/>
        <v>100550.00000000009</v>
      </c>
    </row>
    <row r="25" spans="1:23" ht="13.5">
      <c r="A25">
        <v>24</v>
      </c>
      <c r="B25" s="48" t="s">
        <v>17</v>
      </c>
      <c r="C25" s="48" t="s">
        <v>54</v>
      </c>
      <c r="D25">
        <f t="shared" si="7"/>
        <v>12000</v>
      </c>
      <c r="E25" s="48" t="s">
        <v>92</v>
      </c>
      <c r="F25" s="48" t="s">
        <v>138</v>
      </c>
      <c r="G25" s="48">
        <v>104.39</v>
      </c>
      <c r="H25" s="49" t="s">
        <v>59</v>
      </c>
      <c r="I25" s="48" t="s">
        <v>83</v>
      </c>
      <c r="J25" s="48">
        <v>104.55</v>
      </c>
      <c r="K25" s="48" t="s">
        <v>139</v>
      </c>
      <c r="L25" s="48">
        <v>104.34</v>
      </c>
      <c r="M25" s="48" t="s">
        <v>90</v>
      </c>
      <c r="N25" s="47">
        <f t="shared" si="12"/>
        <v>15.999999999999659</v>
      </c>
      <c r="O25">
        <f t="shared" si="13"/>
        <v>-4.999999999999716</v>
      </c>
      <c r="P25" t="str">
        <f t="shared" si="14"/>
        <v>勝ち</v>
      </c>
      <c r="Q25">
        <f t="shared" si="8"/>
        <v>4.999999999999716</v>
      </c>
      <c r="R25">
        <f t="shared" si="9"/>
        <v>0</v>
      </c>
      <c r="S25">
        <f t="shared" si="15"/>
        <v>599.9999999999659</v>
      </c>
      <c r="T25" s="48">
        <v>100</v>
      </c>
      <c r="U25" s="48">
        <v>2</v>
      </c>
      <c r="V25">
        <f t="shared" si="10"/>
        <v>100550.00000000009</v>
      </c>
      <c r="W25">
        <f t="shared" si="11"/>
        <v>101150.00000000006</v>
      </c>
    </row>
    <row r="26" spans="1:23" ht="13.5">
      <c r="A26">
        <v>25</v>
      </c>
      <c r="B26" s="48" t="s">
        <v>17</v>
      </c>
      <c r="C26" s="48" t="s">
        <v>54</v>
      </c>
      <c r="D26">
        <f t="shared" si="7"/>
        <v>6000</v>
      </c>
      <c r="E26" s="48" t="s">
        <v>92</v>
      </c>
      <c r="F26" s="48" t="s">
        <v>140</v>
      </c>
      <c r="G26" s="48">
        <v>103.95</v>
      </c>
      <c r="H26" s="49" t="s">
        <v>59</v>
      </c>
      <c r="I26" s="48" t="s">
        <v>84</v>
      </c>
      <c r="J26" s="48">
        <v>104.24</v>
      </c>
      <c r="K26" s="48" t="s">
        <v>141</v>
      </c>
      <c r="L26" s="48">
        <v>103.21</v>
      </c>
      <c r="M26" s="48" t="s">
        <v>90</v>
      </c>
      <c r="N26" s="47">
        <f t="shared" si="12"/>
        <v>28.999999999999204</v>
      </c>
      <c r="O26">
        <f t="shared" si="13"/>
        <v>-74.00000000000091</v>
      </c>
      <c r="P26" t="str">
        <f t="shared" si="14"/>
        <v>勝ち</v>
      </c>
      <c r="Q26">
        <f t="shared" si="8"/>
        <v>74.00000000000091</v>
      </c>
      <c r="R26">
        <f t="shared" si="9"/>
        <v>0</v>
      </c>
      <c r="S26">
        <f t="shared" si="15"/>
        <v>4440.000000000055</v>
      </c>
      <c r="T26" s="48">
        <v>100</v>
      </c>
      <c r="U26" s="48">
        <v>2</v>
      </c>
      <c r="V26">
        <f t="shared" si="10"/>
        <v>101150.00000000006</v>
      </c>
      <c r="W26">
        <f t="shared" si="11"/>
        <v>105590.00000000012</v>
      </c>
    </row>
    <row r="27" spans="1:23" ht="13.5">
      <c r="A27">
        <v>26</v>
      </c>
      <c r="B27" s="48" t="s">
        <v>17</v>
      </c>
      <c r="C27" s="48" t="s">
        <v>54</v>
      </c>
      <c r="D27">
        <f t="shared" si="7"/>
        <v>13000</v>
      </c>
      <c r="E27" s="48" t="s">
        <v>92</v>
      </c>
      <c r="F27" s="48" t="s">
        <v>142</v>
      </c>
      <c r="G27" s="48">
        <v>102.97</v>
      </c>
      <c r="H27" s="49" t="s">
        <v>59</v>
      </c>
      <c r="I27" s="48" t="s">
        <v>85</v>
      </c>
      <c r="J27" s="48">
        <v>103.13</v>
      </c>
      <c r="K27" s="48" t="s">
        <v>143</v>
      </c>
      <c r="L27" s="48">
        <v>103.13</v>
      </c>
      <c r="M27" s="48" t="s">
        <v>65</v>
      </c>
      <c r="N27" s="47">
        <f t="shared" si="12"/>
        <v>15.999999999999659</v>
      </c>
      <c r="O27">
        <f t="shared" si="13"/>
        <v>15.999999999999659</v>
      </c>
      <c r="P27" t="str">
        <f t="shared" si="14"/>
        <v>負け</v>
      </c>
      <c r="Q27">
        <f t="shared" si="8"/>
        <v>0</v>
      </c>
      <c r="R27">
        <f t="shared" si="9"/>
        <v>15.999999999999659</v>
      </c>
      <c r="S27">
        <f t="shared" si="15"/>
        <v>-2079.999999999956</v>
      </c>
      <c r="T27" s="48">
        <v>100</v>
      </c>
      <c r="U27" s="48">
        <v>2</v>
      </c>
      <c r="V27">
        <f t="shared" si="10"/>
        <v>105590.00000000012</v>
      </c>
      <c r="W27">
        <f t="shared" si="11"/>
        <v>103510.00000000016</v>
      </c>
    </row>
    <row r="28" spans="1:23" ht="13.5">
      <c r="A28">
        <v>27</v>
      </c>
      <c r="B28" s="48" t="s">
        <v>17</v>
      </c>
      <c r="C28" s="48" t="s">
        <v>18</v>
      </c>
      <c r="D28">
        <f t="shared" si="7"/>
        <v>12000</v>
      </c>
      <c r="E28" s="48" t="s">
        <v>92</v>
      </c>
      <c r="F28" s="48" t="s">
        <v>144</v>
      </c>
      <c r="G28" s="48">
        <v>103.46</v>
      </c>
      <c r="H28" s="49" t="s">
        <v>59</v>
      </c>
      <c r="I28" s="48" t="s">
        <v>86</v>
      </c>
      <c r="J28" s="48">
        <v>103.3</v>
      </c>
      <c r="K28" s="48" t="s">
        <v>145</v>
      </c>
      <c r="L28" s="48">
        <v>103.3</v>
      </c>
      <c r="M28" s="48" t="s">
        <v>65</v>
      </c>
      <c r="N28" s="47">
        <f t="shared" si="12"/>
        <v>15.999999999999659</v>
      </c>
      <c r="O28">
        <f t="shared" si="13"/>
        <v>-15.999999999999659</v>
      </c>
      <c r="P28" t="str">
        <f t="shared" si="14"/>
        <v>負け</v>
      </c>
      <c r="Q28">
        <f t="shared" si="8"/>
        <v>0</v>
      </c>
      <c r="R28">
        <f t="shared" si="9"/>
        <v>15.999999999999659</v>
      </c>
      <c r="S28">
        <f t="shared" si="15"/>
        <v>-1919.999999999959</v>
      </c>
      <c r="T28" s="48">
        <v>100</v>
      </c>
      <c r="U28" s="48">
        <v>2</v>
      </c>
      <c r="V28">
        <f t="shared" si="10"/>
        <v>103510.00000000016</v>
      </c>
      <c r="W28">
        <f t="shared" si="11"/>
        <v>101590.0000000002</v>
      </c>
    </row>
    <row r="29" spans="1:23" ht="13.5">
      <c r="A29">
        <v>28</v>
      </c>
      <c r="B29" s="48" t="s">
        <v>17</v>
      </c>
      <c r="C29" s="48" t="s">
        <v>18</v>
      </c>
      <c r="D29">
        <f t="shared" si="7"/>
        <v>22000</v>
      </c>
      <c r="E29" s="48" t="s">
        <v>92</v>
      </c>
      <c r="F29" s="48" t="s">
        <v>146</v>
      </c>
      <c r="G29" s="48">
        <v>103.45</v>
      </c>
      <c r="H29" s="49" t="s">
        <v>59</v>
      </c>
      <c r="I29" s="48" t="s">
        <v>87</v>
      </c>
      <c r="J29" s="48">
        <v>103.36</v>
      </c>
      <c r="K29" s="48" t="s">
        <v>147</v>
      </c>
      <c r="L29" s="48">
        <v>103.52</v>
      </c>
      <c r="M29" s="48" t="s">
        <v>19</v>
      </c>
      <c r="N29" s="47">
        <f t="shared" si="12"/>
        <v>9.000000000000341</v>
      </c>
      <c r="O29">
        <f t="shared" si="13"/>
        <v>6.999999999999318</v>
      </c>
      <c r="P29" t="str">
        <f t="shared" si="14"/>
        <v>勝ち</v>
      </c>
      <c r="Q29">
        <f t="shared" si="8"/>
        <v>6.999999999999318</v>
      </c>
      <c r="R29">
        <f t="shared" si="9"/>
        <v>0</v>
      </c>
      <c r="S29">
        <f t="shared" si="15"/>
        <v>1539.99999999985</v>
      </c>
      <c r="T29" s="48">
        <v>100</v>
      </c>
      <c r="U29" s="48">
        <v>2</v>
      </c>
      <c r="V29">
        <f t="shared" si="10"/>
        <v>101590.0000000002</v>
      </c>
      <c r="W29">
        <f t="shared" si="11"/>
        <v>103130.00000000006</v>
      </c>
    </row>
    <row r="30" spans="1:23" ht="13.5">
      <c r="A30">
        <v>29</v>
      </c>
      <c r="B30" s="48" t="s">
        <v>17</v>
      </c>
      <c r="C30" s="48" t="s">
        <v>18</v>
      </c>
      <c r="D30">
        <f t="shared" si="7"/>
        <v>12000</v>
      </c>
      <c r="E30" s="48" t="s">
        <v>92</v>
      </c>
      <c r="F30" s="48" t="s">
        <v>148</v>
      </c>
      <c r="G30" s="48">
        <v>103.94</v>
      </c>
      <c r="H30" s="49" t="s">
        <v>59</v>
      </c>
      <c r="I30" s="48" t="s">
        <v>88</v>
      </c>
      <c r="J30" s="48">
        <v>103.77</v>
      </c>
      <c r="K30" s="48" t="s">
        <v>149</v>
      </c>
      <c r="L30" s="48">
        <v>103.77</v>
      </c>
      <c r="M30" s="48" t="s">
        <v>65</v>
      </c>
      <c r="N30" s="47">
        <f t="shared" si="12"/>
        <v>17.00000000000017</v>
      </c>
      <c r="O30">
        <f t="shared" si="13"/>
        <v>-17.00000000000017</v>
      </c>
      <c r="P30" t="str">
        <f t="shared" si="14"/>
        <v>負け</v>
      </c>
      <c r="Q30">
        <f t="shared" si="8"/>
        <v>0</v>
      </c>
      <c r="R30">
        <f t="shared" si="9"/>
        <v>17.00000000000017</v>
      </c>
      <c r="S30">
        <f t="shared" si="15"/>
        <v>-2040.0000000000205</v>
      </c>
      <c r="T30" s="48">
        <v>100</v>
      </c>
      <c r="U30" s="48">
        <v>2</v>
      </c>
      <c r="V30">
        <f t="shared" si="10"/>
        <v>103130.00000000006</v>
      </c>
      <c r="W30">
        <f t="shared" si="11"/>
        <v>101090.00000000004</v>
      </c>
    </row>
    <row r="31" spans="1:23" ht="13.5">
      <c r="A31">
        <v>30</v>
      </c>
      <c r="B31" s="48" t="s">
        <v>17</v>
      </c>
      <c r="C31" s="48" t="s">
        <v>54</v>
      </c>
      <c r="D31">
        <f t="shared" si="7"/>
        <v>14000</v>
      </c>
      <c r="E31" s="48" t="s">
        <v>92</v>
      </c>
      <c r="F31" s="48" t="s">
        <v>150</v>
      </c>
      <c r="G31" s="48">
        <v>101.9</v>
      </c>
      <c r="H31" s="49" t="s">
        <v>59</v>
      </c>
      <c r="I31" s="48" t="s">
        <v>89</v>
      </c>
      <c r="J31" s="48">
        <v>102.04</v>
      </c>
      <c r="K31" s="48" t="s">
        <v>151</v>
      </c>
      <c r="L31" s="48">
        <v>102.04</v>
      </c>
      <c r="M31" s="48" t="s">
        <v>65</v>
      </c>
      <c r="N31" s="47">
        <f t="shared" si="12"/>
        <v>14.000000000000057</v>
      </c>
      <c r="O31">
        <f t="shared" si="13"/>
        <v>14.000000000000057</v>
      </c>
      <c r="P31" t="str">
        <f t="shared" si="14"/>
        <v>負け</v>
      </c>
      <c r="Q31">
        <f t="shared" si="8"/>
        <v>0</v>
      </c>
      <c r="R31">
        <f t="shared" si="9"/>
        <v>14.000000000000057</v>
      </c>
      <c r="S31">
        <f t="shared" si="15"/>
        <v>-1960.000000000008</v>
      </c>
      <c r="T31" s="48">
        <v>100</v>
      </c>
      <c r="U31" s="48">
        <v>2</v>
      </c>
      <c r="V31">
        <f t="shared" si="10"/>
        <v>101090.00000000004</v>
      </c>
      <c r="W31">
        <f t="shared" si="11"/>
        <v>99130.00000000003</v>
      </c>
    </row>
    <row r="32" spans="1:23" ht="13.5">
      <c r="A32" s="47"/>
      <c r="B32" s="47"/>
      <c r="C32" s="47"/>
      <c r="D32" s="47"/>
      <c r="E32" s="47"/>
      <c r="F32" s="47"/>
      <c r="G32" s="47"/>
      <c r="H32" s="51"/>
      <c r="I32" s="47"/>
      <c r="J32" s="47"/>
      <c r="K32" s="47"/>
      <c r="L32" s="47"/>
      <c r="M32" s="47"/>
      <c r="N32" s="47"/>
      <c r="O32" s="47"/>
      <c r="P32" s="47"/>
      <c r="Q32" s="47"/>
      <c r="R32" s="47"/>
      <c r="S32" s="47"/>
      <c r="T32" s="47"/>
      <c r="U32" s="47"/>
      <c r="V32" s="47"/>
      <c r="W32" s="47"/>
    </row>
    <row r="33" spans="2:19" ht="14.25" thickBot="1">
      <c r="B33" s="33"/>
      <c r="C33" s="33"/>
      <c r="D33" s="33"/>
      <c r="E33" s="33"/>
      <c r="F33" s="33"/>
      <c r="G33" s="33"/>
      <c r="H33" s="33"/>
      <c r="I33" s="33"/>
      <c r="J33" s="33"/>
      <c r="K33" s="33"/>
      <c r="L33" s="33"/>
      <c r="M33" s="33"/>
      <c r="N33" s="33"/>
      <c r="O33" s="33"/>
      <c r="P33" s="33"/>
      <c r="Q33" s="34"/>
      <c r="R33" s="34"/>
      <c r="S33" s="33"/>
    </row>
    <row r="34" spans="16:19" ht="14.25" thickTop="1">
      <c r="P34" s="35" t="s">
        <v>20</v>
      </c>
      <c r="Q34" s="5">
        <f>SUM(Q2:Q31)</f>
        <v>334.00000000000034</v>
      </c>
      <c r="R34" s="5">
        <f>SUM(R2:R31)</f>
        <v>308.9999999999989</v>
      </c>
      <c r="S34" s="5">
        <f>SUM(S2:S31)</f>
        <v>-870.0000000000352</v>
      </c>
    </row>
    <row r="35" spans="17:18" ht="13.5">
      <c r="Q35" s="5"/>
      <c r="R35" s="5"/>
    </row>
    <row r="36" spans="17:18" ht="13.5">
      <c r="Q36" s="5"/>
      <c r="R36" s="5"/>
    </row>
    <row r="38" spans="16:18" ht="13.5">
      <c r="P38" s="6"/>
      <c r="Q38" s="7"/>
      <c r="R38" s="7"/>
    </row>
    <row r="40" ht="13.5" customHeight="1" thickBot="1"/>
    <row r="41" spans="4:11" ht="14.25" thickBot="1">
      <c r="D41" s="44" t="s">
        <v>21</v>
      </c>
      <c r="F41" s="53" t="s">
        <v>22</v>
      </c>
      <c r="G41" s="54"/>
      <c r="H41" s="21"/>
      <c r="I41" s="21" t="s">
        <v>23</v>
      </c>
      <c r="J41" s="22"/>
      <c r="K41" s="24" t="s">
        <v>24</v>
      </c>
    </row>
    <row r="42" spans="4:11" ht="13.5">
      <c r="D42" s="3" t="s">
        <v>25</v>
      </c>
      <c r="F42" s="3"/>
      <c r="G42" s="8"/>
      <c r="H42" s="14"/>
      <c r="I42" s="14"/>
      <c r="J42" s="14"/>
      <c r="K42" s="17"/>
    </row>
    <row r="43" spans="4:11" ht="13.5">
      <c r="D43" s="1" t="s">
        <v>26</v>
      </c>
      <c r="F43" s="1"/>
      <c r="G43" s="10"/>
      <c r="H43" s="15"/>
      <c r="I43" s="15"/>
      <c r="J43" s="15"/>
      <c r="K43" s="11"/>
    </row>
    <row r="44" spans="4:11" ht="13.5">
      <c r="D44" s="1" t="s">
        <v>27</v>
      </c>
      <c r="F44" s="1"/>
      <c r="G44" s="10"/>
      <c r="H44" s="15"/>
      <c r="I44" s="15"/>
      <c r="J44" s="15"/>
      <c r="K44" s="11"/>
    </row>
    <row r="45" spans="4:11" ht="13.5">
      <c r="D45" s="1" t="s">
        <v>28</v>
      </c>
      <c r="F45" s="1"/>
      <c r="G45" s="10"/>
      <c r="H45" s="15"/>
      <c r="I45" s="15"/>
      <c r="J45" s="15"/>
      <c r="K45" s="11"/>
    </row>
    <row r="46" spans="4:11" ht="13.5">
      <c r="D46" s="1" t="s">
        <v>29</v>
      </c>
      <c r="F46" s="1"/>
      <c r="G46" s="10"/>
      <c r="H46" s="15"/>
      <c r="I46" s="15"/>
      <c r="J46" s="15"/>
      <c r="K46" s="11"/>
    </row>
    <row r="47" spans="4:11" ht="13.5">
      <c r="D47" s="1" t="s">
        <v>30</v>
      </c>
      <c r="F47" s="1"/>
      <c r="G47" s="10"/>
      <c r="H47" s="15"/>
      <c r="I47" s="15"/>
      <c r="J47" s="15"/>
      <c r="K47" s="11"/>
    </row>
    <row r="48" spans="4:11" ht="13.5">
      <c r="D48" s="1" t="s">
        <v>31</v>
      </c>
      <c r="F48" s="1"/>
      <c r="G48" s="10"/>
      <c r="H48" s="15"/>
      <c r="I48" s="15"/>
      <c r="J48" s="15"/>
      <c r="K48" s="11"/>
    </row>
    <row r="49" spans="4:11" ht="13.5">
      <c r="D49" s="4" t="s">
        <v>32</v>
      </c>
      <c r="F49" s="1"/>
      <c r="G49" s="10"/>
      <c r="H49" s="15"/>
      <c r="I49" s="15"/>
      <c r="J49" s="15"/>
      <c r="K49" s="11"/>
    </row>
    <row r="50" spans="4:11" ht="13.5">
      <c r="D50" s="1" t="s">
        <v>33</v>
      </c>
      <c r="F50" s="1"/>
      <c r="G50" s="10"/>
      <c r="H50" s="15"/>
      <c r="I50" s="15"/>
      <c r="J50" s="15"/>
      <c r="K50" s="11"/>
    </row>
    <row r="51" spans="4:11" ht="13.5">
      <c r="D51" s="1" t="s">
        <v>34</v>
      </c>
      <c r="F51" s="1"/>
      <c r="G51" s="10"/>
      <c r="H51" s="15"/>
      <c r="I51" s="15"/>
      <c r="J51" s="15"/>
      <c r="K51" s="11"/>
    </row>
    <row r="52" spans="4:11" ht="13.5">
      <c r="D52" s="1" t="s">
        <v>35</v>
      </c>
      <c r="F52" s="3"/>
      <c r="G52" s="8"/>
      <c r="H52" s="14"/>
      <c r="I52" s="14"/>
      <c r="J52" s="14"/>
      <c r="K52" s="9"/>
    </row>
    <row r="53" spans="4:11" ht="13.5">
      <c r="D53" s="1" t="s">
        <v>1</v>
      </c>
      <c r="F53" s="1"/>
      <c r="G53" s="10"/>
      <c r="H53" s="15"/>
      <c r="I53" s="15"/>
      <c r="J53" s="15"/>
      <c r="K53" s="11"/>
    </row>
    <row r="54" spans="4:11" ht="13.5">
      <c r="D54" s="1" t="s">
        <v>2</v>
      </c>
      <c r="F54" s="1"/>
      <c r="G54" s="10"/>
      <c r="H54" s="15"/>
      <c r="I54" s="15"/>
      <c r="J54" s="15"/>
      <c r="K54" s="11"/>
    </row>
    <row r="55" spans="4:11" ht="13.5">
      <c r="D55" s="1" t="s">
        <v>36</v>
      </c>
      <c r="F55" s="1"/>
      <c r="G55" s="10"/>
      <c r="H55" s="15"/>
      <c r="I55" s="15"/>
      <c r="J55" s="15"/>
      <c r="K55" s="11"/>
    </row>
    <row r="56" spans="4:11" ht="13.5">
      <c r="D56" s="1" t="s">
        <v>37</v>
      </c>
      <c r="F56" s="1"/>
      <c r="G56" s="10"/>
      <c r="H56" s="15"/>
      <c r="I56" s="15"/>
      <c r="J56" s="15"/>
      <c r="K56" s="11"/>
    </row>
    <row r="57" spans="4:11" ht="13.5">
      <c r="D57" s="1" t="s">
        <v>38</v>
      </c>
      <c r="F57" s="1"/>
      <c r="G57" s="10"/>
      <c r="H57" s="15"/>
      <c r="I57" s="15"/>
      <c r="J57" s="15"/>
      <c r="K57" s="11"/>
    </row>
    <row r="58" spans="4:11" ht="14.25" thickBot="1">
      <c r="D58" s="2" t="s">
        <v>0</v>
      </c>
      <c r="F58" s="1"/>
      <c r="G58" s="10"/>
      <c r="H58" s="15"/>
      <c r="I58" s="15"/>
      <c r="J58" s="15"/>
      <c r="K58" s="11"/>
    </row>
    <row r="59" spans="6:11" ht="13.5">
      <c r="F59" s="1"/>
      <c r="G59" s="10"/>
      <c r="H59" s="15"/>
      <c r="I59" s="15"/>
      <c r="J59" s="15"/>
      <c r="K59" s="11"/>
    </row>
    <row r="60" spans="6:11" ht="14.25" thickBot="1">
      <c r="F60" s="2"/>
      <c r="G60" s="12"/>
      <c r="H60" s="16"/>
      <c r="I60" s="16"/>
      <c r="J60" s="16"/>
      <c r="K60" s="13"/>
    </row>
    <row r="61" spans="6:11" ht="14.25" thickBot="1">
      <c r="F61" s="31" t="s">
        <v>20</v>
      </c>
      <c r="G61" s="36">
        <f>SUM(G42:G60)</f>
        <v>0</v>
      </c>
      <c r="H61" s="36"/>
      <c r="I61" s="36">
        <f>SUM(I42:I60)</f>
        <v>0</v>
      </c>
      <c r="J61" s="36"/>
      <c r="K61" s="36">
        <f>SUM(K42:K60)</f>
        <v>0</v>
      </c>
    </row>
    <row r="64" spans="6:12" ht="14.25" thickBot="1">
      <c r="F64" s="53" t="s">
        <v>39</v>
      </c>
      <c r="G64" s="54"/>
      <c r="H64" s="21"/>
      <c r="I64" s="21" t="s">
        <v>23</v>
      </c>
      <c r="J64" s="22"/>
      <c r="K64" s="22" t="s">
        <v>24</v>
      </c>
      <c r="L64" s="23" t="s">
        <v>40</v>
      </c>
    </row>
    <row r="65" spans="6:12" ht="13.5">
      <c r="F65" s="3" t="s">
        <v>41</v>
      </c>
      <c r="G65" s="8">
        <v>0</v>
      </c>
      <c r="H65" s="14"/>
      <c r="I65" s="14">
        <v>0</v>
      </c>
      <c r="J65" s="14"/>
      <c r="K65" s="18">
        <v>0</v>
      </c>
      <c r="L65" s="19">
        <v>0</v>
      </c>
    </row>
    <row r="66" spans="6:12" ht="13.5">
      <c r="F66" s="1" t="s">
        <v>42</v>
      </c>
      <c r="G66" s="10">
        <v>0</v>
      </c>
      <c r="H66" s="10"/>
      <c r="I66" s="10">
        <v>0</v>
      </c>
      <c r="J66" s="15"/>
      <c r="K66" s="15">
        <v>0</v>
      </c>
      <c r="L66" s="20">
        <v>0</v>
      </c>
    </row>
    <row r="67" spans="6:12" ht="13.5">
      <c r="F67" s="1" t="s">
        <v>43</v>
      </c>
      <c r="G67" s="10">
        <v>0</v>
      </c>
      <c r="H67" s="10"/>
      <c r="I67" s="10">
        <v>0</v>
      </c>
      <c r="J67" s="15"/>
      <c r="K67" s="15">
        <v>0</v>
      </c>
      <c r="L67" s="20">
        <v>0</v>
      </c>
    </row>
    <row r="68" spans="6:12" ht="13.5">
      <c r="F68" s="1" t="s">
        <v>44</v>
      </c>
      <c r="G68" s="10">
        <v>0</v>
      </c>
      <c r="H68" s="10"/>
      <c r="I68" s="10">
        <v>0</v>
      </c>
      <c r="J68" s="15"/>
      <c r="K68" s="15">
        <v>0</v>
      </c>
      <c r="L68" s="20">
        <v>0</v>
      </c>
    </row>
    <row r="69" spans="6:12" ht="14.25" thickBot="1">
      <c r="F69" s="26" t="s">
        <v>45</v>
      </c>
      <c r="G69" s="27">
        <v>0</v>
      </c>
      <c r="H69" s="27"/>
      <c r="I69" s="27">
        <v>0</v>
      </c>
      <c r="J69" s="28"/>
      <c r="K69" s="28">
        <v>0</v>
      </c>
      <c r="L69" s="29">
        <v>0</v>
      </c>
    </row>
    <row r="70" spans="6:12" ht="14.25" thickBot="1">
      <c r="F70" s="25" t="s">
        <v>20</v>
      </c>
      <c r="G70" s="25"/>
      <c r="H70" s="25"/>
      <c r="I70" s="25"/>
      <c r="J70" s="30"/>
      <c r="K70" s="30"/>
      <c r="L70" s="37">
        <f>SUM(L65:L69)</f>
        <v>0</v>
      </c>
    </row>
  </sheetData>
  <sheetProtection/>
  <protectedRanges>
    <protectedRange password="CC4B" sqref="H2:H32" name="範囲3"/>
  </protectedRanges>
  <mergeCells count="2">
    <mergeCell ref="F41:G41"/>
    <mergeCell ref="F64:G64"/>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31"/>
  <sheetViews>
    <sheetView zoomScaleSheetLayoutView="100" zoomScalePageLayoutView="0" workbookViewId="0" topLeftCell="A1">
      <selection activeCell="A1" sqref="A1"/>
    </sheetView>
  </sheetViews>
  <sheetFormatPr defaultColWidth="8.875" defaultRowHeight="13.5"/>
  <cols>
    <col min="1" max="1" width="14.625" style="0" bestFit="1" customWidth="1"/>
  </cols>
  <sheetData>
    <row r="1" ht="13.5">
      <c r="A1" s="52" t="s">
        <v>152</v>
      </c>
    </row>
    <row r="27" ht="13.5">
      <c r="A27" s="52"/>
    </row>
    <row r="53" ht="13.5">
      <c r="A53" s="52"/>
    </row>
    <row r="79" ht="13.5">
      <c r="A79" s="52"/>
    </row>
    <row r="105" ht="13.5">
      <c r="A105" s="52"/>
    </row>
    <row r="131" ht="13.5">
      <c r="A131" s="52"/>
    </row>
  </sheetData>
  <sheetProtection/>
  <printOptions/>
  <pageMargins left="0.75" right="0.75" top="1" bottom="1" header="0.5111111111111111" footer="0.5111111111111111"/>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I23"/>
  <sheetViews>
    <sheetView zoomScaleSheetLayoutView="100" zoomScalePageLayoutView="0" workbookViewId="0" topLeftCell="A1">
      <selection activeCell="A3" sqref="A3"/>
    </sheetView>
  </sheetViews>
  <sheetFormatPr defaultColWidth="8.875" defaultRowHeight="13.5"/>
  <sheetData>
    <row r="1" spans="1:9" ht="13.5">
      <c r="A1" s="39" t="s">
        <v>46</v>
      </c>
      <c r="B1" s="40"/>
      <c r="C1" s="40"/>
      <c r="D1" s="40"/>
      <c r="E1" s="40"/>
      <c r="F1" s="40"/>
      <c r="G1" s="40"/>
      <c r="H1" s="40"/>
      <c r="I1" s="43"/>
    </row>
    <row r="2" spans="1:9" ht="13.5">
      <c r="A2" s="41" t="s">
        <v>47</v>
      </c>
      <c r="B2" s="42"/>
      <c r="C2" s="42"/>
      <c r="D2" s="42"/>
      <c r="E2" s="42"/>
      <c r="F2" s="42"/>
      <c r="G2" s="42"/>
      <c r="H2" s="42"/>
      <c r="I2" s="43"/>
    </row>
    <row r="3" spans="1:4" ht="13.5">
      <c r="A3" s="38"/>
      <c r="D3" s="38"/>
    </row>
    <row r="7" ht="13.5">
      <c r="A7" t="s">
        <v>48</v>
      </c>
    </row>
    <row r="8" ht="13.5">
      <c r="A8" t="s">
        <v>154</v>
      </c>
    </row>
    <row r="9" ht="13.5">
      <c r="A9" t="s">
        <v>155</v>
      </c>
    </row>
    <row r="11" ht="13.5">
      <c r="A11" t="s">
        <v>156</v>
      </c>
    </row>
    <row r="12" ht="13.5">
      <c r="A12" t="s">
        <v>157</v>
      </c>
    </row>
    <row r="14" ht="13.5">
      <c r="A14" t="s">
        <v>162</v>
      </c>
    </row>
    <row r="15" ht="13.5">
      <c r="A15" t="s">
        <v>164</v>
      </c>
    </row>
    <row r="17" ht="13.5">
      <c r="A17" t="s">
        <v>163</v>
      </c>
    </row>
    <row r="19" ht="13.5">
      <c r="A19" t="s">
        <v>158</v>
      </c>
    </row>
    <row r="20" ht="13.5">
      <c r="A20" t="s">
        <v>159</v>
      </c>
    </row>
    <row r="22" ht="13.5">
      <c r="A22" t="s">
        <v>160</v>
      </c>
    </row>
    <row r="23" ht="13.5">
      <c r="A23" t="s">
        <v>161</v>
      </c>
    </row>
  </sheetData>
  <sheetProtection/>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4:E13"/>
  <sheetViews>
    <sheetView zoomScaleSheetLayoutView="100" zoomScalePageLayoutView="0" workbookViewId="0" topLeftCell="A1">
      <selection activeCell="A1" sqref="A1"/>
    </sheetView>
  </sheetViews>
  <sheetFormatPr defaultColWidth="8.875" defaultRowHeight="13.5"/>
  <sheetData>
    <row r="4" spans="2:5" ht="13.5">
      <c r="B4" t="s">
        <v>49</v>
      </c>
      <c r="C4" t="s">
        <v>50</v>
      </c>
      <c r="E4" t="s">
        <v>91</v>
      </c>
    </row>
    <row r="5" ht="13.5">
      <c r="E5" t="s">
        <v>153</v>
      </c>
    </row>
    <row r="9" ht="13.5">
      <c r="B9" t="s">
        <v>51</v>
      </c>
    </row>
    <row r="13" ht="13.5">
      <c r="B13" t="s">
        <v>52</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admin</cp:lastModifiedBy>
  <cp:lastPrinted>1899-12-30T00:00:00Z</cp:lastPrinted>
  <dcterms:created xsi:type="dcterms:W3CDTF">2013-10-09T23:04:08Z</dcterms:created>
  <dcterms:modified xsi:type="dcterms:W3CDTF">2015-09-13T15:45:20Z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