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7425" activeTab="0"/>
  </bookViews>
  <sheets>
    <sheet name="PB仕掛け1" sheetId="1" r:id="rId1"/>
    <sheet name="画像" sheetId="2" r:id="rId2"/>
    <sheet name="気づき" sheetId="3" r:id="rId3"/>
    <sheet name="検証終了通貨" sheetId="4" r:id="rId4"/>
  </sheets>
  <definedNames>
    <definedName name="_xlnm._FilterDatabase" localSheetId="0" hidden="1">'PB仕掛け1'!$C$1:$C$152</definedName>
  </definedNames>
  <calcPr fullCalcOnLoad="1"/>
</workbook>
</file>

<file path=xl/sharedStrings.xml><?xml version="1.0" encoding="utf-8"?>
<sst xmlns="http://schemas.openxmlformats.org/spreadsheetml/2006/main" count="1035" uniqueCount="289">
  <si>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</si>
  <si>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</si>
  <si>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</si>
  <si>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</si>
  <si>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</si>
  <si>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</si>
  <si>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</si>
  <si>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</si>
  <si>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</si>
  <si>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</si>
  <si>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</si>
  <si>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</si>
  <si>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</si>
  <si>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</si>
  <si>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</si>
  <si>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</si>
  <si>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</si>
  <si>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</si>
  <si>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</si>
  <si>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ストップ切り上げ</t>
  </si>
  <si>
    <t>合計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</si>
  <si>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</si>
  <si>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</si>
  <si>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</si>
  <si>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</si>
  <si>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</si>
  <si>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</si>
  <si>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</si>
  <si>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</si>
  <si>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</si>
  <si>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</si>
  <si>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</si>
  <si>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</si>
  <si>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</si>
  <si>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</si>
  <si>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</si>
  <si>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</si>
  <si>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</si>
  <si>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</si>
  <si>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</si>
  <si>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</si>
  <si>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</si>
  <si>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USDCHF</t>
  </si>
  <si>
    <t>フィボナッチトレード</t>
  </si>
  <si>
    <t>EURUSD</t>
  </si>
  <si>
    <t>ヘッドアンドショルダー</t>
  </si>
  <si>
    <t>日足</t>
  </si>
  <si>
    <t>2015.7.3</t>
  </si>
  <si>
    <t>日足</t>
  </si>
  <si>
    <t>2015.7.7</t>
  </si>
  <si>
    <t>売り</t>
  </si>
  <si>
    <t>2015.6.17</t>
  </si>
  <si>
    <t>2015.6.18</t>
  </si>
  <si>
    <t>2015.4.9</t>
  </si>
  <si>
    <t>2015.4.14</t>
  </si>
  <si>
    <t>2015.3.18</t>
  </si>
  <si>
    <t>2015.2.21</t>
  </si>
  <si>
    <t>買い</t>
  </si>
  <si>
    <t>2015.1.13</t>
  </si>
  <si>
    <t>2015.2.10</t>
  </si>
  <si>
    <t>2014.10.9</t>
  </si>
  <si>
    <t>2014.10.29</t>
  </si>
  <si>
    <t>2014.9.24</t>
  </si>
  <si>
    <t>2014.10.2</t>
  </si>
  <si>
    <t>2014.8.11</t>
  </si>
  <si>
    <t>2014.6.2</t>
  </si>
  <si>
    <t>2014.6.27</t>
  </si>
  <si>
    <t>2014.2.21</t>
  </si>
  <si>
    <t>2014.2.18</t>
  </si>
  <si>
    <t>2014.1.23</t>
  </si>
  <si>
    <t>ストップ価格</t>
  </si>
  <si>
    <t>2014.1.6</t>
  </si>
  <si>
    <t>2013.11.4</t>
  </si>
  <si>
    <t>2013.11.7</t>
  </si>
  <si>
    <t>2013.10.4</t>
  </si>
  <si>
    <t>2013.10.10</t>
  </si>
  <si>
    <t>2023.8.20</t>
  </si>
  <si>
    <t>2013.8.22</t>
  </si>
  <si>
    <t>2013.5.31</t>
  </si>
  <si>
    <t>2013.7.1</t>
  </si>
  <si>
    <t>2013.4.24</t>
  </si>
  <si>
    <t>2013.4.26</t>
  </si>
  <si>
    <t>2013.1.24</t>
  </si>
  <si>
    <t>2013.2.25</t>
  </si>
  <si>
    <t>2012.11.30</t>
  </si>
  <si>
    <t>2012.11.7</t>
  </si>
  <si>
    <t>2012.10.18</t>
  </si>
  <si>
    <t>2012.11.9</t>
  </si>
  <si>
    <t>2012.5.3</t>
  </si>
  <si>
    <t>2012.6.21</t>
  </si>
  <si>
    <t>2012.2.29</t>
  </si>
  <si>
    <t>2012.3.23</t>
  </si>
  <si>
    <t>2012.1.12</t>
  </si>
  <si>
    <t>2012..1.16</t>
  </si>
  <si>
    <t>2011.10.21</t>
  </si>
  <si>
    <t>2011.10.31</t>
  </si>
  <si>
    <t>2011.9.16</t>
  </si>
  <si>
    <t>2011.10.12</t>
  </si>
  <si>
    <t>2011.8.3</t>
  </si>
  <si>
    <t>2011.8.4</t>
  </si>
  <si>
    <t>2011.7.5</t>
  </si>
  <si>
    <t>2011.7.8</t>
  </si>
  <si>
    <t>2011.6.14</t>
  </si>
  <si>
    <t>2011.6.17</t>
  </si>
  <si>
    <t>2011.5.20</t>
  </si>
  <si>
    <t>2011.5.27</t>
  </si>
  <si>
    <t>2011.5.3</t>
  </si>
  <si>
    <t>2011.5/17</t>
  </si>
  <si>
    <t>2011.2.9</t>
  </si>
  <si>
    <t>2011.2.18</t>
  </si>
  <si>
    <t>2010.11.15</t>
  </si>
  <si>
    <t>2010.12.3</t>
  </si>
  <si>
    <t>2010.10.25</t>
  </si>
  <si>
    <t>2010.10.27</t>
  </si>
  <si>
    <t>2010.10.6</t>
  </si>
  <si>
    <t>2010.9.28</t>
  </si>
  <si>
    <t>2010.9.6</t>
  </si>
  <si>
    <t>2010.9.15</t>
  </si>
  <si>
    <t>2010.8.3</t>
  </si>
  <si>
    <t>2010.5.20</t>
  </si>
  <si>
    <t>2010.4.23</t>
  </si>
  <si>
    <t>2010.4.27</t>
  </si>
  <si>
    <t>2010.1.29</t>
  </si>
  <si>
    <t>2010.2.17</t>
  </si>
  <si>
    <t>2009.8.31</t>
  </si>
  <si>
    <t>2009.10.12</t>
  </si>
  <si>
    <t>2009.8.25</t>
  </si>
  <si>
    <t>2009.8.19</t>
  </si>
  <si>
    <t>2009.7.21</t>
  </si>
  <si>
    <t>2009.7.23</t>
  </si>
  <si>
    <t>2009.7.1</t>
  </si>
  <si>
    <t>2009.7.6</t>
  </si>
  <si>
    <t>2009.6.26</t>
  </si>
  <si>
    <t>2009.6.22</t>
  </si>
  <si>
    <t>2009.8.7</t>
  </si>
  <si>
    <t>2009.4.8</t>
  </si>
  <si>
    <t>2009.4.17</t>
  </si>
  <si>
    <t>2009.3.6</t>
  </si>
  <si>
    <t>2009.3.12</t>
  </si>
  <si>
    <t>2009.2.12</t>
  </si>
  <si>
    <t>資金</t>
  </si>
  <si>
    <t>リスク設定</t>
  </si>
  <si>
    <t>リスク幅(pips)</t>
  </si>
  <si>
    <t>2004.1.13</t>
  </si>
  <si>
    <t>2004.2.18</t>
  </si>
  <si>
    <t>2004.2.6</t>
  </si>
  <si>
    <t>2004.3.31</t>
  </si>
  <si>
    <t>2004.4.6</t>
  </si>
  <si>
    <t>2004.4.21</t>
  </si>
  <si>
    <t>2004.5.19</t>
  </si>
  <si>
    <t>2004.7.1</t>
  </si>
  <si>
    <t>2004.7.6</t>
  </si>
  <si>
    <t>2004.7.27</t>
  </si>
  <si>
    <t>2004.8.6</t>
  </si>
  <si>
    <t>2004.8.17</t>
  </si>
  <si>
    <t>2004.9.3</t>
  </si>
  <si>
    <t>2004.8.31</t>
  </si>
  <si>
    <t>2004.11.4</t>
  </si>
  <si>
    <t>2004.11.10</t>
  </si>
  <si>
    <t>2004.11.8</t>
  </si>
  <si>
    <t>2004.11.10</t>
  </si>
  <si>
    <t>2004.11.17</t>
  </si>
  <si>
    <t>2004.12.2</t>
  </si>
  <si>
    <t>2005.2.7</t>
  </si>
  <si>
    <t>2005.4.22</t>
  </si>
  <si>
    <t>2005.5.9</t>
  </si>
  <si>
    <t>2005.5.9</t>
  </si>
  <si>
    <t>2005.6.24</t>
  </si>
  <si>
    <t>2005.7.21</t>
  </si>
  <si>
    <t>2005.8.26</t>
  </si>
  <si>
    <t>2005.8.30</t>
  </si>
  <si>
    <t>2005.12.1</t>
  </si>
  <si>
    <t>2005.12.14</t>
  </si>
  <si>
    <t>2006.3.10</t>
  </si>
  <si>
    <t>2006.3.16</t>
  </si>
  <si>
    <t>2006.4.13</t>
  </si>
  <si>
    <t>2006.4.17</t>
  </si>
  <si>
    <t>2006.4.21</t>
  </si>
  <si>
    <t>2006.5.19</t>
  </si>
  <si>
    <t>2006.5.23</t>
  </si>
  <si>
    <t>2006.6.1</t>
  </si>
  <si>
    <t>2006.6.30</t>
  </si>
  <si>
    <t>2006.6.22</t>
  </si>
  <si>
    <t>2006.8.22</t>
  </si>
  <si>
    <t>2006.9.4</t>
  </si>
  <si>
    <t>2006.8.25</t>
  </si>
  <si>
    <t>2006.10.6</t>
  </si>
  <si>
    <t>2006.10.27</t>
  </si>
  <si>
    <t>2006.11.10</t>
  </si>
  <si>
    <t>2006.12.11</t>
  </si>
  <si>
    <t>2007.1.8</t>
  </si>
  <si>
    <t>2007.2.1</t>
  </si>
  <si>
    <t>2007.1.9</t>
  </si>
  <si>
    <t>2007.2.1</t>
  </si>
  <si>
    <t>2007.1.26</t>
  </si>
  <si>
    <t>2007.2.1</t>
  </si>
  <si>
    <t>2007.2.2</t>
  </si>
  <si>
    <t>2007.2.15</t>
  </si>
  <si>
    <t>2007.3.26</t>
  </si>
  <si>
    <t>2007.3.28</t>
  </si>
  <si>
    <t>2007.4.3</t>
  </si>
  <si>
    <t>2007.4.13</t>
  </si>
  <si>
    <t>2007.4.16</t>
  </si>
  <si>
    <t>2007.4.19</t>
  </si>
  <si>
    <t>2007.4.26</t>
  </si>
  <si>
    <t>2007.6.7</t>
  </si>
  <si>
    <t>2007.5.3</t>
  </si>
  <si>
    <t>2007.6.7</t>
  </si>
  <si>
    <t>2007.5.3</t>
  </si>
  <si>
    <t>2007.5.10</t>
  </si>
  <si>
    <t>2007.5.14</t>
  </si>
  <si>
    <t>2007.5.28</t>
  </si>
  <si>
    <t>2007.6.8</t>
  </si>
  <si>
    <t>2007.6.8</t>
  </si>
  <si>
    <t>2007.8.28</t>
  </si>
  <si>
    <t>2007.10.3</t>
  </si>
  <si>
    <t>2007.9.4</t>
  </si>
  <si>
    <t>2007.11.5</t>
  </si>
  <si>
    <t>2007.12.7</t>
  </si>
  <si>
    <t>2007.12.14</t>
  </si>
  <si>
    <t>2008.1.2</t>
  </si>
  <si>
    <t>2008.1.21</t>
  </si>
  <si>
    <t>2008.1.25</t>
  </si>
  <si>
    <t>2008.1.28</t>
  </si>
  <si>
    <t>2008.2.13</t>
  </si>
  <si>
    <t>2008.2.6</t>
  </si>
  <si>
    <t>2008.3.31</t>
  </si>
  <si>
    <t>2008.4.1</t>
  </si>
  <si>
    <t>2008.4.11</t>
  </si>
  <si>
    <t>2008.4.11</t>
  </si>
  <si>
    <t>2008.4.17</t>
  </si>
  <si>
    <t>2008.5.8</t>
  </si>
  <si>
    <t>2008.5.1</t>
  </si>
  <si>
    <t>2008.5.9</t>
  </si>
  <si>
    <t>2008.6.5</t>
  </si>
  <si>
    <t>2008.6.9</t>
  </si>
  <si>
    <t>2008.7.3</t>
  </si>
  <si>
    <t>2008.7.3</t>
  </si>
  <si>
    <t>2008.7.9</t>
  </si>
  <si>
    <t>2008.7.11</t>
  </si>
  <si>
    <t>2008.7.28</t>
  </si>
  <si>
    <t>2008.8.21</t>
  </si>
  <si>
    <t>2008.8.4</t>
  </si>
  <si>
    <t>2008.8.21</t>
  </si>
  <si>
    <t>2008.8.6</t>
  </si>
  <si>
    <t>2008.9.29</t>
  </si>
  <si>
    <t>2008.9.29</t>
  </si>
  <si>
    <t>2008.9.29</t>
  </si>
  <si>
    <t>2008.10.15</t>
  </si>
  <si>
    <t>2009.1.6</t>
  </si>
  <si>
    <t>2008.11.7</t>
  </si>
  <si>
    <t>2008.11.11</t>
  </si>
  <si>
    <t>2008.11.10</t>
  </si>
  <si>
    <t>2009.1.6</t>
  </si>
  <si>
    <t>2008.12.9</t>
  </si>
  <si>
    <t>25000通貨固定</t>
  </si>
  <si>
    <t>PB仕掛け１</t>
  </si>
  <si>
    <t>2004.1.13～2015.7.7</t>
  </si>
  <si>
    <t>収支pips</t>
  </si>
  <si>
    <t>利益金額</t>
  </si>
  <si>
    <t>損失金額</t>
  </si>
  <si>
    <t>PR値</t>
  </si>
  <si>
    <t>バルサラの破産確率計算表</t>
  </si>
  <si>
    <t>資金</t>
  </si>
  <si>
    <t>許容損失</t>
  </si>
  <si>
    <t>勝率</t>
  </si>
  <si>
    <t>p</t>
  </si>
  <si>
    <t>計算結果</t>
  </si>
  <si>
    <t>破産確率</t>
  </si>
  <si>
    <t>n</t>
  </si>
  <si>
    <t>r</t>
  </si>
  <si>
    <t>　(=損切り)</t>
  </si>
  <si>
    <t>b</t>
  </si>
  <si>
    <t>PR</t>
  </si>
  <si>
    <t>k</t>
  </si>
  <si>
    <t>x</t>
  </si>
  <si>
    <t>Q</t>
  </si>
  <si>
    <t>日足×</t>
  </si>
  <si>
    <t>240分足×</t>
  </si>
  <si>
    <t>60分×</t>
  </si>
  <si>
    <t>USDJPY×</t>
  </si>
  <si>
    <t>GBPUSD×</t>
  </si>
  <si>
    <t>FXを知って1年、実資金でのトレード歴は6ヶ月程度。</t>
  </si>
  <si>
    <t>ロンドン時間初動のレンジブレイクをはじめてトントンになった。</t>
  </si>
  <si>
    <t>ロンドン時間以外のトレードのイメージが湧かない。</t>
  </si>
  <si>
    <t>正直、勝率は20%くらいのイメージで、全く勝っているとは思わなかった。</t>
  </si>
  <si>
    <t>単純な手法でここまで利益が出るとは思わなかった。</t>
  </si>
  <si>
    <t>資金管理、リスク管理を徹底し、淡々とトレードすることが</t>
  </si>
  <si>
    <t>FXで勝つコツなのかな？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</si>
</sst>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_ "/>
    <numFmt numFmtId="191" formatCode="#,##0_);[Red]\(#,##0\)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60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b/>
      <sz val="11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rgb="FFFF00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62">
      <alignment vertical="center"/>
      <protection/>
    </xf>
    <xf numFmtId="0" fontId="1" fillId="0" borderId="10" xfId="62" applyBorder="1">
      <alignment vertical="center"/>
      <protection/>
    </xf>
    <xf numFmtId="0" fontId="1" fillId="0" borderId="11" xfId="62" applyBorder="1">
      <alignment vertical="center"/>
      <protection/>
    </xf>
    <xf numFmtId="0" fontId="1" fillId="0" borderId="12" xfId="62" applyBorder="1">
      <alignment vertical="center"/>
      <protection/>
    </xf>
    <xf numFmtId="0" fontId="1" fillId="0" borderId="13" xfId="62" applyBorder="1">
      <alignment vertical="center"/>
      <protection/>
    </xf>
    <xf numFmtId="0" fontId="1" fillId="0" borderId="0" xfId="62" applyBorder="1">
      <alignment vertical="center"/>
      <protection/>
    </xf>
    <xf numFmtId="0" fontId="3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9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191" fontId="3" fillId="0" borderId="0" xfId="0" applyNumberFormat="1" applyFont="1" applyAlignment="1">
      <alignment vertical="center"/>
    </xf>
    <xf numFmtId="0" fontId="3" fillId="33" borderId="19" xfId="0" applyNumberFormat="1" applyFont="1" applyFill="1" applyBorder="1" applyAlignment="1" applyProtection="1">
      <alignment vertical="center"/>
      <protection/>
    </xf>
    <xf numFmtId="0" fontId="3" fillId="33" borderId="20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vertical="center"/>
      <protection/>
    </xf>
    <xf numFmtId="189" fontId="3" fillId="33" borderId="22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vertical="center"/>
    </xf>
    <xf numFmtId="9" fontId="3" fillId="0" borderId="18" xfId="0" applyNumberFormat="1" applyFont="1" applyFill="1" applyBorder="1" applyAlignment="1" applyProtection="1">
      <alignment vertical="center"/>
      <protection/>
    </xf>
    <xf numFmtId="189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>
      <alignment vertical="center"/>
    </xf>
    <xf numFmtId="189" fontId="3" fillId="0" borderId="18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56" fontId="3" fillId="0" borderId="18" xfId="0" applyNumberFormat="1" applyFont="1" applyBorder="1" applyAlignment="1">
      <alignment vertical="center"/>
    </xf>
    <xf numFmtId="180" fontId="3" fillId="0" borderId="18" xfId="0" applyNumberFormat="1" applyFont="1" applyFill="1" applyBorder="1" applyAlignment="1" applyProtection="1">
      <alignment vertical="center"/>
      <protection/>
    </xf>
    <xf numFmtId="191" fontId="3" fillId="0" borderId="18" xfId="0" applyNumberFormat="1" applyFont="1" applyFill="1" applyBorder="1" applyAlignment="1" applyProtection="1">
      <alignment vertical="center"/>
      <protection/>
    </xf>
    <xf numFmtId="191" fontId="3" fillId="0" borderId="18" xfId="0" applyNumberFormat="1" applyFont="1" applyBorder="1" applyAlignment="1">
      <alignment vertical="center"/>
    </xf>
    <xf numFmtId="189" fontId="3" fillId="0" borderId="0" xfId="0" applyNumberFormat="1" applyFont="1" applyFill="1" applyBorder="1" applyAlignment="1" applyProtection="1">
      <alignment vertical="center"/>
      <protection/>
    </xf>
    <xf numFmtId="191" fontId="3" fillId="33" borderId="20" xfId="0" applyNumberFormat="1" applyFont="1" applyFill="1" applyBorder="1" applyAlignment="1" applyProtection="1">
      <alignment vertical="center"/>
      <protection/>
    </xf>
    <xf numFmtId="191" fontId="3" fillId="0" borderId="23" xfId="0" applyNumberFormat="1" applyFont="1" applyFill="1" applyBorder="1" applyAlignment="1" applyProtection="1">
      <alignment vertical="center"/>
      <protection/>
    </xf>
    <xf numFmtId="191" fontId="3" fillId="0" borderId="24" xfId="0" applyNumberFormat="1" applyFont="1" applyFill="1" applyBorder="1" applyAlignment="1" applyProtection="1">
      <alignment vertical="center"/>
      <protection/>
    </xf>
    <xf numFmtId="191" fontId="3" fillId="0" borderId="25" xfId="0" applyNumberFormat="1" applyFont="1" applyFill="1" applyBorder="1" applyAlignment="1" applyProtection="1">
      <alignment vertical="center"/>
      <protection/>
    </xf>
    <xf numFmtId="191" fontId="3" fillId="0" borderId="26" xfId="0" applyNumberFormat="1" applyFont="1" applyFill="1" applyBorder="1" applyAlignment="1" applyProtection="1">
      <alignment vertical="center"/>
      <protection/>
    </xf>
    <xf numFmtId="189" fontId="3" fillId="33" borderId="20" xfId="0" applyNumberFormat="1" applyFont="1" applyFill="1" applyBorder="1" applyAlignment="1" applyProtection="1">
      <alignment vertical="center"/>
      <protection/>
    </xf>
    <xf numFmtId="189" fontId="3" fillId="33" borderId="21" xfId="0" applyNumberFormat="1" applyFont="1" applyFill="1" applyBorder="1" applyAlignment="1" applyProtection="1">
      <alignment vertical="center"/>
      <protection/>
    </xf>
    <xf numFmtId="189" fontId="5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5" fontId="46" fillId="13" borderId="29" xfId="0" applyNumberFormat="1" applyFont="1" applyFill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6" fillId="13" borderId="30" xfId="0" applyNumberFormat="1" applyFont="1" applyFill="1" applyBorder="1" applyAlignment="1">
      <alignment/>
    </xf>
    <xf numFmtId="0" fontId="46" fillId="0" borderId="24" xfId="0" applyFont="1" applyBorder="1" applyAlignment="1">
      <alignment horizontal="right"/>
    </xf>
    <xf numFmtId="5" fontId="46" fillId="0" borderId="30" xfId="0" applyNumberFormat="1" applyFont="1" applyBorder="1" applyAlignment="1">
      <alignment/>
    </xf>
    <xf numFmtId="187" fontId="46" fillId="13" borderId="30" xfId="0" applyNumberFormat="1" applyFont="1" applyFill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13" borderId="33" xfId="0" applyFont="1" applyFill="1" applyBorder="1" applyAlignment="1">
      <alignment/>
    </xf>
    <xf numFmtId="0" fontId="46" fillId="34" borderId="29" xfId="0" applyFont="1" applyFill="1" applyBorder="1" applyAlignment="1">
      <alignment/>
    </xf>
    <xf numFmtId="0" fontId="46" fillId="0" borderId="2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10" borderId="34" xfId="0" applyFont="1" applyFill="1" applyBorder="1" applyAlignment="1">
      <alignment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10" fontId="47" fillId="0" borderId="37" xfId="0" applyNumberFormat="1" applyFont="1" applyFill="1" applyBorder="1" applyAlignment="1">
      <alignment/>
    </xf>
    <xf numFmtId="189" fontId="3" fillId="0" borderId="15" xfId="0" applyNumberFormat="1" applyFont="1" applyFill="1" applyBorder="1" applyAlignment="1" applyProtection="1">
      <alignment vertical="center"/>
      <protection/>
    </xf>
    <xf numFmtId="189" fontId="7" fillId="0" borderId="15" xfId="0" applyNumberFormat="1" applyFont="1" applyFill="1" applyBorder="1" applyAlignment="1" applyProtection="1">
      <alignment vertical="center"/>
      <protection/>
    </xf>
    <xf numFmtId="0" fontId="1" fillId="0" borderId="0" xfId="62" applyFill="1" applyBorder="1">
      <alignment vertical="center"/>
      <protection/>
    </xf>
    <xf numFmtId="0" fontId="6" fillId="35" borderId="38" xfId="0" applyNumberFormat="1" applyFont="1" applyFill="1" applyBorder="1" applyAlignment="1" applyProtection="1">
      <alignment horizontal="center" vertical="center"/>
      <protection/>
    </xf>
    <xf numFmtId="0" fontId="6" fillId="35" borderId="39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15</xdr:col>
      <xdr:colOff>409575</xdr:colOff>
      <xdr:row>32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987742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SheetLayoutView="100" zoomScalePageLayoutView="0" workbookViewId="0" topLeftCell="A1">
      <pane ySplit="1" topLeftCell="A131" activePane="bottomLeft" state="frozen"/>
      <selection pane="topLeft" activeCell="A1" sqref="A1"/>
      <selection pane="bottomLeft" activeCell="I148" sqref="I148"/>
    </sheetView>
  </sheetViews>
  <sheetFormatPr defaultColWidth="10.00390625" defaultRowHeight="13.5" customHeight="1"/>
  <cols>
    <col min="1" max="1" width="5.125" style="7" bestFit="1" customWidth="1"/>
    <col min="2" max="2" width="8.75390625" style="7" customWidth="1"/>
    <col min="3" max="4" width="5.00390625" style="7" customWidth="1"/>
    <col min="5" max="5" width="16.75390625" style="21" customWidth="1"/>
    <col min="6" max="6" width="21.125" style="7" customWidth="1"/>
    <col min="7" max="7" width="7.375" style="7" bestFit="1" customWidth="1"/>
    <col min="8" max="8" width="12.00390625" style="7" customWidth="1"/>
    <col min="9" max="9" width="13.125" style="7" customWidth="1"/>
    <col min="10" max="10" width="10.50390625" style="7" customWidth="1"/>
    <col min="11" max="11" width="12.00390625" style="7" customWidth="1"/>
    <col min="12" max="12" width="10.75390625" style="7" customWidth="1"/>
    <col min="13" max="13" width="10.625" style="7" customWidth="1"/>
    <col min="14" max="14" width="10.00390625" style="7" customWidth="1"/>
    <col min="15" max="15" width="8.25390625" style="7" customWidth="1"/>
    <col min="16" max="17" width="5.25390625" style="7" customWidth="1"/>
    <col min="18" max="20" width="10.00390625" style="7" customWidth="1"/>
    <col min="21" max="21" width="12.75390625" style="8" customWidth="1"/>
    <col min="22" max="22" width="13.875" style="8" bestFit="1" customWidth="1"/>
    <col min="23" max="24" width="12.25390625" style="8" customWidth="1"/>
    <col min="25" max="16384" width="10.00390625" style="7" customWidth="1"/>
  </cols>
  <sheetData>
    <row r="1" spans="2:24" ht="15.75">
      <c r="B1" s="22" t="s">
        <v>3</v>
      </c>
      <c r="C1" s="23" t="s">
        <v>4</v>
      </c>
      <c r="D1" s="23"/>
      <c r="E1" s="37" t="s">
        <v>5</v>
      </c>
      <c r="F1" s="23" t="s">
        <v>6</v>
      </c>
      <c r="G1" s="23" t="s">
        <v>7</v>
      </c>
      <c r="H1" s="23" t="s">
        <v>8</v>
      </c>
      <c r="I1" s="23" t="s">
        <v>9</v>
      </c>
      <c r="J1" s="23" t="s">
        <v>70</v>
      </c>
      <c r="K1" s="23" t="s">
        <v>142</v>
      </c>
      <c r="L1" s="23" t="s">
        <v>10</v>
      </c>
      <c r="M1" s="23" t="s">
        <v>11</v>
      </c>
      <c r="N1" s="23" t="s">
        <v>12</v>
      </c>
      <c r="O1" s="23" t="s">
        <v>13</v>
      </c>
      <c r="P1" s="72" t="s">
        <v>14</v>
      </c>
      <c r="Q1" s="73"/>
      <c r="R1" s="7" t="s">
        <v>258</v>
      </c>
      <c r="S1" s="23" t="s">
        <v>15</v>
      </c>
      <c r="T1" s="24" t="s">
        <v>16</v>
      </c>
      <c r="U1" s="42" t="s">
        <v>259</v>
      </c>
      <c r="V1" s="43" t="s">
        <v>260</v>
      </c>
      <c r="W1" s="25" t="s">
        <v>17</v>
      </c>
      <c r="X1" s="25" t="s">
        <v>140</v>
      </c>
    </row>
    <row r="2" spans="1:24" s="20" customFormat="1" ht="14.25" customHeight="1">
      <c r="A2" s="26">
        <v>0</v>
      </c>
      <c r="B2" s="19"/>
      <c r="C2" s="19"/>
      <c r="D2" s="19"/>
      <c r="E2" s="34"/>
      <c r="F2" s="19"/>
      <c r="G2" s="19"/>
      <c r="H2" s="19"/>
      <c r="I2" s="19"/>
      <c r="J2" s="19"/>
      <c r="K2" s="19">
        <f>ABS(I2-J2)*100</f>
        <v>0</v>
      </c>
      <c r="L2" s="19"/>
      <c r="M2" s="19"/>
      <c r="N2" s="19"/>
      <c r="O2" s="19"/>
      <c r="P2" s="19"/>
      <c r="Q2" s="19"/>
      <c r="S2" s="19" t="s">
        <v>141</v>
      </c>
      <c r="T2" s="27">
        <v>0.05</v>
      </c>
      <c r="U2" s="28"/>
      <c r="V2" s="28"/>
      <c r="W2" s="28"/>
      <c r="X2" s="30">
        <v>500000</v>
      </c>
    </row>
    <row r="3" spans="1:24" ht="13.5" customHeight="1">
      <c r="A3" s="29">
        <v>1</v>
      </c>
      <c r="B3" s="29" t="s">
        <v>18</v>
      </c>
      <c r="C3" s="29" t="s">
        <v>50</v>
      </c>
      <c r="D3" s="29">
        <f>IF(C3="買い",1,0)</f>
        <v>0</v>
      </c>
      <c r="E3" s="35">
        <f aca="true" t="shared" si="0" ref="E3:E34">X2*$T$2/K3*100</f>
        <v>11848.34123222749</v>
      </c>
      <c r="F3" s="29" t="s">
        <v>256</v>
      </c>
      <c r="G3" s="29" t="s">
        <v>46</v>
      </c>
      <c r="H3" s="29" t="s">
        <v>143</v>
      </c>
      <c r="I3" s="29">
        <v>106.14</v>
      </c>
      <c r="J3" s="29">
        <v>108.25</v>
      </c>
      <c r="K3" s="19">
        <f aca="true" t="shared" si="1" ref="K3:K70">ABS(I3-J3)*100</f>
        <v>210.99999999999994</v>
      </c>
      <c r="L3" s="29" t="s">
        <v>48</v>
      </c>
      <c r="M3" s="29" t="s">
        <v>144</v>
      </c>
      <c r="N3" s="29">
        <v>106.77</v>
      </c>
      <c r="O3" s="29" t="s">
        <v>19</v>
      </c>
      <c r="P3" s="29" t="str">
        <f aca="true" t="shared" si="2" ref="P3:P34">IF(R3&lt;0,"負け","勝ち")</f>
        <v>負け</v>
      </c>
      <c r="Q3" s="29">
        <f aca="true" t="shared" si="3" ref="Q3:Q66">IF(R3&lt;0,0,1)</f>
        <v>0</v>
      </c>
      <c r="R3" s="29">
        <f>(I3-N3)*100</f>
        <v>-62.999999999999545</v>
      </c>
      <c r="S3" s="29">
        <f>IF(R3&gt;0,R3,0)</f>
        <v>0</v>
      </c>
      <c r="T3" s="29">
        <f>IF(R3&lt;0,R3,0)</f>
        <v>-62.999999999999545</v>
      </c>
      <c r="U3" s="30">
        <f>S3*E3/100</f>
        <v>0</v>
      </c>
      <c r="V3" s="30">
        <f>T3*E3/100</f>
        <v>-7464.4549763032655</v>
      </c>
      <c r="W3" s="30">
        <f aca="true" t="shared" si="4" ref="W3:W19">E3*R3/100</f>
        <v>-7464.4549763032655</v>
      </c>
      <c r="X3" s="30">
        <f>X2+W3</f>
        <v>492535.54502369673</v>
      </c>
    </row>
    <row r="4" spans="1:24" ht="13.5" customHeight="1">
      <c r="A4" s="29">
        <v>2</v>
      </c>
      <c r="B4" s="29" t="s">
        <v>18</v>
      </c>
      <c r="C4" s="29" t="s">
        <v>50</v>
      </c>
      <c r="D4" s="29">
        <f aca="true" t="shared" si="5" ref="D4:D67">IF(C4="買い",1,0)</f>
        <v>0</v>
      </c>
      <c r="E4" s="35">
        <f t="shared" si="0"/>
        <v>17590.555179417846</v>
      </c>
      <c r="F4" s="29" t="s">
        <v>256</v>
      </c>
      <c r="G4" s="29" t="s">
        <v>46</v>
      </c>
      <c r="H4" s="29" t="s">
        <v>145</v>
      </c>
      <c r="I4" s="29">
        <v>105.37</v>
      </c>
      <c r="J4" s="29">
        <v>106.77</v>
      </c>
      <c r="K4" s="19">
        <f t="shared" si="1"/>
        <v>139.99999999999915</v>
      </c>
      <c r="L4" s="29" t="s">
        <v>48</v>
      </c>
      <c r="M4" s="29" t="s">
        <v>144</v>
      </c>
      <c r="N4" s="29">
        <v>106.77</v>
      </c>
      <c r="O4" s="29" t="s">
        <v>19</v>
      </c>
      <c r="P4" s="29" t="str">
        <f t="shared" si="2"/>
        <v>負け</v>
      </c>
      <c r="Q4" s="29">
        <f t="shared" si="3"/>
        <v>0</v>
      </c>
      <c r="R4" s="29">
        <f>(I4-N4)*100</f>
        <v>-139.99999999999915</v>
      </c>
      <c r="S4" s="29">
        <f aca="true" t="shared" si="6" ref="S4:S67">IF(R4&gt;0,R4,0)</f>
        <v>0</v>
      </c>
      <c r="T4" s="29">
        <f aca="true" t="shared" si="7" ref="T4:T67">IF(R4&lt;0,R4,0)</f>
        <v>-139.99999999999915</v>
      </c>
      <c r="U4" s="30">
        <f aca="true" t="shared" si="8" ref="U4:U67">S4*E4/100</f>
        <v>0</v>
      </c>
      <c r="V4" s="30">
        <f aca="true" t="shared" si="9" ref="V4:V67">T4*E4/100</f>
        <v>-24626.777251184834</v>
      </c>
      <c r="W4" s="30">
        <f t="shared" si="4"/>
        <v>-24626.777251184834</v>
      </c>
      <c r="X4" s="30">
        <f aca="true" t="shared" si="10" ref="X4:X19">X3+W4</f>
        <v>467908.76777251187</v>
      </c>
    </row>
    <row r="5" spans="1:24" ht="13.5" customHeight="1">
      <c r="A5" s="29">
        <v>3</v>
      </c>
      <c r="B5" s="29" t="s">
        <v>18</v>
      </c>
      <c r="C5" s="29" t="s">
        <v>50</v>
      </c>
      <c r="D5" s="29">
        <f t="shared" si="5"/>
        <v>0</v>
      </c>
      <c r="E5" s="35">
        <f t="shared" si="0"/>
        <v>28531.022425152907</v>
      </c>
      <c r="F5" s="29" t="s">
        <v>256</v>
      </c>
      <c r="G5" s="29" t="s">
        <v>46</v>
      </c>
      <c r="H5" s="29" t="s">
        <v>146</v>
      </c>
      <c r="I5" s="29">
        <v>105.38</v>
      </c>
      <c r="J5" s="29">
        <v>106.2</v>
      </c>
      <c r="K5" s="19">
        <f t="shared" si="1"/>
        <v>82.00000000000074</v>
      </c>
      <c r="L5" s="29" t="s">
        <v>48</v>
      </c>
      <c r="M5" s="29" t="s">
        <v>147</v>
      </c>
      <c r="N5" s="29">
        <v>106.2</v>
      </c>
      <c r="O5" s="29" t="s">
        <v>19</v>
      </c>
      <c r="P5" s="29" t="str">
        <f t="shared" si="2"/>
        <v>負け</v>
      </c>
      <c r="Q5" s="29">
        <f t="shared" si="3"/>
        <v>0</v>
      </c>
      <c r="R5" s="29">
        <f>(I5-N5)*100</f>
        <v>-82.00000000000074</v>
      </c>
      <c r="S5" s="29">
        <f t="shared" si="6"/>
        <v>0</v>
      </c>
      <c r="T5" s="29">
        <f t="shared" si="7"/>
        <v>-82.00000000000074</v>
      </c>
      <c r="U5" s="30">
        <f t="shared" si="8"/>
        <v>0</v>
      </c>
      <c r="V5" s="30">
        <f t="shared" si="9"/>
        <v>-23395.438388625593</v>
      </c>
      <c r="W5" s="30">
        <f t="shared" si="4"/>
        <v>-23395.438388625593</v>
      </c>
      <c r="X5" s="30">
        <f t="shared" si="10"/>
        <v>444513.3293838863</v>
      </c>
    </row>
    <row r="6" spans="1:24" ht="13.5" customHeight="1">
      <c r="A6" s="29">
        <v>4</v>
      </c>
      <c r="B6" s="29" t="s">
        <v>18</v>
      </c>
      <c r="C6" s="29" t="s">
        <v>57</v>
      </c>
      <c r="D6" s="29">
        <f t="shared" si="5"/>
        <v>1</v>
      </c>
      <c r="E6" s="35">
        <f t="shared" si="0"/>
        <v>18521.38872432855</v>
      </c>
      <c r="F6" s="29" t="s">
        <v>256</v>
      </c>
      <c r="G6" s="29" t="s">
        <v>46</v>
      </c>
      <c r="H6" s="29" t="s">
        <v>148</v>
      </c>
      <c r="I6" s="29">
        <v>108.87</v>
      </c>
      <c r="J6" s="29">
        <v>107.67</v>
      </c>
      <c r="K6" s="19">
        <f t="shared" si="1"/>
        <v>120.00000000000028</v>
      </c>
      <c r="L6" s="29" t="s">
        <v>48</v>
      </c>
      <c r="M6" s="29" t="s">
        <v>149</v>
      </c>
      <c r="N6" s="29">
        <v>112.43</v>
      </c>
      <c r="O6" s="29" t="s">
        <v>19</v>
      </c>
      <c r="P6" s="29" t="str">
        <f t="shared" si="2"/>
        <v>勝ち</v>
      </c>
      <c r="Q6" s="29">
        <f t="shared" si="3"/>
        <v>1</v>
      </c>
      <c r="R6" s="29">
        <f>(N6-I6)*100</f>
        <v>356.0000000000002</v>
      </c>
      <c r="S6" s="29">
        <f t="shared" si="6"/>
        <v>356.0000000000002</v>
      </c>
      <c r="T6" s="29">
        <f t="shared" si="7"/>
        <v>0</v>
      </c>
      <c r="U6" s="30">
        <f t="shared" si="8"/>
        <v>65936.14385860968</v>
      </c>
      <c r="V6" s="30">
        <f t="shared" si="9"/>
        <v>0</v>
      </c>
      <c r="W6" s="30">
        <f t="shared" si="4"/>
        <v>65936.14385860968</v>
      </c>
      <c r="X6" s="30">
        <f t="shared" si="10"/>
        <v>510449.47324249597</v>
      </c>
    </row>
    <row r="7" spans="1:24" ht="13.5" customHeight="1">
      <c r="A7" s="29">
        <v>5</v>
      </c>
      <c r="B7" s="29" t="s">
        <v>18</v>
      </c>
      <c r="C7" s="29" t="s">
        <v>50</v>
      </c>
      <c r="D7" s="29">
        <f t="shared" si="5"/>
        <v>0</v>
      </c>
      <c r="E7" s="35">
        <f t="shared" si="0"/>
        <v>17847.883679807645</v>
      </c>
      <c r="F7" s="29" t="s">
        <v>256</v>
      </c>
      <c r="G7" s="29" t="s">
        <v>46</v>
      </c>
      <c r="H7" s="29" t="s">
        <v>150</v>
      </c>
      <c r="I7" s="29">
        <v>108.14</v>
      </c>
      <c r="J7" s="29">
        <v>109.57</v>
      </c>
      <c r="K7" s="19">
        <f t="shared" si="1"/>
        <v>142.99999999999926</v>
      </c>
      <c r="L7" s="29" t="s">
        <v>48</v>
      </c>
      <c r="M7" s="29" t="s">
        <v>151</v>
      </c>
      <c r="N7" s="29">
        <v>109.57</v>
      </c>
      <c r="O7" s="29" t="s">
        <v>19</v>
      </c>
      <c r="P7" s="29" t="str">
        <f t="shared" si="2"/>
        <v>負け</v>
      </c>
      <c r="Q7" s="29">
        <f t="shared" si="3"/>
        <v>0</v>
      </c>
      <c r="R7" s="29">
        <f>(I7-N7)*100</f>
        <v>-142.99999999999926</v>
      </c>
      <c r="S7" s="29">
        <f t="shared" si="6"/>
        <v>0</v>
      </c>
      <c r="T7" s="29">
        <f t="shared" si="7"/>
        <v>-142.99999999999926</v>
      </c>
      <c r="U7" s="30">
        <f t="shared" si="8"/>
        <v>0</v>
      </c>
      <c r="V7" s="30">
        <f t="shared" si="9"/>
        <v>-25522.473662124798</v>
      </c>
      <c r="W7" s="30">
        <f t="shared" si="4"/>
        <v>-25522.473662124798</v>
      </c>
      <c r="X7" s="30">
        <f t="shared" si="10"/>
        <v>484926.9995803712</v>
      </c>
    </row>
    <row r="8" spans="1:24" ht="13.5" customHeight="1">
      <c r="A8" s="29">
        <v>6</v>
      </c>
      <c r="B8" s="29" t="s">
        <v>18</v>
      </c>
      <c r="C8" s="29" t="s">
        <v>57</v>
      </c>
      <c r="D8" s="29">
        <f t="shared" si="5"/>
        <v>1</v>
      </c>
      <c r="E8" s="35">
        <f t="shared" si="0"/>
        <v>32328.466638691414</v>
      </c>
      <c r="F8" s="29" t="s">
        <v>256</v>
      </c>
      <c r="G8" s="29" t="s">
        <v>46</v>
      </c>
      <c r="H8" s="29" t="s">
        <v>152</v>
      </c>
      <c r="I8" s="29">
        <v>110.16</v>
      </c>
      <c r="J8" s="29">
        <v>109.41</v>
      </c>
      <c r="K8" s="19">
        <f t="shared" si="1"/>
        <v>75</v>
      </c>
      <c r="L8" s="29" t="s">
        <v>48</v>
      </c>
      <c r="M8" s="29" t="s">
        <v>153</v>
      </c>
      <c r="N8" s="29">
        <v>110.39</v>
      </c>
      <c r="O8" s="29" t="s">
        <v>19</v>
      </c>
      <c r="P8" s="29" t="str">
        <f t="shared" si="2"/>
        <v>勝ち</v>
      </c>
      <c r="Q8" s="29">
        <f t="shared" si="3"/>
        <v>1</v>
      </c>
      <c r="R8" s="29">
        <f>(N8-I8)*100</f>
        <v>23.000000000000398</v>
      </c>
      <c r="S8" s="29">
        <f t="shared" si="6"/>
        <v>23.000000000000398</v>
      </c>
      <c r="T8" s="29">
        <f t="shared" si="7"/>
        <v>0</v>
      </c>
      <c r="U8" s="30">
        <f t="shared" si="8"/>
        <v>7435.547326899154</v>
      </c>
      <c r="V8" s="30">
        <f t="shared" si="9"/>
        <v>0</v>
      </c>
      <c r="W8" s="30">
        <f t="shared" si="4"/>
        <v>7435.547326899154</v>
      </c>
      <c r="X8" s="30">
        <f t="shared" si="10"/>
        <v>492362.5469072703</v>
      </c>
    </row>
    <row r="9" spans="1:24" ht="13.5" customHeight="1">
      <c r="A9" s="29">
        <v>7</v>
      </c>
      <c r="B9" s="29" t="s">
        <v>18</v>
      </c>
      <c r="C9" s="29" t="s">
        <v>50</v>
      </c>
      <c r="D9" s="29">
        <f t="shared" si="5"/>
        <v>0</v>
      </c>
      <c r="E9" s="35">
        <f t="shared" si="0"/>
        <v>37300.19294751987</v>
      </c>
      <c r="F9" s="29" t="s">
        <v>256</v>
      </c>
      <c r="G9" s="29" t="s">
        <v>46</v>
      </c>
      <c r="H9" s="29" t="s">
        <v>154</v>
      </c>
      <c r="I9" s="29">
        <v>110.32</v>
      </c>
      <c r="J9" s="29">
        <v>110.98</v>
      </c>
      <c r="K9" s="19">
        <f t="shared" si="1"/>
        <v>66.00000000000108</v>
      </c>
      <c r="L9" s="29" t="s">
        <v>48</v>
      </c>
      <c r="M9" s="29" t="s">
        <v>155</v>
      </c>
      <c r="N9" s="29">
        <v>110.48</v>
      </c>
      <c r="O9" s="29" t="s">
        <v>19</v>
      </c>
      <c r="P9" s="29" t="str">
        <f t="shared" si="2"/>
        <v>負け</v>
      </c>
      <c r="Q9" s="29">
        <f t="shared" si="3"/>
        <v>0</v>
      </c>
      <c r="R9" s="29">
        <f>(I9-N9)*100</f>
        <v>-16.00000000000108</v>
      </c>
      <c r="S9" s="29">
        <f t="shared" si="6"/>
        <v>0</v>
      </c>
      <c r="T9" s="29">
        <f t="shared" si="7"/>
        <v>-16.00000000000108</v>
      </c>
      <c r="U9" s="30">
        <f t="shared" si="8"/>
        <v>0</v>
      </c>
      <c r="V9" s="30">
        <f t="shared" si="9"/>
        <v>-5968.030871603582</v>
      </c>
      <c r="W9" s="30">
        <f t="shared" si="4"/>
        <v>-5968.030871603582</v>
      </c>
      <c r="X9" s="30">
        <f t="shared" si="10"/>
        <v>486394.51603566675</v>
      </c>
    </row>
    <row r="10" spans="1:24" ht="13.5" customHeight="1">
      <c r="A10" s="29">
        <v>8</v>
      </c>
      <c r="B10" s="29" t="s">
        <v>18</v>
      </c>
      <c r="C10" s="29" t="s">
        <v>50</v>
      </c>
      <c r="D10" s="29">
        <f t="shared" si="5"/>
        <v>0</v>
      </c>
      <c r="E10" s="35">
        <f t="shared" si="0"/>
        <v>26150.2427976163</v>
      </c>
      <c r="F10" s="29" t="s">
        <v>256</v>
      </c>
      <c r="G10" s="29" t="s">
        <v>46</v>
      </c>
      <c r="H10" s="29" t="s">
        <v>156</v>
      </c>
      <c r="I10" s="29">
        <v>109.5</v>
      </c>
      <c r="J10" s="29">
        <v>110.43</v>
      </c>
      <c r="K10" s="19">
        <f t="shared" si="1"/>
        <v>93.00000000000068</v>
      </c>
      <c r="L10" s="29" t="s">
        <v>48</v>
      </c>
      <c r="M10" s="29" t="s">
        <v>155</v>
      </c>
      <c r="N10" s="29">
        <v>110.43</v>
      </c>
      <c r="O10" s="29" t="s">
        <v>19</v>
      </c>
      <c r="P10" s="29" t="str">
        <f t="shared" si="2"/>
        <v>負け</v>
      </c>
      <c r="Q10" s="29">
        <f t="shared" si="3"/>
        <v>0</v>
      </c>
      <c r="R10" s="29">
        <f>(I10-N10)*100</f>
        <v>-93.00000000000068</v>
      </c>
      <c r="S10" s="29">
        <f t="shared" si="6"/>
        <v>0</v>
      </c>
      <c r="T10" s="29">
        <f t="shared" si="7"/>
        <v>-93.00000000000068</v>
      </c>
      <c r="U10" s="30">
        <f t="shared" si="8"/>
        <v>0</v>
      </c>
      <c r="V10" s="30">
        <f t="shared" si="9"/>
        <v>-24319.725801783337</v>
      </c>
      <c r="W10" s="30">
        <f t="shared" si="4"/>
        <v>-24319.725801783337</v>
      </c>
      <c r="X10" s="30">
        <f t="shared" si="10"/>
        <v>462074.7902338834</v>
      </c>
    </row>
    <row r="11" spans="1:24" ht="13.5" customHeight="1">
      <c r="A11" s="29">
        <v>9</v>
      </c>
      <c r="B11" s="29" t="s">
        <v>18</v>
      </c>
      <c r="C11" s="29" t="s">
        <v>50</v>
      </c>
      <c r="D11" s="29">
        <f t="shared" si="5"/>
        <v>0</v>
      </c>
      <c r="E11" s="35">
        <f t="shared" si="0"/>
        <v>23575.244399687836</v>
      </c>
      <c r="F11" s="29" t="s">
        <v>256</v>
      </c>
      <c r="G11" s="29" t="s">
        <v>46</v>
      </c>
      <c r="H11" s="29" t="s">
        <v>157</v>
      </c>
      <c r="I11" s="29">
        <v>105.91</v>
      </c>
      <c r="J11" s="29">
        <v>106.89</v>
      </c>
      <c r="K11" s="19">
        <f t="shared" si="1"/>
        <v>98.0000000000004</v>
      </c>
      <c r="L11" s="29" t="s">
        <v>48</v>
      </c>
      <c r="M11" s="29" t="s">
        <v>158</v>
      </c>
      <c r="N11" s="29">
        <v>106.89</v>
      </c>
      <c r="O11" s="29" t="s">
        <v>19</v>
      </c>
      <c r="P11" s="29" t="str">
        <f t="shared" si="2"/>
        <v>負け</v>
      </c>
      <c r="Q11" s="29">
        <f t="shared" si="3"/>
        <v>0</v>
      </c>
      <c r="R11" s="29">
        <f>(I11-N11)*100</f>
        <v>-98.0000000000004</v>
      </c>
      <c r="S11" s="29">
        <f t="shared" si="6"/>
        <v>0</v>
      </c>
      <c r="T11" s="29">
        <f t="shared" si="7"/>
        <v>-98.0000000000004</v>
      </c>
      <c r="U11" s="30">
        <f t="shared" si="8"/>
        <v>0</v>
      </c>
      <c r="V11" s="30">
        <f t="shared" si="9"/>
        <v>-23103.739511694173</v>
      </c>
      <c r="W11" s="30">
        <f t="shared" si="4"/>
        <v>-23103.739511694173</v>
      </c>
      <c r="X11" s="30">
        <f t="shared" si="10"/>
        <v>438971.05072218925</v>
      </c>
    </row>
    <row r="12" spans="1:24" ht="13.5" customHeight="1">
      <c r="A12" s="29">
        <v>10</v>
      </c>
      <c r="B12" s="29" t="s">
        <v>18</v>
      </c>
      <c r="C12" s="29" t="s">
        <v>50</v>
      </c>
      <c r="D12" s="29">
        <f t="shared" si="5"/>
        <v>0</v>
      </c>
      <c r="E12" s="35">
        <f t="shared" si="0"/>
        <v>19085.697857486393</v>
      </c>
      <c r="F12" s="29" t="s">
        <v>256</v>
      </c>
      <c r="G12" s="29" t="s">
        <v>46</v>
      </c>
      <c r="H12" s="29" t="s">
        <v>159</v>
      </c>
      <c r="I12" s="29">
        <v>105.5</v>
      </c>
      <c r="J12" s="29">
        <v>106.65</v>
      </c>
      <c r="K12" s="19">
        <f t="shared" si="1"/>
        <v>115.00000000000057</v>
      </c>
      <c r="L12" s="29" t="s">
        <v>48</v>
      </c>
      <c r="M12" s="29" t="s">
        <v>160</v>
      </c>
      <c r="N12" s="29">
        <v>106.65</v>
      </c>
      <c r="O12" s="29" t="s">
        <v>19</v>
      </c>
      <c r="P12" s="29" t="str">
        <f t="shared" si="2"/>
        <v>負け</v>
      </c>
      <c r="Q12" s="29">
        <f t="shared" si="3"/>
        <v>0</v>
      </c>
      <c r="R12" s="29">
        <f>(I12-N12)*100</f>
        <v>-115.00000000000057</v>
      </c>
      <c r="S12" s="29">
        <f t="shared" si="6"/>
        <v>0</v>
      </c>
      <c r="T12" s="29">
        <f t="shared" si="7"/>
        <v>-115.00000000000057</v>
      </c>
      <c r="U12" s="30">
        <f t="shared" si="8"/>
        <v>0</v>
      </c>
      <c r="V12" s="30">
        <f t="shared" si="9"/>
        <v>-21948.552536109462</v>
      </c>
      <c r="W12" s="30">
        <f t="shared" si="4"/>
        <v>-21948.552536109462</v>
      </c>
      <c r="X12" s="30">
        <f t="shared" si="10"/>
        <v>417022.4981860798</v>
      </c>
    </row>
    <row r="13" spans="1:24" ht="13.5" customHeight="1">
      <c r="A13" s="29">
        <v>11</v>
      </c>
      <c r="B13" s="29" t="s">
        <v>18</v>
      </c>
      <c r="C13" s="29" t="s">
        <v>50</v>
      </c>
      <c r="D13" s="29">
        <f t="shared" si="5"/>
        <v>0</v>
      </c>
      <c r="E13" s="35">
        <f t="shared" si="0"/>
        <v>42553.31614143716</v>
      </c>
      <c r="F13" s="29" t="s">
        <v>256</v>
      </c>
      <c r="G13" s="29" t="s">
        <v>46</v>
      </c>
      <c r="H13" s="29" t="s">
        <v>161</v>
      </c>
      <c r="I13" s="29">
        <v>105.18</v>
      </c>
      <c r="J13" s="29">
        <v>105.67</v>
      </c>
      <c r="K13" s="19">
        <f t="shared" si="1"/>
        <v>48.99999999999949</v>
      </c>
      <c r="L13" s="29" t="s">
        <v>48</v>
      </c>
      <c r="M13" s="29" t="s">
        <v>162</v>
      </c>
      <c r="N13" s="29">
        <v>103.42</v>
      </c>
      <c r="O13" s="29" t="s">
        <v>19</v>
      </c>
      <c r="P13" s="29" t="str">
        <f t="shared" si="2"/>
        <v>勝ち</v>
      </c>
      <c r="Q13" s="29">
        <f t="shared" si="3"/>
        <v>1</v>
      </c>
      <c r="R13" s="29">
        <f>(I13-N13)*100</f>
        <v>176.0000000000005</v>
      </c>
      <c r="S13" s="29">
        <f t="shared" si="6"/>
        <v>176.0000000000005</v>
      </c>
      <c r="T13" s="29">
        <f t="shared" si="7"/>
        <v>0</v>
      </c>
      <c r="U13" s="30">
        <f t="shared" si="8"/>
        <v>74893.83640892961</v>
      </c>
      <c r="V13" s="30">
        <f t="shared" si="9"/>
        <v>0</v>
      </c>
      <c r="W13" s="30">
        <f t="shared" si="4"/>
        <v>74893.83640892961</v>
      </c>
      <c r="X13" s="30">
        <f t="shared" si="10"/>
        <v>491916.3345950094</v>
      </c>
    </row>
    <row r="14" spans="1:24" ht="13.5" customHeight="1">
      <c r="A14" s="29">
        <v>12</v>
      </c>
      <c r="B14" s="29" t="s">
        <v>18</v>
      </c>
      <c r="C14" s="29" t="s">
        <v>57</v>
      </c>
      <c r="D14" s="29">
        <f t="shared" si="5"/>
        <v>1</v>
      </c>
      <c r="E14" s="35">
        <f t="shared" si="0"/>
        <v>18355.087111754034</v>
      </c>
      <c r="F14" s="29" t="s">
        <v>256</v>
      </c>
      <c r="G14" s="29" t="s">
        <v>46</v>
      </c>
      <c r="H14" s="29" t="s">
        <v>163</v>
      </c>
      <c r="I14" s="29">
        <v>104.62</v>
      </c>
      <c r="J14" s="29">
        <v>103.28</v>
      </c>
      <c r="K14" s="29">
        <f t="shared" si="1"/>
        <v>134.00000000000034</v>
      </c>
      <c r="L14" s="29" t="s">
        <v>48</v>
      </c>
      <c r="M14" s="29" t="s">
        <v>164</v>
      </c>
      <c r="N14" s="29">
        <v>106.62</v>
      </c>
      <c r="O14" s="29" t="s">
        <v>19</v>
      </c>
      <c r="P14" s="29" t="str">
        <f t="shared" si="2"/>
        <v>勝ち</v>
      </c>
      <c r="Q14" s="29">
        <f t="shared" si="3"/>
        <v>1</v>
      </c>
      <c r="R14" s="29">
        <f>(N14-I14)*100</f>
        <v>200</v>
      </c>
      <c r="S14" s="29">
        <f t="shared" si="6"/>
        <v>200</v>
      </c>
      <c r="T14" s="29">
        <f t="shared" si="7"/>
        <v>0</v>
      </c>
      <c r="U14" s="30">
        <f t="shared" si="8"/>
        <v>36710.17422350807</v>
      </c>
      <c r="V14" s="30">
        <f t="shared" si="9"/>
        <v>0</v>
      </c>
      <c r="W14" s="30">
        <f t="shared" si="4"/>
        <v>36710.17422350807</v>
      </c>
      <c r="X14" s="30">
        <f t="shared" si="10"/>
        <v>528626.5088185174</v>
      </c>
    </row>
    <row r="15" spans="1:24" ht="13.5" customHeight="1">
      <c r="A15" s="29">
        <v>13</v>
      </c>
      <c r="B15" s="29" t="s">
        <v>18</v>
      </c>
      <c r="C15" s="29" t="s">
        <v>50</v>
      </c>
      <c r="D15" s="29">
        <f t="shared" si="5"/>
        <v>0</v>
      </c>
      <c r="E15" s="35">
        <f t="shared" si="0"/>
        <v>29045.412572446123</v>
      </c>
      <c r="F15" s="29" t="s">
        <v>256</v>
      </c>
      <c r="G15" s="29" t="s">
        <v>46</v>
      </c>
      <c r="H15" s="29" t="s">
        <v>164</v>
      </c>
      <c r="I15" s="29">
        <v>106.56</v>
      </c>
      <c r="J15" s="29">
        <v>107.47</v>
      </c>
      <c r="K15" s="29">
        <f t="shared" si="1"/>
        <v>90.99999999999966</v>
      </c>
      <c r="L15" s="29" t="s">
        <v>48</v>
      </c>
      <c r="M15" s="29" t="s">
        <v>165</v>
      </c>
      <c r="N15" s="29">
        <v>105.41</v>
      </c>
      <c r="O15" s="29" t="s">
        <v>19</v>
      </c>
      <c r="P15" s="29" t="str">
        <f t="shared" si="2"/>
        <v>勝ち</v>
      </c>
      <c r="Q15" s="29">
        <f t="shared" si="3"/>
        <v>1</v>
      </c>
      <c r="R15" s="29">
        <f>(I15-N15)*100</f>
        <v>115.00000000000057</v>
      </c>
      <c r="S15" s="29">
        <f t="shared" si="6"/>
        <v>115.00000000000057</v>
      </c>
      <c r="T15" s="29">
        <f t="shared" si="7"/>
        <v>0</v>
      </c>
      <c r="U15" s="30">
        <f t="shared" si="8"/>
        <v>33402.224458313205</v>
      </c>
      <c r="V15" s="30">
        <f t="shared" si="9"/>
        <v>0</v>
      </c>
      <c r="W15" s="30">
        <f t="shared" si="4"/>
        <v>33402.224458313205</v>
      </c>
      <c r="X15" s="30">
        <f t="shared" si="10"/>
        <v>562028.7332768306</v>
      </c>
    </row>
    <row r="16" spans="1:24" ht="13.5" customHeight="1">
      <c r="A16" s="29">
        <v>14</v>
      </c>
      <c r="B16" s="29" t="s">
        <v>18</v>
      </c>
      <c r="C16" s="29" t="s">
        <v>50</v>
      </c>
      <c r="D16" s="29">
        <f t="shared" si="5"/>
        <v>0</v>
      </c>
      <c r="E16" s="35">
        <f t="shared" si="0"/>
        <v>36975.57455768598</v>
      </c>
      <c r="F16" s="29" t="s">
        <v>256</v>
      </c>
      <c r="G16" s="29" t="s">
        <v>46</v>
      </c>
      <c r="H16" s="29" t="s">
        <v>164</v>
      </c>
      <c r="I16" s="29">
        <v>106.66</v>
      </c>
      <c r="J16" s="29">
        <v>107.42</v>
      </c>
      <c r="K16" s="29">
        <f t="shared" si="1"/>
        <v>76.00000000000051</v>
      </c>
      <c r="L16" s="29" t="s">
        <v>48</v>
      </c>
      <c r="M16" s="29" t="s">
        <v>166</v>
      </c>
      <c r="N16" s="29">
        <v>105.41</v>
      </c>
      <c r="O16" s="29" t="s">
        <v>19</v>
      </c>
      <c r="P16" s="29" t="str">
        <f t="shared" si="2"/>
        <v>勝ち</v>
      </c>
      <c r="Q16" s="29">
        <f t="shared" si="3"/>
        <v>1</v>
      </c>
      <c r="R16" s="29">
        <f>(I16-N16)*100</f>
        <v>125</v>
      </c>
      <c r="S16" s="29">
        <f t="shared" si="6"/>
        <v>125</v>
      </c>
      <c r="T16" s="29">
        <f t="shared" si="7"/>
        <v>0</v>
      </c>
      <c r="U16" s="30">
        <f t="shared" si="8"/>
        <v>46219.468197107475</v>
      </c>
      <c r="V16" s="30">
        <f t="shared" si="9"/>
        <v>0</v>
      </c>
      <c r="W16" s="30">
        <f t="shared" si="4"/>
        <v>46219.468197107475</v>
      </c>
      <c r="X16" s="30">
        <f t="shared" si="10"/>
        <v>608248.2014739381</v>
      </c>
    </row>
    <row r="17" spans="1:24" ht="13.5" customHeight="1">
      <c r="A17" s="29">
        <v>15</v>
      </c>
      <c r="B17" s="29" t="s">
        <v>18</v>
      </c>
      <c r="C17" s="29" t="s">
        <v>57</v>
      </c>
      <c r="D17" s="29">
        <f t="shared" si="5"/>
        <v>1</v>
      </c>
      <c r="E17" s="35">
        <f t="shared" si="0"/>
        <v>55295.29104308557</v>
      </c>
      <c r="F17" s="29" t="s">
        <v>256</v>
      </c>
      <c r="G17" s="29" t="s">
        <v>46</v>
      </c>
      <c r="H17" s="29" t="s">
        <v>167</v>
      </c>
      <c r="I17" s="29">
        <v>108.95</v>
      </c>
      <c r="J17" s="29">
        <v>108.4</v>
      </c>
      <c r="K17" s="29">
        <f t="shared" si="1"/>
        <v>54.999999999999716</v>
      </c>
      <c r="L17" s="29" t="s">
        <v>48</v>
      </c>
      <c r="M17" s="29" t="s">
        <v>168</v>
      </c>
      <c r="N17" s="29">
        <v>110.73</v>
      </c>
      <c r="O17" s="29" t="s">
        <v>19</v>
      </c>
      <c r="P17" s="29" t="str">
        <f t="shared" si="2"/>
        <v>勝ち</v>
      </c>
      <c r="Q17" s="29">
        <f t="shared" si="3"/>
        <v>1</v>
      </c>
      <c r="R17" s="29">
        <f>(N17-I17)*100</f>
        <v>178.0000000000001</v>
      </c>
      <c r="S17" s="29">
        <f t="shared" si="6"/>
        <v>178.0000000000001</v>
      </c>
      <c r="T17" s="29">
        <f t="shared" si="7"/>
        <v>0</v>
      </c>
      <c r="U17" s="30">
        <f t="shared" si="8"/>
        <v>98425.61805669237</v>
      </c>
      <c r="V17" s="30">
        <f t="shared" si="9"/>
        <v>0</v>
      </c>
      <c r="W17" s="30">
        <f t="shared" si="4"/>
        <v>98425.61805669237</v>
      </c>
      <c r="X17" s="30">
        <f t="shared" si="10"/>
        <v>706673.8195306305</v>
      </c>
    </row>
    <row r="18" spans="1:24" ht="13.5" customHeight="1">
      <c r="A18" s="29">
        <v>16</v>
      </c>
      <c r="B18" s="29" t="s">
        <v>18</v>
      </c>
      <c r="C18" s="29" t="s">
        <v>50</v>
      </c>
      <c r="D18" s="29">
        <f t="shared" si="5"/>
        <v>0</v>
      </c>
      <c r="E18" s="35">
        <f t="shared" si="0"/>
        <v>40151.921564239936</v>
      </c>
      <c r="F18" s="29" t="s">
        <v>256</v>
      </c>
      <c r="G18" s="29" t="s">
        <v>46</v>
      </c>
      <c r="H18" s="29" t="s">
        <v>169</v>
      </c>
      <c r="I18" s="29">
        <v>109.85</v>
      </c>
      <c r="J18" s="29">
        <v>110.73</v>
      </c>
      <c r="K18" s="29">
        <f t="shared" si="1"/>
        <v>88.00000000000097</v>
      </c>
      <c r="L18" s="29" t="s">
        <v>48</v>
      </c>
      <c r="M18" s="29" t="s">
        <v>170</v>
      </c>
      <c r="N18" s="29">
        <v>110.73</v>
      </c>
      <c r="O18" s="29" t="s">
        <v>19</v>
      </c>
      <c r="P18" s="29" t="str">
        <f t="shared" si="2"/>
        <v>負け</v>
      </c>
      <c r="Q18" s="29">
        <f t="shared" si="3"/>
        <v>0</v>
      </c>
      <c r="R18" s="29">
        <f>(I18-N18)*100</f>
        <v>-88.00000000000097</v>
      </c>
      <c r="S18" s="29">
        <f t="shared" si="6"/>
        <v>0</v>
      </c>
      <c r="T18" s="29">
        <f t="shared" si="7"/>
        <v>-88.00000000000097</v>
      </c>
      <c r="U18" s="30">
        <f t="shared" si="8"/>
        <v>0</v>
      </c>
      <c r="V18" s="30">
        <f t="shared" si="9"/>
        <v>-35333.690976531536</v>
      </c>
      <c r="W18" s="30">
        <f t="shared" si="4"/>
        <v>-35333.690976531536</v>
      </c>
      <c r="X18" s="30">
        <f t="shared" si="10"/>
        <v>671340.128554099</v>
      </c>
    </row>
    <row r="19" spans="1:24" ht="13.5" customHeight="1">
      <c r="A19" s="29">
        <v>17</v>
      </c>
      <c r="B19" s="29" t="s">
        <v>18</v>
      </c>
      <c r="C19" s="29" t="s">
        <v>57</v>
      </c>
      <c r="D19" s="29">
        <f t="shared" si="5"/>
        <v>1</v>
      </c>
      <c r="E19" s="35">
        <f t="shared" si="0"/>
        <v>54140.332947910814</v>
      </c>
      <c r="F19" s="29" t="s">
        <v>256</v>
      </c>
      <c r="G19" s="29" t="s">
        <v>46</v>
      </c>
      <c r="H19" s="29" t="s">
        <v>171</v>
      </c>
      <c r="I19" s="29">
        <v>119.83</v>
      </c>
      <c r="J19" s="29">
        <v>119.21</v>
      </c>
      <c r="K19" s="29">
        <f t="shared" si="1"/>
        <v>62.000000000000455</v>
      </c>
      <c r="L19" s="29" t="s">
        <v>48</v>
      </c>
      <c r="M19" s="29" t="s">
        <v>172</v>
      </c>
      <c r="N19" s="29">
        <v>119.21</v>
      </c>
      <c r="O19" s="29" t="s">
        <v>19</v>
      </c>
      <c r="P19" s="29" t="str">
        <f t="shared" si="2"/>
        <v>負け</v>
      </c>
      <c r="Q19" s="29">
        <f t="shared" si="3"/>
        <v>0</v>
      </c>
      <c r="R19" s="29">
        <f>(N19-I19)*100</f>
        <v>-62.000000000000455</v>
      </c>
      <c r="S19" s="29">
        <f t="shared" si="6"/>
        <v>0</v>
      </c>
      <c r="T19" s="29">
        <f t="shared" si="7"/>
        <v>-62.000000000000455</v>
      </c>
      <c r="U19" s="30">
        <f t="shared" si="8"/>
        <v>0</v>
      </c>
      <c r="V19" s="30">
        <f t="shared" si="9"/>
        <v>-33567.00642770495</v>
      </c>
      <c r="W19" s="30">
        <f t="shared" si="4"/>
        <v>-33567.00642770495</v>
      </c>
      <c r="X19" s="30">
        <f t="shared" si="10"/>
        <v>637773.1221263941</v>
      </c>
    </row>
    <row r="20" spans="1:24" ht="13.5" customHeight="1">
      <c r="A20" s="29">
        <v>18</v>
      </c>
      <c r="B20" s="29" t="s">
        <v>18</v>
      </c>
      <c r="C20" s="29" t="s">
        <v>57</v>
      </c>
      <c r="D20" s="29">
        <f t="shared" si="5"/>
        <v>1</v>
      </c>
      <c r="E20" s="35">
        <f t="shared" si="0"/>
        <v>23797.504556954944</v>
      </c>
      <c r="F20" s="29" t="s">
        <v>256</v>
      </c>
      <c r="G20" s="29" t="s">
        <v>46</v>
      </c>
      <c r="H20" s="29" t="s">
        <v>173</v>
      </c>
      <c r="I20" s="29">
        <v>118.42</v>
      </c>
      <c r="J20" s="29">
        <v>117.08</v>
      </c>
      <c r="K20" s="29">
        <f t="shared" si="1"/>
        <v>134.00000000000034</v>
      </c>
      <c r="L20" s="29" t="s">
        <v>48</v>
      </c>
      <c r="M20" s="29" t="s">
        <v>174</v>
      </c>
      <c r="N20" s="29">
        <v>117.08</v>
      </c>
      <c r="O20" s="29" t="s">
        <v>19</v>
      </c>
      <c r="P20" s="29" t="str">
        <f t="shared" si="2"/>
        <v>負け</v>
      </c>
      <c r="Q20" s="29">
        <f t="shared" si="3"/>
        <v>0</v>
      </c>
      <c r="R20" s="29">
        <f>(N20-I20)*100</f>
        <v>-134.00000000000034</v>
      </c>
      <c r="S20" s="29">
        <f t="shared" si="6"/>
        <v>0</v>
      </c>
      <c r="T20" s="29">
        <f t="shared" si="7"/>
        <v>-134.00000000000034</v>
      </c>
      <c r="U20" s="30">
        <f t="shared" si="8"/>
        <v>0</v>
      </c>
      <c r="V20" s="30">
        <f t="shared" si="9"/>
        <v>-31888.656106319708</v>
      </c>
      <c r="W20" s="30">
        <f>E20*R20/100</f>
        <v>-31888.656106319708</v>
      </c>
      <c r="X20" s="30">
        <f>X19+W20</f>
        <v>605884.4660200743</v>
      </c>
    </row>
    <row r="21" spans="1:24" ht="13.5" customHeight="1">
      <c r="A21" s="29">
        <v>19</v>
      </c>
      <c r="B21" s="29" t="s">
        <v>18</v>
      </c>
      <c r="C21" s="29" t="s">
        <v>57</v>
      </c>
      <c r="D21" s="29">
        <f t="shared" si="5"/>
        <v>1</v>
      </c>
      <c r="E21" s="35">
        <f t="shared" si="0"/>
        <v>37867.779126254776</v>
      </c>
      <c r="F21" s="29" t="s">
        <v>256</v>
      </c>
      <c r="G21" s="29" t="s">
        <v>46</v>
      </c>
      <c r="H21" s="29" t="s">
        <v>175</v>
      </c>
      <c r="I21" s="29">
        <v>118.59</v>
      </c>
      <c r="J21" s="29">
        <v>117.79</v>
      </c>
      <c r="K21" s="29">
        <f t="shared" si="1"/>
        <v>79.99999999999972</v>
      </c>
      <c r="L21" s="29" t="s">
        <v>48</v>
      </c>
      <c r="M21" s="29" t="s">
        <v>176</v>
      </c>
      <c r="N21" s="29">
        <v>117.79</v>
      </c>
      <c r="O21" s="29" t="s">
        <v>19</v>
      </c>
      <c r="P21" s="29" t="str">
        <f t="shared" si="2"/>
        <v>負け</v>
      </c>
      <c r="Q21" s="29">
        <f t="shared" si="3"/>
        <v>0</v>
      </c>
      <c r="R21" s="29">
        <f>(N21-I21)*100</f>
        <v>-79.99999999999972</v>
      </c>
      <c r="S21" s="29">
        <f t="shared" si="6"/>
        <v>0</v>
      </c>
      <c r="T21" s="29">
        <f t="shared" si="7"/>
        <v>-79.99999999999972</v>
      </c>
      <c r="U21" s="30">
        <f t="shared" si="8"/>
        <v>0</v>
      </c>
      <c r="V21" s="30">
        <f t="shared" si="9"/>
        <v>-30294.223301003716</v>
      </c>
      <c r="W21" s="30">
        <f>E21*R21/100</f>
        <v>-30294.223301003716</v>
      </c>
      <c r="X21" s="30">
        <f>X20+W21</f>
        <v>575590.2427190706</v>
      </c>
    </row>
    <row r="22" spans="1:24" ht="13.5" customHeight="1">
      <c r="A22" s="29">
        <v>20</v>
      </c>
      <c r="B22" s="29" t="s">
        <v>18</v>
      </c>
      <c r="C22" s="29" t="s">
        <v>50</v>
      </c>
      <c r="D22" s="29">
        <f t="shared" si="5"/>
        <v>0</v>
      </c>
      <c r="E22" s="35">
        <f t="shared" si="0"/>
        <v>24184.46397979293</v>
      </c>
      <c r="F22" s="29" t="s">
        <v>256</v>
      </c>
      <c r="G22" s="29" t="s">
        <v>46</v>
      </c>
      <c r="H22" s="29" t="s">
        <v>177</v>
      </c>
      <c r="I22" s="29">
        <v>116.73</v>
      </c>
      <c r="J22" s="29">
        <v>117.92</v>
      </c>
      <c r="K22" s="29">
        <f t="shared" si="1"/>
        <v>118.99999999999977</v>
      </c>
      <c r="L22" s="29" t="s">
        <v>48</v>
      </c>
      <c r="M22" s="29" t="s">
        <v>178</v>
      </c>
      <c r="N22" s="29">
        <v>111.51</v>
      </c>
      <c r="O22" s="29" t="s">
        <v>19</v>
      </c>
      <c r="P22" s="29" t="str">
        <f t="shared" si="2"/>
        <v>勝ち</v>
      </c>
      <c r="Q22" s="29">
        <f t="shared" si="3"/>
        <v>1</v>
      </c>
      <c r="R22" s="29">
        <f>(I22-N22)*100</f>
        <v>521.9999999999999</v>
      </c>
      <c r="S22" s="29">
        <f t="shared" si="6"/>
        <v>521.9999999999999</v>
      </c>
      <c r="T22" s="29">
        <f t="shared" si="7"/>
        <v>0</v>
      </c>
      <c r="U22" s="30">
        <f t="shared" si="8"/>
        <v>126242.90197451906</v>
      </c>
      <c r="V22" s="30">
        <f t="shared" si="9"/>
        <v>0</v>
      </c>
      <c r="W22" s="30">
        <f aca="true" t="shared" si="11" ref="W22:W29">E22*R22/100</f>
        <v>126242.90197451906</v>
      </c>
      <c r="X22" s="30">
        <f aca="true" t="shared" si="12" ref="X22:X29">X21+W22</f>
        <v>701833.1446935897</v>
      </c>
    </row>
    <row r="23" spans="1:24" ht="13.5" customHeight="1">
      <c r="A23" s="29">
        <v>21</v>
      </c>
      <c r="B23" s="29" t="s">
        <v>18</v>
      </c>
      <c r="C23" s="29" t="s">
        <v>50</v>
      </c>
      <c r="D23" s="29">
        <f t="shared" si="5"/>
        <v>0</v>
      </c>
      <c r="E23" s="35">
        <f t="shared" si="0"/>
        <v>21267.671051320827</v>
      </c>
      <c r="F23" s="29" t="s">
        <v>256</v>
      </c>
      <c r="G23" s="29" t="s">
        <v>46</v>
      </c>
      <c r="H23" s="29" t="s">
        <v>179</v>
      </c>
      <c r="I23" s="29">
        <v>111.28</v>
      </c>
      <c r="J23" s="29">
        <v>112.93</v>
      </c>
      <c r="K23" s="29">
        <f t="shared" si="1"/>
        <v>165.00000000000057</v>
      </c>
      <c r="L23" s="29" t="s">
        <v>48</v>
      </c>
      <c r="M23" s="29" t="s">
        <v>180</v>
      </c>
      <c r="N23" s="29">
        <v>112.93</v>
      </c>
      <c r="O23" s="29" t="s">
        <v>19</v>
      </c>
      <c r="P23" s="29" t="str">
        <f t="shared" si="2"/>
        <v>負け</v>
      </c>
      <c r="Q23" s="29">
        <f t="shared" si="3"/>
        <v>0</v>
      </c>
      <c r="R23" s="29">
        <f>(I23-N23)*100</f>
        <v>-165.00000000000057</v>
      </c>
      <c r="S23" s="29">
        <f t="shared" si="6"/>
        <v>0</v>
      </c>
      <c r="T23" s="29">
        <f t="shared" si="7"/>
        <v>-165.00000000000057</v>
      </c>
      <c r="U23" s="30">
        <f t="shared" si="8"/>
        <v>0</v>
      </c>
      <c r="V23" s="30">
        <f t="shared" si="9"/>
        <v>-35091.657234679486</v>
      </c>
      <c r="W23" s="30">
        <f t="shared" si="11"/>
        <v>-35091.657234679486</v>
      </c>
      <c r="X23" s="30">
        <f t="shared" si="12"/>
        <v>666741.4874589102</v>
      </c>
    </row>
    <row r="24" spans="1:24" ht="13.5" customHeight="1">
      <c r="A24" s="29">
        <v>22</v>
      </c>
      <c r="B24" s="29" t="s">
        <v>18</v>
      </c>
      <c r="C24" s="29" t="s">
        <v>57</v>
      </c>
      <c r="D24" s="29">
        <f t="shared" si="5"/>
        <v>1</v>
      </c>
      <c r="E24" s="35">
        <f t="shared" si="0"/>
        <v>26044.58935386366</v>
      </c>
      <c r="F24" s="29" t="s">
        <v>256</v>
      </c>
      <c r="G24" s="29" t="s">
        <v>46</v>
      </c>
      <c r="H24" s="29" t="s">
        <v>180</v>
      </c>
      <c r="I24" s="29">
        <v>112.69</v>
      </c>
      <c r="J24" s="29">
        <v>111.41</v>
      </c>
      <c r="K24" s="29">
        <f t="shared" si="1"/>
        <v>128.0000000000001</v>
      </c>
      <c r="L24" s="29" t="s">
        <v>48</v>
      </c>
      <c r="M24" s="29" t="s">
        <v>181</v>
      </c>
      <c r="N24" s="29">
        <v>114.34</v>
      </c>
      <c r="O24" s="29" t="s">
        <v>19</v>
      </c>
      <c r="P24" s="29" t="str">
        <f t="shared" si="2"/>
        <v>勝ち</v>
      </c>
      <c r="Q24" s="29">
        <f t="shared" si="3"/>
        <v>1</v>
      </c>
      <c r="R24" s="29">
        <f aca="true" t="shared" si="13" ref="R24:R29">(N24-I24)*100</f>
        <v>165.00000000000057</v>
      </c>
      <c r="S24" s="29">
        <f t="shared" si="6"/>
        <v>165.00000000000057</v>
      </c>
      <c r="T24" s="29">
        <f t="shared" si="7"/>
        <v>0</v>
      </c>
      <c r="U24" s="30">
        <f t="shared" si="8"/>
        <v>42973.57243387518</v>
      </c>
      <c r="V24" s="30">
        <f t="shared" si="9"/>
        <v>0</v>
      </c>
      <c r="W24" s="30">
        <f t="shared" si="11"/>
        <v>42973.57243387518</v>
      </c>
      <c r="X24" s="30">
        <f t="shared" si="12"/>
        <v>709715.0598927854</v>
      </c>
    </row>
    <row r="25" spans="1:24" ht="13.5" customHeight="1">
      <c r="A25" s="29">
        <v>23</v>
      </c>
      <c r="B25" s="29" t="s">
        <v>18</v>
      </c>
      <c r="C25" s="29" t="s">
        <v>57</v>
      </c>
      <c r="D25" s="29">
        <f t="shared" si="5"/>
        <v>1</v>
      </c>
      <c r="E25" s="35">
        <f t="shared" si="0"/>
        <v>40324.71931209029</v>
      </c>
      <c r="F25" s="29" t="s">
        <v>256</v>
      </c>
      <c r="G25" s="29" t="s">
        <v>46</v>
      </c>
      <c r="H25" s="29" t="s">
        <v>182</v>
      </c>
      <c r="I25" s="29">
        <v>115.22</v>
      </c>
      <c r="J25" s="29">
        <v>114.34</v>
      </c>
      <c r="K25" s="29">
        <f t="shared" si="1"/>
        <v>87.99999999999955</v>
      </c>
      <c r="L25" s="29" t="s">
        <v>48</v>
      </c>
      <c r="M25" s="29" t="s">
        <v>181</v>
      </c>
      <c r="N25" s="29">
        <v>114.34</v>
      </c>
      <c r="O25" s="29" t="s">
        <v>19</v>
      </c>
      <c r="P25" s="29" t="str">
        <f t="shared" si="2"/>
        <v>負け</v>
      </c>
      <c r="Q25" s="29">
        <f t="shared" si="3"/>
        <v>0</v>
      </c>
      <c r="R25" s="29">
        <f t="shared" si="13"/>
        <v>-87.99999999999955</v>
      </c>
      <c r="S25" s="29">
        <f t="shared" si="6"/>
        <v>0</v>
      </c>
      <c r="T25" s="29">
        <f t="shared" si="7"/>
        <v>-87.99999999999955</v>
      </c>
      <c r="U25" s="30">
        <f t="shared" si="8"/>
        <v>0</v>
      </c>
      <c r="V25" s="30">
        <f t="shared" si="9"/>
        <v>-35485.75299463927</v>
      </c>
      <c r="W25" s="30">
        <f t="shared" si="11"/>
        <v>-35485.75299463927</v>
      </c>
      <c r="X25" s="30">
        <f t="shared" si="12"/>
        <v>674229.3068981462</v>
      </c>
    </row>
    <row r="26" spans="1:24" ht="13.5" customHeight="1">
      <c r="A26" s="29">
        <v>24</v>
      </c>
      <c r="B26" s="29" t="s">
        <v>18</v>
      </c>
      <c r="C26" s="29" t="s">
        <v>57</v>
      </c>
      <c r="D26" s="29">
        <f t="shared" si="5"/>
        <v>1</v>
      </c>
      <c r="E26" s="35">
        <f t="shared" si="0"/>
        <v>34399.454433579245</v>
      </c>
      <c r="F26" s="29" t="s">
        <v>256</v>
      </c>
      <c r="G26" s="29" t="s">
        <v>46</v>
      </c>
      <c r="H26" s="29" t="s">
        <v>183</v>
      </c>
      <c r="I26" s="29">
        <v>116.16</v>
      </c>
      <c r="J26" s="29">
        <v>115.18</v>
      </c>
      <c r="K26" s="29">
        <f t="shared" si="1"/>
        <v>97.99999999999898</v>
      </c>
      <c r="L26" s="29" t="s">
        <v>48</v>
      </c>
      <c r="M26" s="29" t="s">
        <v>184</v>
      </c>
      <c r="N26" s="29">
        <v>116.49</v>
      </c>
      <c r="O26" s="29" t="s">
        <v>19</v>
      </c>
      <c r="P26" s="29" t="str">
        <f t="shared" si="2"/>
        <v>勝ち</v>
      </c>
      <c r="Q26" s="29">
        <f t="shared" si="3"/>
        <v>1</v>
      </c>
      <c r="R26" s="29">
        <f t="shared" si="13"/>
        <v>32.99999999999983</v>
      </c>
      <c r="S26" s="29">
        <f t="shared" si="6"/>
        <v>32.99999999999983</v>
      </c>
      <c r="T26" s="29">
        <f t="shared" si="7"/>
        <v>0</v>
      </c>
      <c r="U26" s="30">
        <f t="shared" si="8"/>
        <v>11351.819963081092</v>
      </c>
      <c r="V26" s="30">
        <f t="shared" si="9"/>
        <v>0</v>
      </c>
      <c r="W26" s="30">
        <f t="shared" si="11"/>
        <v>11351.819963081092</v>
      </c>
      <c r="X26" s="30">
        <f t="shared" si="12"/>
        <v>685581.1268612272</v>
      </c>
    </row>
    <row r="27" spans="1:24" ht="13.5" customHeight="1">
      <c r="A27" s="29">
        <v>25</v>
      </c>
      <c r="B27" s="29" t="s">
        <v>18</v>
      </c>
      <c r="C27" s="29" t="s">
        <v>57</v>
      </c>
      <c r="D27" s="29">
        <f t="shared" si="5"/>
        <v>1</v>
      </c>
      <c r="E27" s="35">
        <f t="shared" si="0"/>
        <v>62325.55698738462</v>
      </c>
      <c r="F27" s="29" t="s">
        <v>256</v>
      </c>
      <c r="G27" s="29" t="s">
        <v>46</v>
      </c>
      <c r="H27" s="29" t="s">
        <v>185</v>
      </c>
      <c r="I27" s="29">
        <v>116.63</v>
      </c>
      <c r="J27" s="29">
        <v>116.08</v>
      </c>
      <c r="K27" s="29">
        <f t="shared" si="1"/>
        <v>54.999999999999716</v>
      </c>
      <c r="L27" s="29" t="s">
        <v>48</v>
      </c>
      <c r="M27" s="29" t="s">
        <v>185</v>
      </c>
      <c r="N27" s="29">
        <v>116.08</v>
      </c>
      <c r="O27" s="29" t="s">
        <v>19</v>
      </c>
      <c r="P27" s="29" t="str">
        <f t="shared" si="2"/>
        <v>負け</v>
      </c>
      <c r="Q27" s="29">
        <f t="shared" si="3"/>
        <v>0</v>
      </c>
      <c r="R27" s="29">
        <f t="shared" si="13"/>
        <v>-54.999999999999716</v>
      </c>
      <c r="S27" s="29">
        <f t="shared" si="6"/>
        <v>0</v>
      </c>
      <c r="T27" s="29">
        <f t="shared" si="7"/>
        <v>-54.999999999999716</v>
      </c>
      <c r="U27" s="30">
        <f t="shared" si="8"/>
        <v>0</v>
      </c>
      <c r="V27" s="30">
        <f t="shared" si="9"/>
        <v>-34279.05634306136</v>
      </c>
      <c r="W27" s="30">
        <f t="shared" si="11"/>
        <v>-34279.05634306136</v>
      </c>
      <c r="X27" s="30">
        <f t="shared" si="12"/>
        <v>651302.0705181658</v>
      </c>
    </row>
    <row r="28" spans="1:24" ht="13.5" customHeight="1">
      <c r="A28" s="29">
        <v>26</v>
      </c>
      <c r="B28" s="29" t="s">
        <v>18</v>
      </c>
      <c r="C28" s="29" t="s">
        <v>57</v>
      </c>
      <c r="D28" s="29">
        <f t="shared" si="5"/>
        <v>1</v>
      </c>
      <c r="E28" s="35">
        <f t="shared" si="0"/>
        <v>74011.59892251923</v>
      </c>
      <c r="F28" s="29" t="s">
        <v>256</v>
      </c>
      <c r="G28" s="29" t="s">
        <v>46</v>
      </c>
      <c r="H28" s="29" t="s">
        <v>185</v>
      </c>
      <c r="I28" s="29">
        <v>116.58</v>
      </c>
      <c r="J28" s="29">
        <v>116.14</v>
      </c>
      <c r="K28" s="29">
        <f t="shared" si="1"/>
        <v>43.99999999999977</v>
      </c>
      <c r="L28" s="29" t="s">
        <v>48</v>
      </c>
      <c r="M28" s="29" t="s">
        <v>185</v>
      </c>
      <c r="N28" s="29">
        <v>116.14</v>
      </c>
      <c r="O28" s="29" t="s">
        <v>19</v>
      </c>
      <c r="P28" s="29" t="str">
        <f t="shared" si="2"/>
        <v>負け</v>
      </c>
      <c r="Q28" s="29">
        <f t="shared" si="3"/>
        <v>0</v>
      </c>
      <c r="R28" s="29">
        <f t="shared" si="13"/>
        <v>-43.99999999999977</v>
      </c>
      <c r="S28" s="29">
        <f t="shared" si="6"/>
        <v>0</v>
      </c>
      <c r="T28" s="29">
        <f t="shared" si="7"/>
        <v>-43.99999999999977</v>
      </c>
      <c r="U28" s="30">
        <f t="shared" si="8"/>
        <v>0</v>
      </c>
      <c r="V28" s="30">
        <f t="shared" si="9"/>
        <v>-32565.103525908293</v>
      </c>
      <c r="W28" s="30">
        <f t="shared" si="11"/>
        <v>-32565.103525908293</v>
      </c>
      <c r="X28" s="30">
        <f t="shared" si="12"/>
        <v>618736.9669922575</v>
      </c>
    </row>
    <row r="29" spans="1:24" ht="13.5" customHeight="1">
      <c r="A29" s="29">
        <v>27</v>
      </c>
      <c r="B29" s="29" t="s">
        <v>18</v>
      </c>
      <c r="C29" s="29" t="s">
        <v>57</v>
      </c>
      <c r="D29" s="29">
        <f t="shared" si="5"/>
        <v>1</v>
      </c>
      <c r="E29" s="35">
        <f t="shared" si="0"/>
        <v>64451.7673950282</v>
      </c>
      <c r="F29" s="29" t="s">
        <v>256</v>
      </c>
      <c r="G29" s="29" t="s">
        <v>46</v>
      </c>
      <c r="H29" s="29" t="s">
        <v>186</v>
      </c>
      <c r="I29" s="29">
        <v>117.91</v>
      </c>
      <c r="J29" s="29">
        <v>117.43</v>
      </c>
      <c r="K29" s="29">
        <f t="shared" si="1"/>
        <v>47.99999999999898</v>
      </c>
      <c r="L29" s="29" t="s">
        <v>48</v>
      </c>
      <c r="M29" s="29" t="s">
        <v>187</v>
      </c>
      <c r="N29" s="29">
        <v>117.43</v>
      </c>
      <c r="O29" s="29" t="s">
        <v>19</v>
      </c>
      <c r="P29" s="29" t="str">
        <f t="shared" si="2"/>
        <v>負け</v>
      </c>
      <c r="Q29" s="29">
        <f t="shared" si="3"/>
        <v>0</v>
      </c>
      <c r="R29" s="29">
        <f t="shared" si="13"/>
        <v>-47.99999999999898</v>
      </c>
      <c r="S29" s="29">
        <f t="shared" si="6"/>
        <v>0</v>
      </c>
      <c r="T29" s="29">
        <f t="shared" si="7"/>
        <v>-47.99999999999898</v>
      </c>
      <c r="U29" s="30">
        <f t="shared" si="8"/>
        <v>0</v>
      </c>
      <c r="V29" s="30">
        <f t="shared" si="9"/>
        <v>-30936.848349612876</v>
      </c>
      <c r="W29" s="30">
        <f t="shared" si="11"/>
        <v>-30936.848349612876</v>
      </c>
      <c r="X29" s="30">
        <f t="shared" si="12"/>
        <v>587800.1186426446</v>
      </c>
    </row>
    <row r="30" spans="1:24" ht="13.5" customHeight="1">
      <c r="A30" s="29">
        <v>28</v>
      </c>
      <c r="B30" s="29" t="s">
        <v>18</v>
      </c>
      <c r="C30" s="29" t="s">
        <v>50</v>
      </c>
      <c r="D30" s="29">
        <f t="shared" si="5"/>
        <v>0</v>
      </c>
      <c r="E30" s="35">
        <f t="shared" si="0"/>
        <v>32655.5621468139</v>
      </c>
      <c r="F30" s="29" t="s">
        <v>256</v>
      </c>
      <c r="G30" s="29" t="s">
        <v>46</v>
      </c>
      <c r="H30" s="29" t="s">
        <v>188</v>
      </c>
      <c r="I30" s="29">
        <v>117.68</v>
      </c>
      <c r="J30" s="29">
        <v>118.58</v>
      </c>
      <c r="K30" s="29">
        <f t="shared" si="1"/>
        <v>89.99999999999915</v>
      </c>
      <c r="L30" s="29" t="s">
        <v>48</v>
      </c>
      <c r="M30" s="29" t="s">
        <v>189</v>
      </c>
      <c r="N30" s="29">
        <v>115.5</v>
      </c>
      <c r="O30" s="29" t="s">
        <v>19</v>
      </c>
      <c r="P30" s="29" t="str">
        <f t="shared" si="2"/>
        <v>勝ち</v>
      </c>
      <c r="Q30" s="29">
        <f t="shared" si="3"/>
        <v>1</v>
      </c>
      <c r="R30" s="29">
        <f>(I30-N30)*100</f>
        <v>218.00000000000068</v>
      </c>
      <c r="S30" s="29">
        <f t="shared" si="6"/>
        <v>218.00000000000068</v>
      </c>
      <c r="T30" s="29">
        <f t="shared" si="7"/>
        <v>0</v>
      </c>
      <c r="U30" s="30">
        <f t="shared" si="8"/>
        <v>71189.12548005453</v>
      </c>
      <c r="V30" s="30">
        <f t="shared" si="9"/>
        <v>0</v>
      </c>
      <c r="W30" s="30">
        <f aca="true" t="shared" si="14" ref="W30:W45">E30*R30/100</f>
        <v>71189.12548005453</v>
      </c>
      <c r="X30" s="30">
        <f aca="true" t="shared" si="15" ref="X30:X45">X29+W30</f>
        <v>658989.2441226991</v>
      </c>
    </row>
    <row r="31" spans="1:24" ht="13.5" customHeight="1">
      <c r="A31" s="29">
        <v>29</v>
      </c>
      <c r="B31" s="29" t="s">
        <v>18</v>
      </c>
      <c r="C31" s="29" t="s">
        <v>57</v>
      </c>
      <c r="D31" s="29">
        <f t="shared" si="5"/>
        <v>1</v>
      </c>
      <c r="E31" s="35">
        <f t="shared" si="0"/>
        <v>30793.88991227545</v>
      </c>
      <c r="F31" s="29" t="s">
        <v>256</v>
      </c>
      <c r="G31" s="29" t="s">
        <v>46</v>
      </c>
      <c r="H31" s="29" t="s">
        <v>190</v>
      </c>
      <c r="I31" s="29">
        <v>119.04</v>
      </c>
      <c r="J31" s="29">
        <v>117.97</v>
      </c>
      <c r="K31" s="29">
        <f t="shared" si="1"/>
        <v>107.00000000000074</v>
      </c>
      <c r="L31" s="29" t="s">
        <v>48</v>
      </c>
      <c r="M31" s="29" t="s">
        <v>191</v>
      </c>
      <c r="N31" s="29">
        <v>120.19</v>
      </c>
      <c r="O31" s="29" t="s">
        <v>19</v>
      </c>
      <c r="P31" s="29" t="str">
        <f t="shared" si="2"/>
        <v>勝ち</v>
      </c>
      <c r="Q31" s="29">
        <f t="shared" si="3"/>
        <v>1</v>
      </c>
      <c r="R31" s="29">
        <f aca="true" t="shared" si="16" ref="R31:R45">(N31-I31)*100</f>
        <v>114.99999999999915</v>
      </c>
      <c r="S31" s="29">
        <f t="shared" si="6"/>
        <v>114.99999999999915</v>
      </c>
      <c r="T31" s="29">
        <f t="shared" si="7"/>
        <v>0</v>
      </c>
      <c r="U31" s="30">
        <f t="shared" si="8"/>
        <v>35412.973399116505</v>
      </c>
      <c r="V31" s="30">
        <f t="shared" si="9"/>
        <v>0</v>
      </c>
      <c r="W31" s="30">
        <f t="shared" si="14"/>
        <v>35412.973399116505</v>
      </c>
      <c r="X31" s="30">
        <f t="shared" si="15"/>
        <v>694402.2175218157</v>
      </c>
    </row>
    <row r="32" spans="1:24" ht="13.5" customHeight="1">
      <c r="A32" s="29">
        <v>30</v>
      </c>
      <c r="B32" s="29" t="s">
        <v>18</v>
      </c>
      <c r="C32" s="29" t="s">
        <v>57</v>
      </c>
      <c r="D32" s="29">
        <f t="shared" si="5"/>
        <v>1</v>
      </c>
      <c r="E32" s="35">
        <f t="shared" si="0"/>
        <v>48901.56461421183</v>
      </c>
      <c r="F32" s="29" t="s">
        <v>256</v>
      </c>
      <c r="G32" s="29" t="s">
        <v>46</v>
      </c>
      <c r="H32" s="29" t="s">
        <v>192</v>
      </c>
      <c r="I32" s="29">
        <v>118.81</v>
      </c>
      <c r="J32" s="29">
        <v>118.1</v>
      </c>
      <c r="K32" s="29">
        <f t="shared" si="1"/>
        <v>71.0000000000008</v>
      </c>
      <c r="L32" s="29" t="s">
        <v>48</v>
      </c>
      <c r="M32" s="29" t="s">
        <v>193</v>
      </c>
      <c r="N32" s="29">
        <v>120.19</v>
      </c>
      <c r="O32" s="29" t="s">
        <v>19</v>
      </c>
      <c r="P32" s="29" t="str">
        <f t="shared" si="2"/>
        <v>勝ち</v>
      </c>
      <c r="Q32" s="29">
        <f t="shared" si="3"/>
        <v>1</v>
      </c>
      <c r="R32" s="29">
        <f t="shared" si="16"/>
        <v>137.99999999999955</v>
      </c>
      <c r="S32" s="29">
        <f t="shared" si="6"/>
        <v>137.99999999999955</v>
      </c>
      <c r="T32" s="29">
        <f t="shared" si="7"/>
        <v>0</v>
      </c>
      <c r="U32" s="30">
        <f t="shared" si="8"/>
        <v>67484.1591676121</v>
      </c>
      <c r="V32" s="30">
        <f t="shared" si="9"/>
        <v>0</v>
      </c>
      <c r="W32" s="30">
        <f t="shared" si="14"/>
        <v>67484.1591676121</v>
      </c>
      <c r="X32" s="30">
        <f t="shared" si="15"/>
        <v>761886.3766894278</v>
      </c>
    </row>
    <row r="33" spans="1:24" ht="13.5" customHeight="1">
      <c r="A33" s="29">
        <v>31</v>
      </c>
      <c r="B33" s="29" t="s">
        <v>18</v>
      </c>
      <c r="C33" s="29" t="s">
        <v>57</v>
      </c>
      <c r="D33" s="29">
        <f t="shared" si="5"/>
        <v>1</v>
      </c>
      <c r="E33" s="35">
        <f t="shared" si="0"/>
        <v>34948.91636190025</v>
      </c>
      <c r="F33" s="29" t="s">
        <v>256</v>
      </c>
      <c r="G33" s="29" t="s">
        <v>46</v>
      </c>
      <c r="H33" s="29" t="s">
        <v>194</v>
      </c>
      <c r="I33" s="29">
        <v>121.28</v>
      </c>
      <c r="J33" s="29">
        <v>120.19</v>
      </c>
      <c r="K33" s="29">
        <f t="shared" si="1"/>
        <v>109.00000000000034</v>
      </c>
      <c r="L33" s="29" t="s">
        <v>48</v>
      </c>
      <c r="M33" s="29" t="s">
        <v>195</v>
      </c>
      <c r="N33" s="29">
        <v>120.19</v>
      </c>
      <c r="O33" s="29" t="s">
        <v>19</v>
      </c>
      <c r="P33" s="29" t="str">
        <f t="shared" si="2"/>
        <v>負け</v>
      </c>
      <c r="Q33" s="29">
        <f t="shared" si="3"/>
        <v>0</v>
      </c>
      <c r="R33" s="29">
        <f t="shared" si="16"/>
        <v>-109.00000000000034</v>
      </c>
      <c r="S33" s="29">
        <f t="shared" si="6"/>
        <v>0</v>
      </c>
      <c r="T33" s="29">
        <f t="shared" si="7"/>
        <v>-109.00000000000034</v>
      </c>
      <c r="U33" s="30">
        <f t="shared" si="8"/>
        <v>0</v>
      </c>
      <c r="V33" s="30">
        <f t="shared" si="9"/>
        <v>-38094.31883447139</v>
      </c>
      <c r="W33" s="30">
        <f t="shared" si="14"/>
        <v>-38094.31883447139</v>
      </c>
      <c r="X33" s="30">
        <f t="shared" si="15"/>
        <v>723792.0578549564</v>
      </c>
    </row>
    <row r="34" spans="1:24" ht="13.5" customHeight="1">
      <c r="A34" s="29">
        <v>32</v>
      </c>
      <c r="B34" s="29" t="s">
        <v>18</v>
      </c>
      <c r="C34" s="29" t="s">
        <v>57</v>
      </c>
      <c r="D34" s="29">
        <f t="shared" si="5"/>
        <v>1</v>
      </c>
      <c r="E34" s="35">
        <f t="shared" si="0"/>
        <v>44133.662064326214</v>
      </c>
      <c r="F34" s="29" t="s">
        <v>256</v>
      </c>
      <c r="G34" s="29" t="s">
        <v>46</v>
      </c>
      <c r="H34" s="29" t="s">
        <v>196</v>
      </c>
      <c r="I34" s="29">
        <v>120.9</v>
      </c>
      <c r="J34" s="29">
        <v>120.08</v>
      </c>
      <c r="K34" s="29">
        <f t="shared" si="1"/>
        <v>82.00000000000074</v>
      </c>
      <c r="L34" s="29" t="s">
        <v>48</v>
      </c>
      <c r="M34" s="29" t="s">
        <v>197</v>
      </c>
      <c r="N34" s="29">
        <v>120.08</v>
      </c>
      <c r="O34" s="29" t="s">
        <v>19</v>
      </c>
      <c r="P34" s="29" t="str">
        <f t="shared" si="2"/>
        <v>負け</v>
      </c>
      <c r="Q34" s="29">
        <f t="shared" si="3"/>
        <v>0</v>
      </c>
      <c r="R34" s="29">
        <f t="shared" si="16"/>
        <v>-82.00000000000074</v>
      </c>
      <c r="S34" s="29">
        <f t="shared" si="6"/>
        <v>0</v>
      </c>
      <c r="T34" s="29">
        <f t="shared" si="7"/>
        <v>-82.00000000000074</v>
      </c>
      <c r="U34" s="30">
        <f t="shared" si="8"/>
        <v>0</v>
      </c>
      <c r="V34" s="30">
        <f t="shared" si="9"/>
        <v>-36189.60289274782</v>
      </c>
      <c r="W34" s="30">
        <f t="shared" si="14"/>
        <v>-36189.60289274782</v>
      </c>
      <c r="X34" s="30">
        <f t="shared" si="15"/>
        <v>687602.4549622085</v>
      </c>
    </row>
    <row r="35" spans="1:24" ht="13.5" customHeight="1">
      <c r="A35" s="29">
        <v>33</v>
      </c>
      <c r="B35" s="29" t="s">
        <v>18</v>
      </c>
      <c r="C35" s="29" t="s">
        <v>57</v>
      </c>
      <c r="D35" s="29">
        <f t="shared" si="5"/>
        <v>1</v>
      </c>
      <c r="E35" s="35">
        <f aca="true" t="shared" si="17" ref="E35:E71">X34*$T$2/K35*100</f>
        <v>40447.20323307136</v>
      </c>
      <c r="F35" s="29" t="s">
        <v>256</v>
      </c>
      <c r="G35" s="29" t="s">
        <v>46</v>
      </c>
      <c r="H35" s="29" t="s">
        <v>198</v>
      </c>
      <c r="I35" s="29">
        <v>118.24</v>
      </c>
      <c r="J35" s="29">
        <v>117.39</v>
      </c>
      <c r="K35" s="29">
        <f t="shared" si="1"/>
        <v>84.99999999999943</v>
      </c>
      <c r="L35" s="29" t="s">
        <v>48</v>
      </c>
      <c r="M35" s="29" t="s">
        <v>199</v>
      </c>
      <c r="N35" s="29">
        <v>117.39</v>
      </c>
      <c r="O35" s="29" t="s">
        <v>19</v>
      </c>
      <c r="P35" s="29" t="str">
        <f aca="true" t="shared" si="18" ref="P35:P71">IF(R35&lt;0,"負け","勝ち")</f>
        <v>負け</v>
      </c>
      <c r="Q35" s="29">
        <f t="shared" si="3"/>
        <v>0</v>
      </c>
      <c r="R35" s="29">
        <f t="shared" si="16"/>
        <v>-84.99999999999943</v>
      </c>
      <c r="S35" s="29">
        <f t="shared" si="6"/>
        <v>0</v>
      </c>
      <c r="T35" s="29">
        <f t="shared" si="7"/>
        <v>-84.99999999999943</v>
      </c>
      <c r="U35" s="30">
        <f t="shared" si="8"/>
        <v>0</v>
      </c>
      <c r="V35" s="30">
        <f t="shared" si="9"/>
        <v>-34380.12274811043</v>
      </c>
      <c r="W35" s="30">
        <f t="shared" si="14"/>
        <v>-34380.12274811043</v>
      </c>
      <c r="X35" s="30">
        <f t="shared" si="15"/>
        <v>653222.3322140981</v>
      </c>
    </row>
    <row r="36" spans="1:24" ht="13.5" customHeight="1">
      <c r="A36" s="29">
        <v>34</v>
      </c>
      <c r="B36" s="29" t="s">
        <v>18</v>
      </c>
      <c r="C36" s="29" t="s">
        <v>57</v>
      </c>
      <c r="D36" s="29">
        <f t="shared" si="5"/>
        <v>1</v>
      </c>
      <c r="E36" s="35">
        <f t="shared" si="17"/>
        <v>51843.04223921451</v>
      </c>
      <c r="F36" s="29" t="s">
        <v>256</v>
      </c>
      <c r="G36" s="29" t="s">
        <v>46</v>
      </c>
      <c r="H36" s="29" t="s">
        <v>200</v>
      </c>
      <c r="I36" s="29">
        <v>118.06</v>
      </c>
      <c r="J36" s="29">
        <v>117.43</v>
      </c>
      <c r="K36" s="29">
        <f t="shared" si="1"/>
        <v>62.999999999999545</v>
      </c>
      <c r="L36" s="29" t="s">
        <v>48</v>
      </c>
      <c r="M36" s="29" t="s">
        <v>201</v>
      </c>
      <c r="N36" s="29">
        <v>118.42</v>
      </c>
      <c r="O36" s="29" t="s">
        <v>19</v>
      </c>
      <c r="P36" s="29" t="str">
        <f t="shared" si="18"/>
        <v>勝ち</v>
      </c>
      <c r="Q36" s="29">
        <f t="shared" si="3"/>
        <v>1</v>
      </c>
      <c r="R36" s="29">
        <f t="shared" si="16"/>
        <v>35.99999999999994</v>
      </c>
      <c r="S36" s="29">
        <f t="shared" si="6"/>
        <v>35.99999999999994</v>
      </c>
      <c r="T36" s="29">
        <f t="shared" si="7"/>
        <v>0</v>
      </c>
      <c r="U36" s="30">
        <f t="shared" si="8"/>
        <v>18663.495206117193</v>
      </c>
      <c r="V36" s="30">
        <f t="shared" si="9"/>
        <v>0</v>
      </c>
      <c r="W36" s="30">
        <f t="shared" si="14"/>
        <v>18663.495206117193</v>
      </c>
      <c r="X36" s="30">
        <f t="shared" si="15"/>
        <v>671885.8274202152</v>
      </c>
    </row>
    <row r="37" spans="1:24" ht="13.5" customHeight="1">
      <c r="A37" s="29">
        <v>35</v>
      </c>
      <c r="B37" s="29" t="s">
        <v>18</v>
      </c>
      <c r="C37" s="29" t="s">
        <v>57</v>
      </c>
      <c r="D37" s="29">
        <f t="shared" si="5"/>
        <v>1</v>
      </c>
      <c r="E37" s="35">
        <f t="shared" si="17"/>
        <v>24701.68483162557</v>
      </c>
      <c r="F37" s="29" t="s">
        <v>256</v>
      </c>
      <c r="G37" s="29" t="s">
        <v>46</v>
      </c>
      <c r="H37" s="29" t="s">
        <v>202</v>
      </c>
      <c r="I37" s="29">
        <v>119.56</v>
      </c>
      <c r="J37" s="29">
        <v>118.2</v>
      </c>
      <c r="K37" s="29">
        <f t="shared" si="1"/>
        <v>135.99999999999994</v>
      </c>
      <c r="L37" s="29" t="s">
        <v>48</v>
      </c>
      <c r="M37" s="29" t="s">
        <v>203</v>
      </c>
      <c r="N37" s="29">
        <v>118.2</v>
      </c>
      <c r="O37" s="29" t="s">
        <v>19</v>
      </c>
      <c r="P37" s="29" t="str">
        <f t="shared" si="18"/>
        <v>負け</v>
      </c>
      <c r="Q37" s="29">
        <f t="shared" si="3"/>
        <v>0</v>
      </c>
      <c r="R37" s="29">
        <f t="shared" si="16"/>
        <v>-135.99999999999994</v>
      </c>
      <c r="S37" s="29">
        <f t="shared" si="6"/>
        <v>0</v>
      </c>
      <c r="T37" s="29">
        <f t="shared" si="7"/>
        <v>-135.99999999999994</v>
      </c>
      <c r="U37" s="30">
        <f t="shared" si="8"/>
        <v>0</v>
      </c>
      <c r="V37" s="30">
        <f t="shared" si="9"/>
        <v>-33594.29137101076</v>
      </c>
      <c r="W37" s="30">
        <f t="shared" si="14"/>
        <v>-33594.29137101076</v>
      </c>
      <c r="X37" s="30">
        <f t="shared" si="15"/>
        <v>638291.5360492045</v>
      </c>
    </row>
    <row r="38" spans="1:24" ht="13.5" customHeight="1">
      <c r="A38" s="29">
        <v>36</v>
      </c>
      <c r="B38" s="29" t="s">
        <v>18</v>
      </c>
      <c r="C38" s="29" t="s">
        <v>57</v>
      </c>
      <c r="D38" s="29">
        <f t="shared" si="5"/>
        <v>1</v>
      </c>
      <c r="E38" s="35">
        <f t="shared" si="17"/>
        <v>34689.75739397845</v>
      </c>
      <c r="F38" s="29" t="s">
        <v>256</v>
      </c>
      <c r="G38" s="29" t="s">
        <v>46</v>
      </c>
      <c r="H38" s="29" t="s">
        <v>204</v>
      </c>
      <c r="I38" s="29">
        <v>119.02</v>
      </c>
      <c r="J38" s="29">
        <v>118.1</v>
      </c>
      <c r="K38" s="29">
        <f t="shared" si="1"/>
        <v>92.00000000000017</v>
      </c>
      <c r="L38" s="29" t="s">
        <v>48</v>
      </c>
      <c r="M38" s="29" t="s">
        <v>205</v>
      </c>
      <c r="N38" s="29">
        <v>120.84</v>
      </c>
      <c r="O38" s="29" t="s">
        <v>19</v>
      </c>
      <c r="P38" s="29" t="str">
        <f t="shared" si="18"/>
        <v>勝ち</v>
      </c>
      <c r="Q38" s="29">
        <f t="shared" si="3"/>
        <v>1</v>
      </c>
      <c r="R38" s="29">
        <f t="shared" si="16"/>
        <v>182.00000000000074</v>
      </c>
      <c r="S38" s="29">
        <f t="shared" si="6"/>
        <v>182.00000000000074</v>
      </c>
      <c r="T38" s="29">
        <f t="shared" si="7"/>
        <v>0</v>
      </c>
      <c r="U38" s="30">
        <f t="shared" si="8"/>
        <v>63135.35845704103</v>
      </c>
      <c r="V38" s="30">
        <f t="shared" si="9"/>
        <v>0</v>
      </c>
      <c r="W38" s="30">
        <f t="shared" si="14"/>
        <v>63135.35845704103</v>
      </c>
      <c r="X38" s="30">
        <f t="shared" si="15"/>
        <v>701426.8945062456</v>
      </c>
    </row>
    <row r="39" spans="1:24" ht="13.5" customHeight="1">
      <c r="A39" s="29">
        <v>37</v>
      </c>
      <c r="B39" s="29" t="s">
        <v>18</v>
      </c>
      <c r="C39" s="29" t="s">
        <v>57</v>
      </c>
      <c r="D39" s="29">
        <f t="shared" si="5"/>
        <v>1</v>
      </c>
      <c r="E39" s="35">
        <f t="shared" si="17"/>
        <v>39406.00530933961</v>
      </c>
      <c r="F39" s="29" t="s">
        <v>256</v>
      </c>
      <c r="G39" s="29" t="s">
        <v>46</v>
      </c>
      <c r="H39" s="29" t="s">
        <v>206</v>
      </c>
      <c r="I39" s="29">
        <v>119.75</v>
      </c>
      <c r="J39" s="29">
        <v>118.86</v>
      </c>
      <c r="K39" s="29">
        <f t="shared" si="1"/>
        <v>89.00000000000006</v>
      </c>
      <c r="L39" s="29" t="s">
        <v>48</v>
      </c>
      <c r="M39" s="29" t="s">
        <v>207</v>
      </c>
      <c r="N39" s="29">
        <v>120.84</v>
      </c>
      <c r="O39" s="29" t="s">
        <v>19</v>
      </c>
      <c r="P39" s="29" t="str">
        <f t="shared" si="18"/>
        <v>勝ち</v>
      </c>
      <c r="Q39" s="29">
        <f t="shared" si="3"/>
        <v>1</v>
      </c>
      <c r="R39" s="29">
        <f t="shared" si="16"/>
        <v>109.00000000000034</v>
      </c>
      <c r="S39" s="29">
        <f t="shared" si="6"/>
        <v>109.00000000000034</v>
      </c>
      <c r="T39" s="29">
        <f t="shared" si="7"/>
        <v>0</v>
      </c>
      <c r="U39" s="30">
        <f t="shared" si="8"/>
        <v>42952.54578718031</v>
      </c>
      <c r="V39" s="30">
        <f t="shared" si="9"/>
        <v>0</v>
      </c>
      <c r="W39" s="30">
        <f t="shared" si="14"/>
        <v>42952.54578718031</v>
      </c>
      <c r="X39" s="30">
        <f t="shared" si="15"/>
        <v>744379.4402934259</v>
      </c>
    </row>
    <row r="40" spans="1:24" ht="13.5" customHeight="1">
      <c r="A40" s="29">
        <v>38</v>
      </c>
      <c r="B40" s="29" t="s">
        <v>18</v>
      </c>
      <c r="C40" s="29" t="s">
        <v>57</v>
      </c>
      <c r="D40" s="29">
        <f t="shared" si="5"/>
        <v>1</v>
      </c>
      <c r="E40" s="35">
        <f t="shared" si="17"/>
        <v>63083.00341469827</v>
      </c>
      <c r="F40" s="29" t="s">
        <v>256</v>
      </c>
      <c r="G40" s="29" t="s">
        <v>46</v>
      </c>
      <c r="H40" s="29" t="s">
        <v>208</v>
      </c>
      <c r="I40" s="29">
        <v>119.74</v>
      </c>
      <c r="J40" s="29">
        <v>119.15</v>
      </c>
      <c r="K40" s="29">
        <f t="shared" si="1"/>
        <v>58.99999999999892</v>
      </c>
      <c r="L40" s="29" t="s">
        <v>48</v>
      </c>
      <c r="M40" s="29" t="s">
        <v>207</v>
      </c>
      <c r="N40" s="29">
        <v>120.84</v>
      </c>
      <c r="O40" s="29" t="s">
        <v>19</v>
      </c>
      <c r="P40" s="29" t="str">
        <f t="shared" si="18"/>
        <v>勝ち</v>
      </c>
      <c r="Q40" s="29">
        <f t="shared" si="3"/>
        <v>1</v>
      </c>
      <c r="R40" s="29">
        <f t="shared" si="16"/>
        <v>110.00000000000085</v>
      </c>
      <c r="S40" s="29">
        <f t="shared" si="6"/>
        <v>110.00000000000085</v>
      </c>
      <c r="T40" s="29">
        <f t="shared" si="7"/>
        <v>0</v>
      </c>
      <c r="U40" s="30">
        <f t="shared" si="8"/>
        <v>69391.30375616864</v>
      </c>
      <c r="V40" s="30">
        <f t="shared" si="9"/>
        <v>0</v>
      </c>
      <c r="W40" s="30">
        <f t="shared" si="14"/>
        <v>69391.30375616864</v>
      </c>
      <c r="X40" s="30">
        <f t="shared" si="15"/>
        <v>813770.7440495945</v>
      </c>
    </row>
    <row r="41" spans="1:24" ht="13.5" customHeight="1">
      <c r="A41" s="29">
        <v>39</v>
      </c>
      <c r="B41" s="29" t="s">
        <v>18</v>
      </c>
      <c r="C41" s="29" t="s">
        <v>57</v>
      </c>
      <c r="D41" s="29">
        <f t="shared" si="5"/>
        <v>1</v>
      </c>
      <c r="E41" s="35">
        <f t="shared" si="17"/>
        <v>48438.73476485744</v>
      </c>
      <c r="F41" s="29" t="s">
        <v>256</v>
      </c>
      <c r="G41" s="29" t="s">
        <v>46</v>
      </c>
      <c r="H41" s="29" t="s">
        <v>208</v>
      </c>
      <c r="I41" s="29">
        <v>119.85</v>
      </c>
      <c r="J41" s="29">
        <v>119.01</v>
      </c>
      <c r="K41" s="29">
        <f t="shared" si="1"/>
        <v>83.99999999999892</v>
      </c>
      <c r="L41" s="29" t="s">
        <v>48</v>
      </c>
      <c r="M41" s="29" t="s">
        <v>207</v>
      </c>
      <c r="N41" s="29">
        <v>120.84</v>
      </c>
      <c r="O41" s="29" t="s">
        <v>19</v>
      </c>
      <c r="P41" s="29" t="str">
        <f t="shared" si="18"/>
        <v>勝ち</v>
      </c>
      <c r="Q41" s="29">
        <f t="shared" si="3"/>
        <v>1</v>
      </c>
      <c r="R41" s="29">
        <f t="shared" si="16"/>
        <v>99.00000000000091</v>
      </c>
      <c r="S41" s="29">
        <f t="shared" si="6"/>
        <v>99.00000000000091</v>
      </c>
      <c r="T41" s="29">
        <f t="shared" si="7"/>
        <v>0</v>
      </c>
      <c r="U41" s="30">
        <f t="shared" si="8"/>
        <v>47954.347417209305</v>
      </c>
      <c r="V41" s="30">
        <f t="shared" si="9"/>
        <v>0</v>
      </c>
      <c r="W41" s="30">
        <f t="shared" si="14"/>
        <v>47954.347417209305</v>
      </c>
      <c r="X41" s="30">
        <f t="shared" si="15"/>
        <v>861725.0914668038</v>
      </c>
    </row>
    <row r="42" spans="1:24" ht="13.5" customHeight="1">
      <c r="A42" s="29">
        <v>40</v>
      </c>
      <c r="B42" s="29" t="s">
        <v>18</v>
      </c>
      <c r="C42" s="29" t="s">
        <v>57</v>
      </c>
      <c r="D42" s="29">
        <f t="shared" si="5"/>
        <v>1</v>
      </c>
      <c r="E42" s="35">
        <f t="shared" si="17"/>
        <v>69493.95898925945</v>
      </c>
      <c r="F42" s="29" t="s">
        <v>256</v>
      </c>
      <c r="G42" s="29" t="s">
        <v>46</v>
      </c>
      <c r="H42" s="29" t="s">
        <v>209</v>
      </c>
      <c r="I42" s="29">
        <v>120.13</v>
      </c>
      <c r="J42" s="29">
        <v>119.51</v>
      </c>
      <c r="K42" s="29">
        <f t="shared" si="1"/>
        <v>61.999999999999034</v>
      </c>
      <c r="L42" s="29" t="s">
        <v>48</v>
      </c>
      <c r="M42" s="29" t="s">
        <v>207</v>
      </c>
      <c r="N42" s="29">
        <v>120.84</v>
      </c>
      <c r="O42" s="29" t="s">
        <v>19</v>
      </c>
      <c r="P42" s="29" t="str">
        <f t="shared" si="18"/>
        <v>勝ち</v>
      </c>
      <c r="Q42" s="29">
        <f t="shared" si="3"/>
        <v>1</v>
      </c>
      <c r="R42" s="29">
        <f t="shared" si="16"/>
        <v>71.0000000000008</v>
      </c>
      <c r="S42" s="29">
        <f t="shared" si="6"/>
        <v>71.0000000000008</v>
      </c>
      <c r="T42" s="29">
        <f t="shared" si="7"/>
        <v>0</v>
      </c>
      <c r="U42" s="30">
        <f t="shared" si="8"/>
        <v>49340.71088237476</v>
      </c>
      <c r="V42" s="30">
        <f t="shared" si="9"/>
        <v>0</v>
      </c>
      <c r="W42" s="30">
        <f t="shared" si="14"/>
        <v>49340.71088237476</v>
      </c>
      <c r="X42" s="30">
        <f t="shared" si="15"/>
        <v>911065.8023491786</v>
      </c>
    </row>
    <row r="43" spans="1:24" ht="13.5" customHeight="1">
      <c r="A43" s="29">
        <v>41</v>
      </c>
      <c r="B43" s="29" t="s">
        <v>18</v>
      </c>
      <c r="C43" s="29" t="s">
        <v>57</v>
      </c>
      <c r="D43" s="29">
        <f t="shared" si="5"/>
        <v>1</v>
      </c>
      <c r="E43" s="35">
        <f t="shared" si="17"/>
        <v>89320.17670090147</v>
      </c>
      <c r="F43" s="29" t="s">
        <v>256</v>
      </c>
      <c r="G43" s="29" t="s">
        <v>46</v>
      </c>
      <c r="H43" s="29" t="s">
        <v>209</v>
      </c>
      <c r="I43" s="29">
        <v>120.13</v>
      </c>
      <c r="J43" s="29">
        <v>119.62</v>
      </c>
      <c r="K43" s="29">
        <f t="shared" si="1"/>
        <v>50.99999999999909</v>
      </c>
      <c r="L43" s="29" t="s">
        <v>48</v>
      </c>
      <c r="M43" s="29" t="s">
        <v>207</v>
      </c>
      <c r="N43" s="29">
        <v>120.84</v>
      </c>
      <c r="O43" s="29" t="s">
        <v>19</v>
      </c>
      <c r="P43" s="29" t="str">
        <f t="shared" si="18"/>
        <v>勝ち</v>
      </c>
      <c r="Q43" s="29">
        <f t="shared" si="3"/>
        <v>1</v>
      </c>
      <c r="R43" s="29">
        <f t="shared" si="16"/>
        <v>71.0000000000008</v>
      </c>
      <c r="S43" s="29">
        <f t="shared" si="6"/>
        <v>71.0000000000008</v>
      </c>
      <c r="T43" s="29">
        <f t="shared" si="7"/>
        <v>0</v>
      </c>
      <c r="U43" s="30">
        <f t="shared" si="8"/>
        <v>63417.325457640756</v>
      </c>
      <c r="V43" s="30">
        <f t="shared" si="9"/>
        <v>0</v>
      </c>
      <c r="W43" s="30">
        <f t="shared" si="14"/>
        <v>63417.325457640756</v>
      </c>
      <c r="X43" s="30">
        <f t="shared" si="15"/>
        <v>974483.1278068194</v>
      </c>
    </row>
    <row r="44" spans="1:24" ht="13.5" customHeight="1">
      <c r="A44" s="29">
        <v>42</v>
      </c>
      <c r="B44" s="29" t="s">
        <v>18</v>
      </c>
      <c r="C44" s="29" t="s">
        <v>57</v>
      </c>
      <c r="D44" s="29">
        <f t="shared" si="5"/>
        <v>1</v>
      </c>
      <c r="E44" s="35">
        <f t="shared" si="17"/>
        <v>64965.54185378795</v>
      </c>
      <c r="F44" s="29" t="s">
        <v>256</v>
      </c>
      <c r="G44" s="29" t="s">
        <v>46</v>
      </c>
      <c r="H44" s="29" t="s">
        <v>210</v>
      </c>
      <c r="I44" s="29">
        <v>120.21</v>
      </c>
      <c r="J44" s="29">
        <v>119.46</v>
      </c>
      <c r="K44" s="29">
        <f t="shared" si="1"/>
        <v>75</v>
      </c>
      <c r="L44" s="29" t="s">
        <v>48</v>
      </c>
      <c r="M44" s="29" t="s">
        <v>207</v>
      </c>
      <c r="N44" s="29">
        <v>120.84</v>
      </c>
      <c r="O44" s="29" t="s">
        <v>19</v>
      </c>
      <c r="P44" s="29" t="str">
        <f t="shared" si="18"/>
        <v>勝ち</v>
      </c>
      <c r="Q44" s="29">
        <f t="shared" si="3"/>
        <v>1</v>
      </c>
      <c r="R44" s="29">
        <f t="shared" si="16"/>
        <v>63.000000000000966</v>
      </c>
      <c r="S44" s="29">
        <f t="shared" si="6"/>
        <v>63.000000000000966</v>
      </c>
      <c r="T44" s="29">
        <f t="shared" si="7"/>
        <v>0</v>
      </c>
      <c r="U44" s="30">
        <f t="shared" si="8"/>
        <v>40928.29136788704</v>
      </c>
      <c r="V44" s="30">
        <f t="shared" si="9"/>
        <v>0</v>
      </c>
      <c r="W44" s="30">
        <f t="shared" si="14"/>
        <v>40928.29136788704</v>
      </c>
      <c r="X44" s="30">
        <f t="shared" si="15"/>
        <v>1015411.4191747064</v>
      </c>
    </row>
    <row r="45" spans="1:24" ht="13.5" customHeight="1">
      <c r="A45" s="29">
        <v>43</v>
      </c>
      <c r="B45" s="29" t="s">
        <v>18</v>
      </c>
      <c r="C45" s="29" t="s">
        <v>57</v>
      </c>
      <c r="D45" s="29">
        <f t="shared" si="5"/>
        <v>1</v>
      </c>
      <c r="E45" s="35">
        <f t="shared" si="17"/>
        <v>55791.83621839068</v>
      </c>
      <c r="F45" s="29" t="s">
        <v>256</v>
      </c>
      <c r="G45" s="29" t="s">
        <v>46</v>
      </c>
      <c r="H45" s="29" t="s">
        <v>211</v>
      </c>
      <c r="I45" s="29">
        <v>121.75</v>
      </c>
      <c r="J45" s="29">
        <v>120.84</v>
      </c>
      <c r="K45" s="29">
        <f t="shared" si="1"/>
        <v>90.99999999999966</v>
      </c>
      <c r="L45" s="29" t="s">
        <v>48</v>
      </c>
      <c r="M45" s="29" t="s">
        <v>207</v>
      </c>
      <c r="N45" s="29">
        <v>120.84</v>
      </c>
      <c r="O45" s="29" t="s">
        <v>19</v>
      </c>
      <c r="P45" s="29" t="str">
        <f t="shared" si="18"/>
        <v>負け</v>
      </c>
      <c r="Q45" s="29">
        <f t="shared" si="3"/>
        <v>0</v>
      </c>
      <c r="R45" s="29">
        <f t="shared" si="16"/>
        <v>-90.99999999999966</v>
      </c>
      <c r="S45" s="29">
        <f t="shared" si="6"/>
        <v>0</v>
      </c>
      <c r="T45" s="29">
        <f t="shared" si="7"/>
        <v>-90.99999999999966</v>
      </c>
      <c r="U45" s="30">
        <f t="shared" si="8"/>
        <v>0</v>
      </c>
      <c r="V45" s="30">
        <f t="shared" si="9"/>
        <v>-50770.57095873533</v>
      </c>
      <c r="W45" s="30">
        <f t="shared" si="14"/>
        <v>-50770.57095873533</v>
      </c>
      <c r="X45" s="30">
        <f t="shared" si="15"/>
        <v>964640.8482159711</v>
      </c>
    </row>
    <row r="46" spans="1:24" ht="13.5" customHeight="1">
      <c r="A46" s="29">
        <v>44</v>
      </c>
      <c r="B46" s="29" t="s">
        <v>18</v>
      </c>
      <c r="C46" s="29" t="s">
        <v>50</v>
      </c>
      <c r="D46" s="29">
        <f t="shared" si="5"/>
        <v>0</v>
      </c>
      <c r="E46" s="35">
        <f t="shared" si="17"/>
        <v>61835.95180871602</v>
      </c>
      <c r="F46" s="29" t="s">
        <v>256</v>
      </c>
      <c r="G46" s="29" t="s">
        <v>46</v>
      </c>
      <c r="H46" s="29" t="s">
        <v>212</v>
      </c>
      <c r="I46" s="29">
        <v>120.77</v>
      </c>
      <c r="J46" s="29">
        <v>121.55</v>
      </c>
      <c r="K46" s="29">
        <f t="shared" si="1"/>
        <v>78.00000000000011</v>
      </c>
      <c r="L46" s="29" t="s">
        <v>48</v>
      </c>
      <c r="M46" s="29" t="s">
        <v>213</v>
      </c>
      <c r="N46" s="29">
        <v>121.55</v>
      </c>
      <c r="O46" s="29" t="s">
        <v>19</v>
      </c>
      <c r="P46" s="29" t="str">
        <f t="shared" si="18"/>
        <v>負け</v>
      </c>
      <c r="Q46" s="29">
        <f t="shared" si="3"/>
        <v>0</v>
      </c>
      <c r="R46" s="29">
        <f>(I46-N46)*100</f>
        <v>-78.00000000000011</v>
      </c>
      <c r="S46" s="29">
        <f t="shared" si="6"/>
        <v>0</v>
      </c>
      <c r="T46" s="29">
        <f t="shared" si="7"/>
        <v>-78.00000000000011</v>
      </c>
      <c r="U46" s="30">
        <f t="shared" si="8"/>
        <v>0</v>
      </c>
      <c r="V46" s="30">
        <f t="shared" si="9"/>
        <v>-48232.04241079857</v>
      </c>
      <c r="W46" s="30">
        <f>E46*R46/100</f>
        <v>-48232.04241079857</v>
      </c>
      <c r="X46" s="30">
        <f>X45+W46</f>
        <v>916408.8058051725</v>
      </c>
    </row>
    <row r="47" spans="1:24" ht="13.5" customHeight="1">
      <c r="A47" s="29">
        <v>45</v>
      </c>
      <c r="B47" s="29" t="s">
        <v>18</v>
      </c>
      <c r="C47" s="29" t="s">
        <v>50</v>
      </c>
      <c r="D47" s="29">
        <f t="shared" si="5"/>
        <v>0</v>
      </c>
      <c r="E47" s="35">
        <f t="shared" si="17"/>
        <v>24902.413201227468</v>
      </c>
      <c r="F47" s="29" t="s">
        <v>256</v>
      </c>
      <c r="G47" s="29" t="s">
        <v>46</v>
      </c>
      <c r="H47" s="29" t="s">
        <v>214</v>
      </c>
      <c r="I47" s="29">
        <v>115.28</v>
      </c>
      <c r="J47" s="29">
        <v>117.12</v>
      </c>
      <c r="K47" s="29">
        <f t="shared" si="1"/>
        <v>184.00000000000034</v>
      </c>
      <c r="L47" s="29" t="s">
        <v>48</v>
      </c>
      <c r="M47" s="29" t="s">
        <v>215</v>
      </c>
      <c r="N47" s="29">
        <v>116.46</v>
      </c>
      <c r="O47" s="29" t="s">
        <v>19</v>
      </c>
      <c r="P47" s="29" t="str">
        <f t="shared" si="18"/>
        <v>負け</v>
      </c>
      <c r="Q47" s="29">
        <f t="shared" si="3"/>
        <v>0</v>
      </c>
      <c r="R47" s="29">
        <f>(I47-N47)*100</f>
        <v>-117.99999999999926</v>
      </c>
      <c r="S47" s="29">
        <f t="shared" si="6"/>
        <v>0</v>
      </c>
      <c r="T47" s="29">
        <f t="shared" si="7"/>
        <v>-117.99999999999926</v>
      </c>
      <c r="U47" s="30">
        <f t="shared" si="8"/>
        <v>0</v>
      </c>
      <c r="V47" s="30">
        <f t="shared" si="9"/>
        <v>-29384.847577448225</v>
      </c>
      <c r="W47" s="30">
        <f>E47*R47/100</f>
        <v>-29384.847577448225</v>
      </c>
      <c r="X47" s="30">
        <f>X46+W47</f>
        <v>887023.9582277243</v>
      </c>
    </row>
    <row r="48" spans="1:24" ht="13.5" customHeight="1">
      <c r="A48" s="29">
        <v>46</v>
      </c>
      <c r="B48" s="29" t="s">
        <v>18</v>
      </c>
      <c r="C48" s="29" t="s">
        <v>50</v>
      </c>
      <c r="D48" s="29">
        <f t="shared" si="5"/>
        <v>0</v>
      </c>
      <c r="E48" s="35">
        <f t="shared" si="17"/>
        <v>39248.8477091915</v>
      </c>
      <c r="F48" s="29" t="s">
        <v>256</v>
      </c>
      <c r="G48" s="29" t="s">
        <v>46</v>
      </c>
      <c r="H48" s="29" t="s">
        <v>216</v>
      </c>
      <c r="I48" s="29">
        <v>115.47</v>
      </c>
      <c r="J48" s="29">
        <v>116.6</v>
      </c>
      <c r="K48" s="29">
        <f t="shared" si="1"/>
        <v>112.99999999999955</v>
      </c>
      <c r="L48" s="29" t="s">
        <v>48</v>
      </c>
      <c r="M48" s="29">
        <v>200710.3</v>
      </c>
      <c r="N48" s="29">
        <v>116.46</v>
      </c>
      <c r="O48" s="29" t="s">
        <v>19</v>
      </c>
      <c r="P48" s="29" t="str">
        <f t="shared" si="18"/>
        <v>負け</v>
      </c>
      <c r="Q48" s="29">
        <f t="shared" si="3"/>
        <v>0</v>
      </c>
      <c r="R48" s="29">
        <f>(I48-N48)*100</f>
        <v>-98.99999999999949</v>
      </c>
      <c r="S48" s="29">
        <f t="shared" si="6"/>
        <v>0</v>
      </c>
      <c r="T48" s="29">
        <f t="shared" si="7"/>
        <v>-98.99999999999949</v>
      </c>
      <c r="U48" s="30">
        <f t="shared" si="8"/>
        <v>0</v>
      </c>
      <c r="V48" s="30">
        <f t="shared" si="9"/>
        <v>-38856.359232099385</v>
      </c>
      <c r="W48" s="30">
        <f>E48*R48/100</f>
        <v>-38856.359232099385</v>
      </c>
      <c r="X48" s="30">
        <f>X47+W48</f>
        <v>848167.5989956249</v>
      </c>
    </row>
    <row r="49" spans="1:24" ht="13.5" customHeight="1">
      <c r="A49" s="29">
        <v>47</v>
      </c>
      <c r="B49" s="29" t="s">
        <v>18</v>
      </c>
      <c r="C49" s="29" t="s">
        <v>50</v>
      </c>
      <c r="D49" s="29">
        <f t="shared" si="5"/>
        <v>0</v>
      </c>
      <c r="E49" s="35">
        <f t="shared" si="17"/>
        <v>40427.43560513018</v>
      </c>
      <c r="F49" s="29" t="s">
        <v>256</v>
      </c>
      <c r="G49" s="29" t="s">
        <v>46</v>
      </c>
      <c r="H49" s="29" t="s">
        <v>217</v>
      </c>
      <c r="I49" s="29">
        <v>114.361</v>
      </c>
      <c r="J49" s="29">
        <v>115.41</v>
      </c>
      <c r="K49" s="29">
        <f t="shared" si="1"/>
        <v>104.89999999999924</v>
      </c>
      <c r="L49" s="29" t="s">
        <v>48</v>
      </c>
      <c r="M49" s="29" t="s">
        <v>218</v>
      </c>
      <c r="N49" s="29">
        <v>111.741</v>
      </c>
      <c r="O49" s="29" t="s">
        <v>19</v>
      </c>
      <c r="P49" s="29" t="str">
        <f t="shared" si="18"/>
        <v>勝ち</v>
      </c>
      <c r="Q49" s="29">
        <f t="shared" si="3"/>
        <v>1</v>
      </c>
      <c r="R49" s="29">
        <f>(I49-N49)*100</f>
        <v>262.00000000000045</v>
      </c>
      <c r="S49" s="29">
        <f t="shared" si="6"/>
        <v>262.00000000000045</v>
      </c>
      <c r="T49" s="29">
        <f t="shared" si="7"/>
        <v>0</v>
      </c>
      <c r="U49" s="30">
        <f t="shared" si="8"/>
        <v>105919.88128544125</v>
      </c>
      <c r="V49" s="30">
        <f t="shared" si="9"/>
        <v>0</v>
      </c>
      <c r="W49" s="30">
        <f>E49*R49/100</f>
        <v>105919.88128544125</v>
      </c>
      <c r="X49" s="30">
        <f>X48+W49</f>
        <v>954087.4802810661</v>
      </c>
    </row>
    <row r="50" spans="1:24" ht="13.5" customHeight="1">
      <c r="A50" s="29">
        <v>48</v>
      </c>
      <c r="B50" s="29" t="s">
        <v>18</v>
      </c>
      <c r="C50" s="29" t="s">
        <v>57</v>
      </c>
      <c r="D50" s="29">
        <f t="shared" si="5"/>
        <v>1</v>
      </c>
      <c r="E50" s="35">
        <f t="shared" si="17"/>
        <v>46906.95576603098</v>
      </c>
      <c r="F50" s="29" t="s">
        <v>256</v>
      </c>
      <c r="G50" s="29" t="s">
        <v>46</v>
      </c>
      <c r="H50" s="29" t="s">
        <v>219</v>
      </c>
      <c r="I50" s="29">
        <v>112.411</v>
      </c>
      <c r="J50" s="29">
        <v>111.394</v>
      </c>
      <c r="K50" s="29">
        <f t="shared" si="1"/>
        <v>101.69999999999959</v>
      </c>
      <c r="L50" s="29" t="s">
        <v>48</v>
      </c>
      <c r="M50" s="29" t="s">
        <v>220</v>
      </c>
      <c r="N50" s="29">
        <v>111.394</v>
      </c>
      <c r="O50" s="29" t="s">
        <v>19</v>
      </c>
      <c r="P50" s="29" t="str">
        <f t="shared" si="18"/>
        <v>負け</v>
      </c>
      <c r="Q50" s="29">
        <f t="shared" si="3"/>
        <v>0</v>
      </c>
      <c r="R50" s="29">
        <f>(N50-I50)*100</f>
        <v>-101.69999999999959</v>
      </c>
      <c r="S50" s="29">
        <f t="shared" si="6"/>
        <v>0</v>
      </c>
      <c r="T50" s="29">
        <f t="shared" si="7"/>
        <v>-101.69999999999959</v>
      </c>
      <c r="U50" s="30">
        <f t="shared" si="8"/>
        <v>0</v>
      </c>
      <c r="V50" s="30">
        <f t="shared" si="9"/>
        <v>-47704.37401405332</v>
      </c>
      <c r="W50" s="30">
        <f>E50*R50/100</f>
        <v>-47704.37401405332</v>
      </c>
      <c r="X50" s="30">
        <f>X49+W50</f>
        <v>906383.1062670129</v>
      </c>
    </row>
    <row r="51" spans="1:24" ht="13.5" customHeight="1">
      <c r="A51" s="29">
        <v>49</v>
      </c>
      <c r="B51" s="29" t="s">
        <v>18</v>
      </c>
      <c r="C51" s="29" t="s">
        <v>50</v>
      </c>
      <c r="D51" s="29">
        <f t="shared" si="5"/>
        <v>0</v>
      </c>
      <c r="E51" s="35">
        <f t="shared" si="17"/>
        <v>36547.705897863576</v>
      </c>
      <c r="F51" s="29" t="s">
        <v>256</v>
      </c>
      <c r="G51" s="29" t="s">
        <v>46</v>
      </c>
      <c r="H51" s="29" t="s">
        <v>221</v>
      </c>
      <c r="I51" s="29">
        <v>106.34</v>
      </c>
      <c r="J51" s="29">
        <v>107.58</v>
      </c>
      <c r="K51" s="29">
        <f t="shared" si="1"/>
        <v>123.99999999999949</v>
      </c>
      <c r="L51" s="29" t="s">
        <v>48</v>
      </c>
      <c r="M51" s="29" t="s">
        <v>222</v>
      </c>
      <c r="N51" s="29">
        <v>107.58</v>
      </c>
      <c r="O51" s="29" t="s">
        <v>19</v>
      </c>
      <c r="P51" s="29" t="str">
        <f t="shared" si="18"/>
        <v>負け</v>
      </c>
      <c r="Q51" s="29">
        <f t="shared" si="3"/>
        <v>0</v>
      </c>
      <c r="R51" s="29">
        <f>(I51-N51)*100</f>
        <v>-123.99999999999949</v>
      </c>
      <c r="S51" s="29">
        <f t="shared" si="6"/>
        <v>0</v>
      </c>
      <c r="T51" s="29">
        <f t="shared" si="7"/>
        <v>-123.99999999999949</v>
      </c>
      <c r="U51" s="30">
        <f t="shared" si="8"/>
        <v>0</v>
      </c>
      <c r="V51" s="30">
        <f t="shared" si="9"/>
        <v>-45319.15531335065</v>
      </c>
      <c r="W51" s="30">
        <f aca="true" t="shared" si="19" ref="W51:W58">E51*R51/100</f>
        <v>-45319.15531335065</v>
      </c>
      <c r="X51" s="30">
        <f aca="true" t="shared" si="20" ref="X51:X58">X50+W51</f>
        <v>861063.9509536623</v>
      </c>
    </row>
    <row r="52" spans="1:24" ht="13.5" customHeight="1">
      <c r="A52" s="29">
        <v>50</v>
      </c>
      <c r="B52" s="29" t="s">
        <v>18</v>
      </c>
      <c r="C52" s="29" t="s">
        <v>50</v>
      </c>
      <c r="D52" s="29">
        <f t="shared" si="5"/>
        <v>0</v>
      </c>
      <c r="E52" s="35">
        <f t="shared" si="17"/>
        <v>37666.83949928529</v>
      </c>
      <c r="F52" s="29" t="s">
        <v>256</v>
      </c>
      <c r="G52" s="29" t="s">
        <v>46</v>
      </c>
      <c r="H52" s="29" t="s">
        <v>223</v>
      </c>
      <c r="I52" s="29">
        <v>106.738</v>
      </c>
      <c r="J52" s="29">
        <v>107.881</v>
      </c>
      <c r="K52" s="29">
        <f t="shared" si="1"/>
        <v>114.30000000000007</v>
      </c>
      <c r="L52" s="29" t="s">
        <v>48</v>
      </c>
      <c r="M52" s="29" t="s">
        <v>224</v>
      </c>
      <c r="N52" s="29">
        <v>107.881</v>
      </c>
      <c r="O52" s="29" t="s">
        <v>19</v>
      </c>
      <c r="P52" s="29" t="str">
        <f t="shared" si="18"/>
        <v>負け</v>
      </c>
      <c r="Q52" s="29">
        <f t="shared" si="3"/>
        <v>0</v>
      </c>
      <c r="R52" s="29">
        <f>(I52-N52)*100</f>
        <v>-114.30000000000007</v>
      </c>
      <c r="S52" s="29">
        <f t="shared" si="6"/>
        <v>0</v>
      </c>
      <c r="T52" s="29">
        <f t="shared" si="7"/>
        <v>-114.30000000000007</v>
      </c>
      <c r="U52" s="30">
        <f t="shared" si="8"/>
        <v>0</v>
      </c>
      <c r="V52" s="30">
        <f t="shared" si="9"/>
        <v>-43053.197547683114</v>
      </c>
      <c r="W52" s="30">
        <f t="shared" si="19"/>
        <v>-43053.197547683114</v>
      </c>
      <c r="X52" s="30">
        <f t="shared" si="20"/>
        <v>818010.7534059791</v>
      </c>
    </row>
    <row r="53" spans="1:24" ht="13.5" customHeight="1">
      <c r="A53" s="29">
        <v>51</v>
      </c>
      <c r="B53" s="29" t="s">
        <v>18</v>
      </c>
      <c r="C53" s="29" t="s">
        <v>50</v>
      </c>
      <c r="D53" s="29">
        <f t="shared" si="5"/>
        <v>0</v>
      </c>
      <c r="E53" s="35">
        <f t="shared" si="17"/>
        <v>35259.08419853326</v>
      </c>
      <c r="F53" s="29" t="s">
        <v>256</v>
      </c>
      <c r="G53" s="29" t="s">
        <v>46</v>
      </c>
      <c r="H53" s="29" t="s">
        <v>225</v>
      </c>
      <c r="I53" s="29">
        <v>106.57</v>
      </c>
      <c r="J53" s="29">
        <v>107.73</v>
      </c>
      <c r="K53" s="29">
        <f t="shared" si="1"/>
        <v>116.00000000000108</v>
      </c>
      <c r="L53" s="29" t="s">
        <v>48</v>
      </c>
      <c r="M53" s="29" t="s">
        <v>224</v>
      </c>
      <c r="N53" s="29">
        <v>107.73</v>
      </c>
      <c r="O53" s="29" t="s">
        <v>19</v>
      </c>
      <c r="P53" s="29" t="str">
        <f t="shared" si="18"/>
        <v>負け</v>
      </c>
      <c r="Q53" s="29">
        <f t="shared" si="3"/>
        <v>0</v>
      </c>
      <c r="R53" s="29">
        <f>(I53-N53)*100</f>
        <v>-116.00000000000108</v>
      </c>
      <c r="S53" s="29">
        <f t="shared" si="6"/>
        <v>0</v>
      </c>
      <c r="T53" s="29">
        <f t="shared" si="7"/>
        <v>-116.00000000000108</v>
      </c>
      <c r="U53" s="30">
        <f t="shared" si="8"/>
        <v>0</v>
      </c>
      <c r="V53" s="30">
        <f t="shared" si="9"/>
        <v>-40900.53767029896</v>
      </c>
      <c r="W53" s="30">
        <f t="shared" si="19"/>
        <v>-40900.53767029896</v>
      </c>
      <c r="X53" s="30">
        <f t="shared" si="20"/>
        <v>777110.2157356802</v>
      </c>
    </row>
    <row r="54" spans="1:24" ht="13.5" customHeight="1">
      <c r="A54" s="29">
        <v>52</v>
      </c>
      <c r="B54" s="29" t="s">
        <v>18</v>
      </c>
      <c r="C54" s="29" t="s">
        <v>50</v>
      </c>
      <c r="D54" s="29">
        <f t="shared" si="5"/>
        <v>0</v>
      </c>
      <c r="E54" s="35">
        <f t="shared" si="17"/>
        <v>30120.550997507173</v>
      </c>
      <c r="F54" s="29" t="s">
        <v>256</v>
      </c>
      <c r="G54" s="29" t="s">
        <v>46</v>
      </c>
      <c r="H54" s="29" t="s">
        <v>226</v>
      </c>
      <c r="I54" s="29">
        <v>99.09</v>
      </c>
      <c r="J54" s="29">
        <v>100.38</v>
      </c>
      <c r="K54" s="29">
        <f t="shared" si="1"/>
        <v>128.9999999999992</v>
      </c>
      <c r="L54" s="29" t="s">
        <v>48</v>
      </c>
      <c r="M54" s="29" t="s">
        <v>227</v>
      </c>
      <c r="N54" s="29">
        <v>100.38</v>
      </c>
      <c r="O54" s="29" t="s">
        <v>19</v>
      </c>
      <c r="P54" s="29" t="str">
        <f t="shared" si="18"/>
        <v>負け</v>
      </c>
      <c r="Q54" s="29">
        <f t="shared" si="3"/>
        <v>0</v>
      </c>
      <c r="R54" s="29">
        <f>(I54-N54)*100</f>
        <v>-128.9999999999992</v>
      </c>
      <c r="S54" s="29">
        <f t="shared" si="6"/>
        <v>0</v>
      </c>
      <c r="T54" s="29">
        <f t="shared" si="7"/>
        <v>-128.9999999999992</v>
      </c>
      <c r="U54" s="30">
        <f t="shared" si="8"/>
        <v>0</v>
      </c>
      <c r="V54" s="30">
        <f t="shared" si="9"/>
        <v>-38855.51078678401</v>
      </c>
      <c r="W54" s="30">
        <f t="shared" si="19"/>
        <v>-38855.51078678401</v>
      </c>
      <c r="X54" s="30">
        <f t="shared" si="20"/>
        <v>738254.7049488962</v>
      </c>
    </row>
    <row r="55" spans="1:24" ht="13.5" customHeight="1">
      <c r="A55" s="29">
        <v>53</v>
      </c>
      <c r="B55" s="29" t="s">
        <v>18</v>
      </c>
      <c r="C55" s="29" t="s">
        <v>57</v>
      </c>
      <c r="D55" s="29">
        <f t="shared" si="5"/>
        <v>1</v>
      </c>
      <c r="E55" s="35">
        <f t="shared" si="17"/>
        <v>18300.810732496226</v>
      </c>
      <c r="F55" s="29" t="s">
        <v>256</v>
      </c>
      <c r="G55" s="29" t="s">
        <v>46</v>
      </c>
      <c r="H55" s="29" t="s">
        <v>228</v>
      </c>
      <c r="I55" s="29">
        <v>102.032</v>
      </c>
      <c r="J55" s="29">
        <v>100.015</v>
      </c>
      <c r="K55" s="29">
        <f t="shared" si="1"/>
        <v>201.6999999999996</v>
      </c>
      <c r="L55" s="29" t="s">
        <v>48</v>
      </c>
      <c r="M55" s="29" t="s">
        <v>229</v>
      </c>
      <c r="N55" s="29">
        <v>103.534</v>
      </c>
      <c r="O55" s="29" t="s">
        <v>19</v>
      </c>
      <c r="P55" s="29" t="str">
        <f t="shared" si="18"/>
        <v>勝ち</v>
      </c>
      <c r="Q55" s="29">
        <f t="shared" si="3"/>
        <v>1</v>
      </c>
      <c r="R55" s="29">
        <f>(N55-I55)*100</f>
        <v>150.20000000000095</v>
      </c>
      <c r="S55" s="29">
        <f t="shared" si="6"/>
        <v>150.20000000000095</v>
      </c>
      <c r="T55" s="29">
        <f t="shared" si="7"/>
        <v>0</v>
      </c>
      <c r="U55" s="30">
        <f t="shared" si="8"/>
        <v>27487.817720209503</v>
      </c>
      <c r="V55" s="30">
        <f t="shared" si="9"/>
        <v>0</v>
      </c>
      <c r="W55" s="30">
        <f t="shared" si="19"/>
        <v>27487.817720209503</v>
      </c>
      <c r="X55" s="30">
        <f t="shared" si="20"/>
        <v>765742.5226691057</v>
      </c>
    </row>
    <row r="56" spans="1:24" ht="13.5" customHeight="1">
      <c r="A56" s="29">
        <v>54</v>
      </c>
      <c r="B56" s="29" t="s">
        <v>18</v>
      </c>
      <c r="C56" s="29" t="s">
        <v>57</v>
      </c>
      <c r="D56" s="29">
        <f t="shared" si="5"/>
        <v>1</v>
      </c>
      <c r="E56" s="35">
        <f t="shared" si="17"/>
        <v>382871.2613345202</v>
      </c>
      <c r="F56" s="29" t="s">
        <v>256</v>
      </c>
      <c r="G56" s="29" t="s">
        <v>46</v>
      </c>
      <c r="H56" s="29" t="s">
        <v>230</v>
      </c>
      <c r="I56" s="29">
        <v>100.917</v>
      </c>
      <c r="J56" s="29">
        <v>100.817</v>
      </c>
      <c r="K56" s="29">
        <f t="shared" si="1"/>
        <v>10.000000000000853</v>
      </c>
      <c r="L56" s="29" t="s">
        <v>48</v>
      </c>
      <c r="M56" s="29" t="s">
        <v>231</v>
      </c>
      <c r="N56" s="29">
        <v>103.534</v>
      </c>
      <c r="O56" s="29" t="s">
        <v>19</v>
      </c>
      <c r="P56" s="29" t="str">
        <f t="shared" si="18"/>
        <v>勝ち</v>
      </c>
      <c r="Q56" s="29">
        <f t="shared" si="3"/>
        <v>1</v>
      </c>
      <c r="R56" s="29">
        <f>(N56-I56)*100</f>
        <v>261.70000000000044</v>
      </c>
      <c r="S56" s="29">
        <f t="shared" si="6"/>
        <v>261.70000000000044</v>
      </c>
      <c r="T56" s="29">
        <f t="shared" si="7"/>
        <v>0</v>
      </c>
      <c r="U56" s="30">
        <f t="shared" si="8"/>
        <v>1001974.090912441</v>
      </c>
      <c r="V56" s="30">
        <f t="shared" si="9"/>
        <v>0</v>
      </c>
      <c r="W56" s="30">
        <f t="shared" si="19"/>
        <v>1001974.090912441</v>
      </c>
      <c r="X56" s="30">
        <f t="shared" si="20"/>
        <v>1767716.6135815466</v>
      </c>
    </row>
    <row r="57" spans="1:24" ht="13.5" customHeight="1">
      <c r="A57" s="29">
        <v>55</v>
      </c>
      <c r="B57" s="29" t="s">
        <v>18</v>
      </c>
      <c r="C57" s="29" t="s">
        <v>57</v>
      </c>
      <c r="D57" s="29">
        <f t="shared" si="5"/>
        <v>1</v>
      </c>
      <c r="E57" s="35">
        <f t="shared" si="17"/>
        <v>77058.26563127986</v>
      </c>
      <c r="F57" s="29" t="s">
        <v>256</v>
      </c>
      <c r="G57" s="29" t="s">
        <v>46</v>
      </c>
      <c r="H57" s="29" t="s">
        <v>232</v>
      </c>
      <c r="I57" s="29">
        <v>104.35</v>
      </c>
      <c r="J57" s="29">
        <v>103.203</v>
      </c>
      <c r="K57" s="29">
        <f t="shared" si="1"/>
        <v>114.69999999999914</v>
      </c>
      <c r="L57" s="29" t="s">
        <v>48</v>
      </c>
      <c r="M57" s="29" t="s">
        <v>233</v>
      </c>
      <c r="N57" s="29">
        <v>103.203</v>
      </c>
      <c r="O57" s="29" t="s">
        <v>19</v>
      </c>
      <c r="P57" s="29" t="str">
        <f t="shared" si="18"/>
        <v>負け</v>
      </c>
      <c r="Q57" s="29">
        <f t="shared" si="3"/>
        <v>0</v>
      </c>
      <c r="R57" s="29">
        <f>(N57-I57)*100</f>
        <v>-114.69999999999914</v>
      </c>
      <c r="S57" s="29">
        <f t="shared" si="6"/>
        <v>0</v>
      </c>
      <c r="T57" s="29">
        <f t="shared" si="7"/>
        <v>-114.69999999999914</v>
      </c>
      <c r="U57" s="30">
        <f t="shared" si="8"/>
        <v>0</v>
      </c>
      <c r="V57" s="30">
        <f t="shared" si="9"/>
        <v>-88385.83067907733</v>
      </c>
      <c r="W57" s="30">
        <f t="shared" si="19"/>
        <v>-88385.83067907733</v>
      </c>
      <c r="X57" s="30">
        <f t="shared" si="20"/>
        <v>1679330.7829024692</v>
      </c>
    </row>
    <row r="58" spans="1:24" ht="13.5" customHeight="1">
      <c r="A58" s="29">
        <v>56</v>
      </c>
      <c r="B58" s="29" t="s">
        <v>18</v>
      </c>
      <c r="C58" s="29" t="s">
        <v>57</v>
      </c>
      <c r="D58" s="29">
        <f t="shared" si="5"/>
        <v>1</v>
      </c>
      <c r="E58" s="35">
        <f t="shared" si="17"/>
        <v>101654.40574470234</v>
      </c>
      <c r="F58" s="29" t="s">
        <v>256</v>
      </c>
      <c r="G58" s="29" t="s">
        <v>46</v>
      </c>
      <c r="H58" s="29" t="s">
        <v>234</v>
      </c>
      <c r="I58" s="29">
        <v>105.354</v>
      </c>
      <c r="J58" s="29">
        <v>104.528</v>
      </c>
      <c r="K58" s="29">
        <f t="shared" si="1"/>
        <v>82.59999999999934</v>
      </c>
      <c r="L58" s="29" t="s">
        <v>48</v>
      </c>
      <c r="M58" s="29" t="s">
        <v>235</v>
      </c>
      <c r="N58" s="29">
        <v>104.528</v>
      </c>
      <c r="O58" s="29" t="s">
        <v>19</v>
      </c>
      <c r="P58" s="29" t="str">
        <f t="shared" si="18"/>
        <v>負け</v>
      </c>
      <c r="Q58" s="29">
        <f t="shared" si="3"/>
        <v>0</v>
      </c>
      <c r="R58" s="29">
        <f>(N58-I58)*100</f>
        <v>-82.59999999999934</v>
      </c>
      <c r="S58" s="29">
        <f t="shared" si="6"/>
        <v>0</v>
      </c>
      <c r="T58" s="29">
        <f t="shared" si="7"/>
        <v>-82.59999999999934</v>
      </c>
      <c r="U58" s="30">
        <f t="shared" si="8"/>
        <v>0</v>
      </c>
      <c r="V58" s="30">
        <f t="shared" si="9"/>
        <v>-83966.53914512346</v>
      </c>
      <c r="W58" s="30">
        <f t="shared" si="19"/>
        <v>-83966.53914512346</v>
      </c>
      <c r="X58" s="30">
        <f t="shared" si="20"/>
        <v>1595364.2437573457</v>
      </c>
    </row>
    <row r="59" spans="1:24" ht="13.5" customHeight="1">
      <c r="A59" s="29">
        <v>57</v>
      </c>
      <c r="B59" s="29" t="s">
        <v>18</v>
      </c>
      <c r="C59" s="29" t="s">
        <v>50</v>
      </c>
      <c r="D59" s="29">
        <f t="shared" si="5"/>
        <v>0</v>
      </c>
      <c r="E59" s="35">
        <f t="shared" si="17"/>
        <v>80573.95170491688</v>
      </c>
      <c r="F59" s="29" t="s">
        <v>256</v>
      </c>
      <c r="G59" s="29" t="s">
        <v>46</v>
      </c>
      <c r="H59" s="29" t="s">
        <v>236</v>
      </c>
      <c r="I59" s="29">
        <v>105.771</v>
      </c>
      <c r="J59" s="29">
        <v>106.761</v>
      </c>
      <c r="K59" s="29">
        <f t="shared" si="1"/>
        <v>98.99999999999949</v>
      </c>
      <c r="L59" s="29" t="s">
        <v>48</v>
      </c>
      <c r="M59" s="29" t="s">
        <v>237</v>
      </c>
      <c r="N59" s="29">
        <v>106.761</v>
      </c>
      <c r="O59" s="29" t="s">
        <v>19</v>
      </c>
      <c r="P59" s="29" t="str">
        <f t="shared" si="18"/>
        <v>負け</v>
      </c>
      <c r="Q59" s="29">
        <f t="shared" si="3"/>
        <v>0</v>
      </c>
      <c r="R59" s="29">
        <f>(I59-N59)*100</f>
        <v>-98.99999999999949</v>
      </c>
      <c r="S59" s="29">
        <f t="shared" si="6"/>
        <v>0</v>
      </c>
      <c r="T59" s="29">
        <f t="shared" si="7"/>
        <v>-98.99999999999949</v>
      </c>
      <c r="U59" s="30">
        <f t="shared" si="8"/>
        <v>0</v>
      </c>
      <c r="V59" s="30">
        <f t="shared" si="9"/>
        <v>-79768.21218786729</v>
      </c>
      <c r="W59" s="30">
        <f aca="true" t="shared" si="21" ref="W59:W64">E59*R59/100</f>
        <v>-79768.21218786729</v>
      </c>
      <c r="X59" s="30">
        <f aca="true" t="shared" si="22" ref="X59:X64">X58+W59</f>
        <v>1515596.0315694783</v>
      </c>
    </row>
    <row r="60" spans="1:24" ht="13.5" customHeight="1">
      <c r="A60" s="29">
        <v>58</v>
      </c>
      <c r="B60" s="29" t="s">
        <v>18</v>
      </c>
      <c r="C60" s="29" t="s">
        <v>57</v>
      </c>
      <c r="D60" s="29">
        <f t="shared" si="5"/>
        <v>1</v>
      </c>
      <c r="E60" s="35">
        <f t="shared" si="17"/>
        <v>58880.96470743932</v>
      </c>
      <c r="F60" s="29" t="s">
        <v>256</v>
      </c>
      <c r="G60" s="29" t="s">
        <v>46</v>
      </c>
      <c r="H60" s="29" t="s">
        <v>238</v>
      </c>
      <c r="I60" s="29">
        <v>107.529</v>
      </c>
      <c r="J60" s="29">
        <v>106.242</v>
      </c>
      <c r="K60" s="29">
        <f t="shared" si="1"/>
        <v>128.6999999999992</v>
      </c>
      <c r="L60" s="29" t="s">
        <v>48</v>
      </c>
      <c r="M60" s="29" t="s">
        <v>239</v>
      </c>
      <c r="N60" s="29">
        <v>106.242</v>
      </c>
      <c r="O60" s="29" t="s">
        <v>19</v>
      </c>
      <c r="P60" s="29" t="str">
        <f t="shared" si="18"/>
        <v>負け</v>
      </c>
      <c r="Q60" s="29">
        <f t="shared" si="3"/>
        <v>0</v>
      </c>
      <c r="R60" s="29">
        <f>(N60-I60)*100</f>
        <v>-128.6999999999992</v>
      </c>
      <c r="S60" s="29">
        <f t="shared" si="6"/>
        <v>0</v>
      </c>
      <c r="T60" s="29">
        <f t="shared" si="7"/>
        <v>-128.6999999999992</v>
      </c>
      <c r="U60" s="30">
        <f t="shared" si="8"/>
        <v>0</v>
      </c>
      <c r="V60" s="30">
        <f t="shared" si="9"/>
        <v>-75779.80157847394</v>
      </c>
      <c r="W60" s="30">
        <f t="shared" si="21"/>
        <v>-75779.80157847394</v>
      </c>
      <c r="X60" s="30">
        <f t="shared" si="22"/>
        <v>1439816.2299910043</v>
      </c>
    </row>
    <row r="61" spans="1:24" ht="13.5" customHeight="1">
      <c r="A61" s="29">
        <v>59</v>
      </c>
      <c r="B61" s="29" t="s">
        <v>18</v>
      </c>
      <c r="C61" s="29" t="s">
        <v>57</v>
      </c>
      <c r="D61" s="29">
        <f t="shared" si="5"/>
        <v>1</v>
      </c>
      <c r="E61" s="35">
        <f t="shared" si="17"/>
        <v>52663.358814593994</v>
      </c>
      <c r="F61" s="29" t="s">
        <v>256</v>
      </c>
      <c r="G61" s="29" t="s">
        <v>46</v>
      </c>
      <c r="H61" s="29" t="s">
        <v>240</v>
      </c>
      <c r="I61" s="29">
        <v>107.932</v>
      </c>
      <c r="J61" s="29">
        <v>106.565</v>
      </c>
      <c r="K61" s="29">
        <f t="shared" si="1"/>
        <v>136.70000000000044</v>
      </c>
      <c r="L61" s="29" t="s">
        <v>48</v>
      </c>
      <c r="M61" s="29" t="s">
        <v>241</v>
      </c>
      <c r="N61" s="29">
        <v>108.356</v>
      </c>
      <c r="O61" s="29" t="s">
        <v>19</v>
      </c>
      <c r="P61" s="29" t="str">
        <f t="shared" si="18"/>
        <v>勝ち</v>
      </c>
      <c r="Q61" s="29">
        <f t="shared" si="3"/>
        <v>1</v>
      </c>
      <c r="R61" s="29">
        <f>(N61-I61)*100</f>
        <v>42.39999999999924</v>
      </c>
      <c r="S61" s="29">
        <f t="shared" si="6"/>
        <v>42.39999999999924</v>
      </c>
      <c r="T61" s="29">
        <f t="shared" si="7"/>
        <v>0</v>
      </c>
      <c r="U61" s="30">
        <f t="shared" si="8"/>
        <v>22329.264137387454</v>
      </c>
      <c r="V61" s="30">
        <f t="shared" si="9"/>
        <v>0</v>
      </c>
      <c r="W61" s="30">
        <f t="shared" si="21"/>
        <v>22329.264137387454</v>
      </c>
      <c r="X61" s="30">
        <f t="shared" si="22"/>
        <v>1462145.4941283918</v>
      </c>
    </row>
    <row r="62" spans="1:24" ht="13.5" customHeight="1">
      <c r="A62" s="29">
        <v>60</v>
      </c>
      <c r="B62" s="29" t="s">
        <v>18</v>
      </c>
      <c r="C62" s="29" t="s">
        <v>57</v>
      </c>
      <c r="D62" s="29">
        <f t="shared" si="5"/>
        <v>1</v>
      </c>
      <c r="E62" s="35">
        <f t="shared" si="17"/>
        <v>114768.09216078423</v>
      </c>
      <c r="F62" s="29" t="s">
        <v>256</v>
      </c>
      <c r="G62" s="29" t="s">
        <v>46</v>
      </c>
      <c r="H62" s="29" t="s">
        <v>242</v>
      </c>
      <c r="I62" s="29">
        <v>107.908</v>
      </c>
      <c r="J62" s="29">
        <v>107.271</v>
      </c>
      <c r="K62" s="29">
        <f t="shared" si="1"/>
        <v>63.700000000000045</v>
      </c>
      <c r="L62" s="29" t="s">
        <v>48</v>
      </c>
      <c r="M62" s="29" t="s">
        <v>243</v>
      </c>
      <c r="N62" s="29">
        <v>108.356</v>
      </c>
      <c r="O62" s="29" t="s">
        <v>19</v>
      </c>
      <c r="P62" s="29" t="str">
        <f t="shared" si="18"/>
        <v>勝ち</v>
      </c>
      <c r="Q62" s="29">
        <f t="shared" si="3"/>
        <v>1</v>
      </c>
      <c r="R62" s="29">
        <f>(N62-I62)*100</f>
        <v>44.79999999999933</v>
      </c>
      <c r="S62" s="29">
        <f t="shared" si="6"/>
        <v>44.79999999999933</v>
      </c>
      <c r="T62" s="29">
        <f t="shared" si="7"/>
        <v>0</v>
      </c>
      <c r="U62" s="30">
        <f t="shared" si="8"/>
        <v>51416.10528803057</v>
      </c>
      <c r="V62" s="30">
        <f t="shared" si="9"/>
        <v>0</v>
      </c>
      <c r="W62" s="30">
        <f t="shared" si="21"/>
        <v>51416.10528803057</v>
      </c>
      <c r="X62" s="30">
        <f t="shared" si="22"/>
        <v>1513561.5994164224</v>
      </c>
    </row>
    <row r="63" spans="1:24" ht="13.5" customHeight="1">
      <c r="A63" s="29">
        <v>61</v>
      </c>
      <c r="B63" s="29" t="s">
        <v>18</v>
      </c>
      <c r="C63" s="29" t="s">
        <v>57</v>
      </c>
      <c r="D63" s="29">
        <f t="shared" si="5"/>
        <v>1</v>
      </c>
      <c r="E63" s="35">
        <f t="shared" si="17"/>
        <v>104962.66292763139</v>
      </c>
      <c r="F63" s="29" t="s">
        <v>256</v>
      </c>
      <c r="G63" s="29" t="s">
        <v>46</v>
      </c>
      <c r="H63" s="29" t="s">
        <v>244</v>
      </c>
      <c r="I63" s="29">
        <v>108.383</v>
      </c>
      <c r="J63" s="29">
        <v>107.662</v>
      </c>
      <c r="K63" s="29">
        <f t="shared" si="1"/>
        <v>72.09999999999894</v>
      </c>
      <c r="L63" s="29" t="s">
        <v>48</v>
      </c>
      <c r="M63" s="29" t="s">
        <v>243</v>
      </c>
      <c r="N63" s="29">
        <v>108.356</v>
      </c>
      <c r="O63" s="29" t="s">
        <v>19</v>
      </c>
      <c r="P63" s="29" t="str">
        <f t="shared" si="18"/>
        <v>負け</v>
      </c>
      <c r="Q63" s="29">
        <f t="shared" si="3"/>
        <v>0</v>
      </c>
      <c r="R63" s="29">
        <f>(N63-I63)*100</f>
        <v>-2.7000000000001023</v>
      </c>
      <c r="S63" s="29">
        <f t="shared" si="6"/>
        <v>0</v>
      </c>
      <c r="T63" s="29">
        <f t="shared" si="7"/>
        <v>-2.7000000000001023</v>
      </c>
      <c r="U63" s="30">
        <f t="shared" si="8"/>
        <v>0</v>
      </c>
      <c r="V63" s="30">
        <f t="shared" si="9"/>
        <v>-2833.991899046155</v>
      </c>
      <c r="W63" s="30">
        <f t="shared" si="21"/>
        <v>-2833.991899046155</v>
      </c>
      <c r="X63" s="30">
        <f t="shared" si="22"/>
        <v>1510727.6075173763</v>
      </c>
    </row>
    <row r="64" spans="1:24" ht="13.5" customHeight="1">
      <c r="A64" s="29">
        <v>62</v>
      </c>
      <c r="B64" s="29" t="s">
        <v>18</v>
      </c>
      <c r="C64" s="29" t="s">
        <v>57</v>
      </c>
      <c r="D64" s="29">
        <f t="shared" si="5"/>
        <v>1</v>
      </c>
      <c r="E64" s="35">
        <f t="shared" si="17"/>
        <v>54578.30952013642</v>
      </c>
      <c r="F64" s="29" t="s">
        <v>256</v>
      </c>
      <c r="G64" s="29" t="s">
        <v>46</v>
      </c>
      <c r="H64" s="29" t="s">
        <v>243</v>
      </c>
      <c r="I64" s="29">
        <v>109.74</v>
      </c>
      <c r="J64" s="29">
        <v>108.356</v>
      </c>
      <c r="K64" s="29">
        <f t="shared" si="1"/>
        <v>138.40000000000003</v>
      </c>
      <c r="L64" s="29" t="s">
        <v>48</v>
      </c>
      <c r="M64" s="29" t="s">
        <v>243</v>
      </c>
      <c r="N64" s="29">
        <v>108.356</v>
      </c>
      <c r="O64" s="29" t="s">
        <v>19</v>
      </c>
      <c r="P64" s="29" t="str">
        <f t="shared" si="18"/>
        <v>負け</v>
      </c>
      <c r="Q64" s="29">
        <f t="shared" si="3"/>
        <v>0</v>
      </c>
      <c r="R64" s="29">
        <f>(N64-I64)*100</f>
        <v>-138.40000000000003</v>
      </c>
      <c r="S64" s="29">
        <f t="shared" si="6"/>
        <v>0</v>
      </c>
      <c r="T64" s="29">
        <f t="shared" si="7"/>
        <v>-138.40000000000003</v>
      </c>
      <c r="U64" s="30">
        <f t="shared" si="8"/>
        <v>0</v>
      </c>
      <c r="V64" s="30">
        <f t="shared" si="9"/>
        <v>-75536.38037586883</v>
      </c>
      <c r="W64" s="30">
        <f t="shared" si="21"/>
        <v>-75536.38037586883</v>
      </c>
      <c r="X64" s="30">
        <f t="shared" si="22"/>
        <v>1435191.2271415074</v>
      </c>
    </row>
    <row r="65" spans="1:24" ht="13.5" customHeight="1">
      <c r="A65" s="29">
        <v>63</v>
      </c>
      <c r="B65" s="29" t="s">
        <v>18</v>
      </c>
      <c r="C65" s="29" t="s">
        <v>50</v>
      </c>
      <c r="D65" s="29">
        <f t="shared" si="5"/>
        <v>0</v>
      </c>
      <c r="E65" s="35">
        <f t="shared" si="17"/>
        <v>78856.66083195126</v>
      </c>
      <c r="F65" s="29" t="s">
        <v>256</v>
      </c>
      <c r="G65" s="29" t="s">
        <v>46</v>
      </c>
      <c r="H65" s="29" t="s">
        <v>245</v>
      </c>
      <c r="I65" s="29">
        <v>105.153</v>
      </c>
      <c r="J65" s="29">
        <v>106.063</v>
      </c>
      <c r="K65" s="29">
        <f t="shared" si="1"/>
        <v>90.99999999999966</v>
      </c>
      <c r="L65" s="29" t="s">
        <v>48</v>
      </c>
      <c r="M65" s="29" t="s">
        <v>246</v>
      </c>
      <c r="N65" s="29">
        <v>106.063</v>
      </c>
      <c r="O65" s="29" t="s">
        <v>19</v>
      </c>
      <c r="P65" s="29" t="str">
        <f t="shared" si="18"/>
        <v>負け</v>
      </c>
      <c r="Q65" s="29">
        <f t="shared" si="3"/>
        <v>0</v>
      </c>
      <c r="R65" s="29">
        <f>(I65-N65)*100</f>
        <v>-90.99999999999966</v>
      </c>
      <c r="S65" s="29">
        <f t="shared" si="6"/>
        <v>0</v>
      </c>
      <c r="T65" s="29">
        <f t="shared" si="7"/>
        <v>-90.99999999999966</v>
      </c>
      <c r="U65" s="30">
        <f t="shared" si="8"/>
        <v>0</v>
      </c>
      <c r="V65" s="30">
        <f t="shared" si="9"/>
        <v>-71759.56135707538</v>
      </c>
      <c r="W65" s="30">
        <f aca="true" t="shared" si="23" ref="W65:W71">E65*R65/100</f>
        <v>-71759.56135707538</v>
      </c>
      <c r="X65" s="30">
        <f aca="true" t="shared" si="24" ref="X65:X71">X64+W65</f>
        <v>1363431.665784432</v>
      </c>
    </row>
    <row r="66" spans="1:24" ht="13.5" customHeight="1">
      <c r="A66" s="29">
        <v>64</v>
      </c>
      <c r="B66" s="29" t="s">
        <v>18</v>
      </c>
      <c r="C66" s="29" t="s">
        <v>57</v>
      </c>
      <c r="D66" s="29">
        <f t="shared" si="5"/>
        <v>1</v>
      </c>
      <c r="E66" s="35">
        <f t="shared" si="17"/>
        <v>44820.23884892937</v>
      </c>
      <c r="F66" s="29" t="s">
        <v>256</v>
      </c>
      <c r="G66" s="29" t="s">
        <v>46</v>
      </c>
      <c r="H66" s="29" t="s">
        <v>247</v>
      </c>
      <c r="I66" s="29">
        <v>106.544</v>
      </c>
      <c r="J66" s="29">
        <v>105.023</v>
      </c>
      <c r="K66" s="29">
        <f t="shared" si="1"/>
        <v>152.10000000000008</v>
      </c>
      <c r="L66" s="29" t="s">
        <v>48</v>
      </c>
      <c r="M66" s="29" t="s">
        <v>247</v>
      </c>
      <c r="N66" s="29">
        <v>105.023</v>
      </c>
      <c r="O66" s="29" t="s">
        <v>19</v>
      </c>
      <c r="P66" s="29" t="str">
        <f t="shared" si="18"/>
        <v>負け</v>
      </c>
      <c r="Q66" s="29">
        <f t="shared" si="3"/>
        <v>0</v>
      </c>
      <c r="R66" s="29">
        <f>(N66-I66)*100</f>
        <v>-152.10000000000008</v>
      </c>
      <c r="S66" s="29">
        <f t="shared" si="6"/>
        <v>0</v>
      </c>
      <c r="T66" s="29">
        <f t="shared" si="7"/>
        <v>-152.10000000000008</v>
      </c>
      <c r="U66" s="30">
        <f t="shared" si="8"/>
        <v>0</v>
      </c>
      <c r="V66" s="30">
        <f t="shared" si="9"/>
        <v>-68171.58328922161</v>
      </c>
      <c r="W66" s="30">
        <f t="shared" si="23"/>
        <v>-68171.58328922161</v>
      </c>
      <c r="X66" s="30">
        <f t="shared" si="24"/>
        <v>1295260.0824952105</v>
      </c>
    </row>
    <row r="67" spans="1:24" ht="13.5" customHeight="1">
      <c r="A67" s="29">
        <v>65</v>
      </c>
      <c r="B67" s="29" t="s">
        <v>18</v>
      </c>
      <c r="C67" s="29" t="s">
        <v>50</v>
      </c>
      <c r="D67" s="29">
        <f t="shared" si="5"/>
        <v>0</v>
      </c>
      <c r="E67" s="35">
        <f t="shared" si="17"/>
        <v>40150.65351814045</v>
      </c>
      <c r="F67" s="29" t="s">
        <v>256</v>
      </c>
      <c r="G67" s="29" t="s">
        <v>46</v>
      </c>
      <c r="H67" s="29" t="s">
        <v>248</v>
      </c>
      <c r="I67" s="29">
        <v>101.438</v>
      </c>
      <c r="J67" s="29">
        <v>103.051</v>
      </c>
      <c r="K67" s="29">
        <f t="shared" si="1"/>
        <v>161.29999999999995</v>
      </c>
      <c r="L67" s="29" t="s">
        <v>48</v>
      </c>
      <c r="M67" s="29" t="s">
        <v>249</v>
      </c>
      <c r="N67" s="29">
        <v>93.898</v>
      </c>
      <c r="O67" s="29" t="s">
        <v>19</v>
      </c>
      <c r="P67" s="29" t="str">
        <f t="shared" si="18"/>
        <v>勝ち</v>
      </c>
      <c r="Q67" s="29">
        <f aca="true" t="shared" si="25" ref="Q67:Q120">IF(R67&lt;0,0,1)</f>
        <v>1</v>
      </c>
      <c r="R67" s="29">
        <f>(I67-N67)*100</f>
        <v>754.0000000000007</v>
      </c>
      <c r="S67" s="29">
        <f t="shared" si="6"/>
        <v>754.0000000000007</v>
      </c>
      <c r="T67" s="29">
        <f t="shared" si="7"/>
        <v>0</v>
      </c>
      <c r="U67" s="30">
        <f t="shared" si="8"/>
        <v>302735.92752677924</v>
      </c>
      <c r="V67" s="30">
        <f t="shared" si="9"/>
        <v>0</v>
      </c>
      <c r="W67" s="30">
        <f t="shared" si="23"/>
        <v>302735.92752677924</v>
      </c>
      <c r="X67" s="30">
        <f t="shared" si="24"/>
        <v>1597996.0100219897</v>
      </c>
    </row>
    <row r="68" spans="1:24" ht="13.5" customHeight="1">
      <c r="A68" s="29">
        <v>66</v>
      </c>
      <c r="B68" s="29" t="s">
        <v>18</v>
      </c>
      <c r="C68" s="29" t="s">
        <v>50</v>
      </c>
      <c r="D68" s="29">
        <f aca="true" t="shared" si="26" ref="D68:D121">IF(C68="買い",1,0)</f>
        <v>0</v>
      </c>
      <c r="E68" s="35">
        <f t="shared" si="17"/>
        <v>66583.16708424942</v>
      </c>
      <c r="F68" s="29" t="s">
        <v>256</v>
      </c>
      <c r="G68" s="29" t="s">
        <v>46</v>
      </c>
      <c r="H68" s="29" t="s">
        <v>250</v>
      </c>
      <c r="I68" s="29">
        <v>97.471</v>
      </c>
      <c r="J68" s="29">
        <v>98.671</v>
      </c>
      <c r="K68" s="29">
        <f t="shared" si="1"/>
        <v>120.00000000000028</v>
      </c>
      <c r="L68" s="29" t="s">
        <v>48</v>
      </c>
      <c r="M68" s="29" t="s">
        <v>252</v>
      </c>
      <c r="N68" s="29">
        <v>98.671</v>
      </c>
      <c r="O68" s="29" t="s">
        <v>19</v>
      </c>
      <c r="P68" s="29" t="str">
        <f t="shared" si="18"/>
        <v>負け</v>
      </c>
      <c r="Q68" s="29">
        <f t="shared" si="25"/>
        <v>0</v>
      </c>
      <c r="R68" s="29">
        <f>(I68-N68)*100</f>
        <v>-120.00000000000028</v>
      </c>
      <c r="S68" s="29">
        <f aca="true" t="shared" si="27" ref="S68:S121">IF(R68&gt;0,R68,0)</f>
        <v>0</v>
      </c>
      <c r="T68" s="29">
        <f aca="true" t="shared" si="28" ref="T68:T121">IF(R68&lt;0,R68,0)</f>
        <v>-120.00000000000028</v>
      </c>
      <c r="U68" s="30">
        <f aca="true" t="shared" si="29" ref="U68:U121">S68*E68/100</f>
        <v>0</v>
      </c>
      <c r="V68" s="30">
        <f aca="true" t="shared" si="30" ref="V68:V121">T68*E68/100</f>
        <v>-79899.8005010995</v>
      </c>
      <c r="W68" s="30">
        <f t="shared" si="23"/>
        <v>-79899.8005010995</v>
      </c>
      <c r="X68" s="30">
        <f t="shared" si="24"/>
        <v>1518096.2095208901</v>
      </c>
    </row>
    <row r="69" spans="1:24" ht="13.5" customHeight="1">
      <c r="A69" s="29">
        <v>67</v>
      </c>
      <c r="B69" s="29" t="s">
        <v>18</v>
      </c>
      <c r="C69" s="29" t="s">
        <v>50</v>
      </c>
      <c r="D69" s="29">
        <f t="shared" si="26"/>
        <v>0</v>
      </c>
      <c r="E69" s="35">
        <f t="shared" si="17"/>
        <v>40525.7930998635</v>
      </c>
      <c r="F69" s="29" t="s">
        <v>256</v>
      </c>
      <c r="G69" s="29" t="s">
        <v>46</v>
      </c>
      <c r="H69" s="29" t="s">
        <v>251</v>
      </c>
      <c r="I69" s="29">
        <v>97.591</v>
      </c>
      <c r="J69" s="29">
        <v>99.464</v>
      </c>
      <c r="K69" s="29">
        <f t="shared" si="1"/>
        <v>187.30000000000047</v>
      </c>
      <c r="L69" s="29" t="s">
        <v>48</v>
      </c>
      <c r="M69" s="29" t="s">
        <v>253</v>
      </c>
      <c r="N69" s="29">
        <v>93.898</v>
      </c>
      <c r="O69" s="29" t="s">
        <v>19</v>
      </c>
      <c r="P69" s="29" t="str">
        <f t="shared" si="18"/>
        <v>勝ち</v>
      </c>
      <c r="Q69" s="29">
        <f t="shared" si="25"/>
        <v>1</v>
      </c>
      <c r="R69" s="29">
        <f>(I69-N69)*100</f>
        <v>369.2999999999998</v>
      </c>
      <c r="S69" s="29">
        <f t="shared" si="27"/>
        <v>369.2999999999998</v>
      </c>
      <c r="T69" s="29">
        <f t="shared" si="28"/>
        <v>0</v>
      </c>
      <c r="U69" s="30">
        <f t="shared" si="29"/>
        <v>149661.7539177958</v>
      </c>
      <c r="V69" s="30">
        <f t="shared" si="30"/>
        <v>0</v>
      </c>
      <c r="W69" s="30">
        <f t="shared" si="23"/>
        <v>149661.7539177958</v>
      </c>
      <c r="X69" s="30">
        <f t="shared" si="24"/>
        <v>1667757.963438686</v>
      </c>
    </row>
    <row r="70" spans="1:24" ht="13.5" customHeight="1">
      <c r="A70" s="29">
        <v>68</v>
      </c>
      <c r="B70" s="29" t="s">
        <v>18</v>
      </c>
      <c r="C70" s="29" t="s">
        <v>50</v>
      </c>
      <c r="D70" s="29">
        <f t="shared" si="26"/>
        <v>0</v>
      </c>
      <c r="E70" s="35">
        <f t="shared" si="17"/>
        <v>62322.79385047435</v>
      </c>
      <c r="F70" s="29" t="s">
        <v>256</v>
      </c>
      <c r="G70" s="29" t="s">
        <v>46</v>
      </c>
      <c r="H70" s="29" t="s">
        <v>254</v>
      </c>
      <c r="I70" s="29">
        <v>92.56</v>
      </c>
      <c r="J70" s="29">
        <v>93.898</v>
      </c>
      <c r="K70" s="29">
        <f t="shared" si="1"/>
        <v>133.7999999999994</v>
      </c>
      <c r="L70" s="29" t="s">
        <v>48</v>
      </c>
      <c r="M70" s="29" t="s">
        <v>253</v>
      </c>
      <c r="N70" s="29">
        <v>93.898</v>
      </c>
      <c r="O70" s="29" t="s">
        <v>19</v>
      </c>
      <c r="P70" s="29" t="str">
        <f t="shared" si="18"/>
        <v>負け</v>
      </c>
      <c r="Q70" s="29">
        <f t="shared" si="25"/>
        <v>0</v>
      </c>
      <c r="R70" s="29">
        <f>(I70-N70)*100</f>
        <v>-133.7999999999994</v>
      </c>
      <c r="S70" s="29">
        <f t="shared" si="27"/>
        <v>0</v>
      </c>
      <c r="T70" s="29">
        <f t="shared" si="28"/>
        <v>-133.7999999999994</v>
      </c>
      <c r="U70" s="30">
        <f t="shared" si="29"/>
        <v>0</v>
      </c>
      <c r="V70" s="30">
        <f t="shared" si="30"/>
        <v>-83387.8981719343</v>
      </c>
      <c r="W70" s="30">
        <f t="shared" si="23"/>
        <v>-83387.8981719343</v>
      </c>
      <c r="X70" s="30">
        <f t="shared" si="24"/>
        <v>1584370.0652667517</v>
      </c>
    </row>
    <row r="71" spans="1:24" ht="13.5" customHeight="1">
      <c r="A71" s="29">
        <v>69</v>
      </c>
      <c r="B71" s="29" t="s">
        <v>18</v>
      </c>
      <c r="C71" s="29" t="s">
        <v>57</v>
      </c>
      <c r="D71" s="29">
        <f t="shared" si="26"/>
        <v>1</v>
      </c>
      <c r="E71" s="35">
        <f t="shared" si="17"/>
        <v>74946.54991801082</v>
      </c>
      <c r="F71" s="29" t="s">
        <v>256</v>
      </c>
      <c r="G71" s="29" t="s">
        <v>46</v>
      </c>
      <c r="H71" s="29" t="s">
        <v>139</v>
      </c>
      <c r="I71" s="29">
        <v>90.749</v>
      </c>
      <c r="J71" s="29">
        <v>89.692</v>
      </c>
      <c r="K71" s="19">
        <f>ABS(I71-J71)*100</f>
        <v>105.70000000000022</v>
      </c>
      <c r="L71" s="29" t="s">
        <v>48</v>
      </c>
      <c r="M71" s="29" t="s">
        <v>137</v>
      </c>
      <c r="N71" s="29">
        <v>96.908</v>
      </c>
      <c r="O71" s="29" t="s">
        <v>19</v>
      </c>
      <c r="P71" s="29" t="str">
        <f t="shared" si="18"/>
        <v>勝ち</v>
      </c>
      <c r="Q71" s="29">
        <f t="shared" si="25"/>
        <v>1</v>
      </c>
      <c r="R71" s="29">
        <f>(N71-I71)*100</f>
        <v>615.9000000000005</v>
      </c>
      <c r="S71" s="29">
        <f t="shared" si="27"/>
        <v>615.9000000000005</v>
      </c>
      <c r="T71" s="29">
        <f t="shared" si="28"/>
        <v>0</v>
      </c>
      <c r="U71" s="30">
        <f t="shared" si="29"/>
        <v>461595.800945029</v>
      </c>
      <c r="V71" s="30">
        <f t="shared" si="30"/>
        <v>0</v>
      </c>
      <c r="W71" s="30">
        <f t="shared" si="23"/>
        <v>461595.800945029</v>
      </c>
      <c r="X71" s="30">
        <f t="shared" si="24"/>
        <v>2045965.8662117808</v>
      </c>
    </row>
    <row r="72" spans="1:24" ht="13.5" customHeight="1">
      <c r="A72" s="29">
        <v>70</v>
      </c>
      <c r="B72" s="29" t="s">
        <v>18</v>
      </c>
      <c r="C72" s="29" t="s">
        <v>57</v>
      </c>
      <c r="D72" s="29">
        <f t="shared" si="26"/>
        <v>1</v>
      </c>
      <c r="E72" s="35">
        <f aca="true" t="shared" si="31" ref="E72:E121">X71*$T$2/K72*100</f>
        <v>53224.91847585286</v>
      </c>
      <c r="F72" s="29" t="s">
        <v>256</v>
      </c>
      <c r="G72" s="29" t="s">
        <v>46</v>
      </c>
      <c r="H72" s="29" t="s">
        <v>137</v>
      </c>
      <c r="I72" s="29">
        <v>98.493</v>
      </c>
      <c r="J72" s="29">
        <v>96.571</v>
      </c>
      <c r="K72" s="19">
        <f aca="true" t="shared" si="32" ref="K72:K121">ABS(I72-J72)*100</f>
        <v>192.1999999999997</v>
      </c>
      <c r="L72" s="29" t="s">
        <v>48</v>
      </c>
      <c r="M72" s="29" t="s">
        <v>138</v>
      </c>
      <c r="N72" s="29">
        <v>96.571</v>
      </c>
      <c r="O72" s="29" t="s">
        <v>19</v>
      </c>
      <c r="P72" s="29" t="str">
        <f aca="true" t="shared" si="33" ref="P72:P121">IF(R72&lt;0,"負け","勝ち")</f>
        <v>負け</v>
      </c>
      <c r="Q72" s="29">
        <f t="shared" si="25"/>
        <v>0</v>
      </c>
      <c r="R72" s="29">
        <f>(N72-I72)*100</f>
        <v>-192.1999999999997</v>
      </c>
      <c r="S72" s="29">
        <f t="shared" si="27"/>
        <v>0</v>
      </c>
      <c r="T72" s="29">
        <f t="shared" si="28"/>
        <v>-192.1999999999997</v>
      </c>
      <c r="U72" s="30">
        <f t="shared" si="29"/>
        <v>0</v>
      </c>
      <c r="V72" s="30">
        <f t="shared" si="30"/>
        <v>-102298.29331058903</v>
      </c>
      <c r="W72" s="30">
        <f aca="true" t="shared" si="34" ref="W72:W121">E72*R72/100</f>
        <v>-102298.29331058903</v>
      </c>
      <c r="X72" s="30">
        <f aca="true" t="shared" si="35" ref="X72:X121">X71+W72</f>
        <v>1943667.572901192</v>
      </c>
    </row>
    <row r="73" spans="1:24" ht="13.5" customHeight="1">
      <c r="A73" s="29">
        <v>71</v>
      </c>
      <c r="B73" s="29" t="s">
        <v>18</v>
      </c>
      <c r="C73" s="29" t="s">
        <v>57</v>
      </c>
      <c r="D73" s="29">
        <f t="shared" si="26"/>
        <v>1</v>
      </c>
      <c r="E73" s="35">
        <f t="shared" si="31"/>
        <v>99369.50781703492</v>
      </c>
      <c r="F73" s="29" t="s">
        <v>256</v>
      </c>
      <c r="G73" s="29" t="s">
        <v>46</v>
      </c>
      <c r="H73" s="29" t="s">
        <v>135</v>
      </c>
      <c r="I73" s="29">
        <v>99.493</v>
      </c>
      <c r="J73" s="29">
        <v>98.515</v>
      </c>
      <c r="K73" s="19">
        <f t="shared" si="32"/>
        <v>97.79999999999944</v>
      </c>
      <c r="L73" s="29" t="s">
        <v>48</v>
      </c>
      <c r="M73" s="29" t="s">
        <v>136</v>
      </c>
      <c r="N73" s="29">
        <v>98.515</v>
      </c>
      <c r="O73" s="29" t="s">
        <v>19</v>
      </c>
      <c r="P73" s="29" t="str">
        <f t="shared" si="33"/>
        <v>負け</v>
      </c>
      <c r="Q73" s="29">
        <f t="shared" si="25"/>
        <v>0</v>
      </c>
      <c r="R73" s="29">
        <f>(N73-I73)*100</f>
        <v>-97.79999999999944</v>
      </c>
      <c r="S73" s="29">
        <f t="shared" si="27"/>
        <v>0</v>
      </c>
      <c r="T73" s="29">
        <f t="shared" si="28"/>
        <v>-97.79999999999944</v>
      </c>
      <c r="U73" s="30">
        <f t="shared" si="29"/>
        <v>0</v>
      </c>
      <c r="V73" s="30">
        <f t="shared" si="30"/>
        <v>-97183.3786450596</v>
      </c>
      <c r="W73" s="30">
        <f t="shared" si="34"/>
        <v>-97183.3786450596</v>
      </c>
      <c r="X73" s="30">
        <f t="shared" si="35"/>
        <v>1846484.1942561322</v>
      </c>
    </row>
    <row r="74" spans="1:24" ht="13.5" customHeight="1">
      <c r="A74" s="29">
        <v>72</v>
      </c>
      <c r="B74" s="29" t="s">
        <v>18</v>
      </c>
      <c r="C74" s="29" t="s">
        <v>50</v>
      </c>
      <c r="D74" s="29">
        <f t="shared" si="26"/>
        <v>0</v>
      </c>
      <c r="E74" s="35">
        <f t="shared" si="31"/>
        <v>78440.28012982676</v>
      </c>
      <c r="F74" s="29" t="s">
        <v>256</v>
      </c>
      <c r="G74" s="29" t="s">
        <v>46</v>
      </c>
      <c r="H74" s="29" t="s">
        <v>133</v>
      </c>
      <c r="I74" s="29">
        <v>95.99</v>
      </c>
      <c r="J74" s="29">
        <v>97.167</v>
      </c>
      <c r="K74" s="19">
        <f t="shared" si="32"/>
        <v>117.70000000000067</v>
      </c>
      <c r="L74" s="29" t="s">
        <v>48</v>
      </c>
      <c r="M74" s="29" t="s">
        <v>134</v>
      </c>
      <c r="N74" s="29">
        <v>96.972</v>
      </c>
      <c r="O74" s="29" t="s">
        <v>19</v>
      </c>
      <c r="P74" s="29" t="str">
        <f t="shared" si="33"/>
        <v>負け</v>
      </c>
      <c r="Q74" s="29">
        <f t="shared" si="25"/>
        <v>0</v>
      </c>
      <c r="R74" s="29">
        <f>(I74-N74)*100</f>
        <v>-98.19999999999993</v>
      </c>
      <c r="S74" s="29">
        <f t="shared" si="27"/>
        <v>0</v>
      </c>
      <c r="T74" s="29">
        <f t="shared" si="28"/>
        <v>-98.19999999999993</v>
      </c>
      <c r="U74" s="30">
        <f t="shared" si="29"/>
        <v>0</v>
      </c>
      <c r="V74" s="30">
        <f t="shared" si="30"/>
        <v>-77028.35508748982</v>
      </c>
      <c r="W74" s="30">
        <f t="shared" si="34"/>
        <v>-77028.35508748982</v>
      </c>
      <c r="X74" s="30">
        <f t="shared" si="35"/>
        <v>1769455.8391686424</v>
      </c>
    </row>
    <row r="75" spans="1:24" ht="13.5" customHeight="1">
      <c r="A75" s="29">
        <v>73</v>
      </c>
      <c r="B75" s="29" t="s">
        <v>18</v>
      </c>
      <c r="C75" s="29" t="s">
        <v>50</v>
      </c>
      <c r="D75" s="29">
        <f t="shared" si="26"/>
        <v>0</v>
      </c>
      <c r="E75" s="35">
        <f t="shared" si="31"/>
        <v>90555.57007004276</v>
      </c>
      <c r="F75" s="29" t="s">
        <v>256</v>
      </c>
      <c r="G75" s="29" t="s">
        <v>46</v>
      </c>
      <c r="H75" s="29" t="s">
        <v>132</v>
      </c>
      <c r="I75" s="29">
        <v>95.585</v>
      </c>
      <c r="J75" s="29">
        <v>96.562</v>
      </c>
      <c r="K75" s="19">
        <f t="shared" si="32"/>
        <v>97.70000000000039</v>
      </c>
      <c r="L75" s="29" t="s">
        <v>48</v>
      </c>
      <c r="M75" s="29" t="s">
        <v>130</v>
      </c>
      <c r="N75" s="29">
        <v>96.562</v>
      </c>
      <c r="O75" s="29" t="s">
        <v>19</v>
      </c>
      <c r="P75" s="29" t="str">
        <f t="shared" si="33"/>
        <v>負け</v>
      </c>
      <c r="Q75" s="29">
        <f t="shared" si="25"/>
        <v>0</v>
      </c>
      <c r="R75" s="29">
        <f>(I75-N75)*100</f>
        <v>-97.70000000000039</v>
      </c>
      <c r="S75" s="29">
        <f t="shared" si="27"/>
        <v>0</v>
      </c>
      <c r="T75" s="29">
        <f t="shared" si="28"/>
        <v>-97.70000000000039</v>
      </c>
      <c r="U75" s="30">
        <f t="shared" si="29"/>
        <v>0</v>
      </c>
      <c r="V75" s="30">
        <f t="shared" si="30"/>
        <v>-88472.79195843212</v>
      </c>
      <c r="W75" s="30">
        <f t="shared" si="34"/>
        <v>-88472.79195843212</v>
      </c>
      <c r="X75" s="30">
        <f t="shared" si="35"/>
        <v>1680983.0472102102</v>
      </c>
    </row>
    <row r="76" spans="1:24" ht="13.5" customHeight="1">
      <c r="A76" s="29">
        <v>74</v>
      </c>
      <c r="B76" s="29" t="s">
        <v>18</v>
      </c>
      <c r="C76" s="29" t="s">
        <v>57</v>
      </c>
      <c r="D76" s="29">
        <f t="shared" si="26"/>
        <v>1</v>
      </c>
      <c r="E76" s="35">
        <f t="shared" si="31"/>
        <v>70040.96030042526</v>
      </c>
      <c r="F76" s="29" t="s">
        <v>256</v>
      </c>
      <c r="G76" s="29" t="s">
        <v>46</v>
      </c>
      <c r="H76" s="29" t="s">
        <v>130</v>
      </c>
      <c r="I76" s="29">
        <v>96.5</v>
      </c>
      <c r="J76" s="29">
        <v>95.3</v>
      </c>
      <c r="K76" s="19">
        <f t="shared" si="32"/>
        <v>120.00000000000028</v>
      </c>
      <c r="L76" s="29" t="s">
        <v>48</v>
      </c>
      <c r="M76" s="29" t="s">
        <v>131</v>
      </c>
      <c r="N76" s="29">
        <v>95.3</v>
      </c>
      <c r="O76" s="29" t="s">
        <v>19</v>
      </c>
      <c r="P76" s="29" t="str">
        <f t="shared" si="33"/>
        <v>負け</v>
      </c>
      <c r="Q76" s="29">
        <f t="shared" si="25"/>
        <v>0</v>
      </c>
      <c r="R76" s="29">
        <f>(N76-I76)*100</f>
        <v>-120.00000000000028</v>
      </c>
      <c r="S76" s="29">
        <f t="shared" si="27"/>
        <v>0</v>
      </c>
      <c r="T76" s="29">
        <f t="shared" si="28"/>
        <v>-120.00000000000028</v>
      </c>
      <c r="U76" s="30">
        <f t="shared" si="29"/>
        <v>0</v>
      </c>
      <c r="V76" s="30">
        <f t="shared" si="30"/>
        <v>-84049.1523605105</v>
      </c>
      <c r="W76" s="30">
        <f t="shared" si="34"/>
        <v>-84049.1523605105</v>
      </c>
      <c r="X76" s="30">
        <f t="shared" si="35"/>
        <v>1596933.8948496997</v>
      </c>
    </row>
    <row r="77" spans="1:24" ht="13.5" customHeight="1">
      <c r="A77" s="29">
        <v>75</v>
      </c>
      <c r="B77" s="29" t="s">
        <v>18</v>
      </c>
      <c r="C77" s="29" t="s">
        <v>50</v>
      </c>
      <c r="D77" s="29">
        <f t="shared" si="26"/>
        <v>0</v>
      </c>
      <c r="E77" s="35">
        <f t="shared" si="31"/>
        <v>122276.71476643841</v>
      </c>
      <c r="F77" s="29" t="s">
        <v>256</v>
      </c>
      <c r="G77" s="29" t="s">
        <v>46</v>
      </c>
      <c r="H77" s="29" t="s">
        <v>128</v>
      </c>
      <c r="I77" s="29">
        <v>94.121</v>
      </c>
      <c r="J77" s="29">
        <v>94.774</v>
      </c>
      <c r="K77" s="19">
        <f t="shared" si="32"/>
        <v>65.30000000000058</v>
      </c>
      <c r="L77" s="29" t="s">
        <v>48</v>
      </c>
      <c r="M77" s="29" t="s">
        <v>129</v>
      </c>
      <c r="N77" s="29">
        <v>94.774</v>
      </c>
      <c r="O77" s="29" t="s">
        <v>19</v>
      </c>
      <c r="P77" s="29" t="str">
        <f t="shared" si="33"/>
        <v>負け</v>
      </c>
      <c r="Q77" s="29">
        <f t="shared" si="25"/>
        <v>0</v>
      </c>
      <c r="R77" s="29">
        <f>(I77-N77)*100</f>
        <v>-65.30000000000058</v>
      </c>
      <c r="S77" s="29">
        <f t="shared" si="27"/>
        <v>0</v>
      </c>
      <c r="T77" s="29">
        <f t="shared" si="28"/>
        <v>-65.30000000000058</v>
      </c>
      <c r="U77" s="30">
        <f t="shared" si="29"/>
        <v>0</v>
      </c>
      <c r="V77" s="30">
        <f t="shared" si="30"/>
        <v>-79846.694742485</v>
      </c>
      <c r="W77" s="30">
        <f t="shared" si="34"/>
        <v>-79846.694742485</v>
      </c>
      <c r="X77" s="30">
        <f t="shared" si="35"/>
        <v>1517087.2001072147</v>
      </c>
    </row>
    <row r="78" spans="1:24" ht="13.5" customHeight="1">
      <c r="A78" s="29">
        <v>76</v>
      </c>
      <c r="B78" s="29" t="s">
        <v>18</v>
      </c>
      <c r="C78" s="29" t="s">
        <v>50</v>
      </c>
      <c r="D78" s="29">
        <f t="shared" si="26"/>
        <v>0</v>
      </c>
      <c r="E78" s="35">
        <f t="shared" si="31"/>
        <v>95294.42211728658</v>
      </c>
      <c r="F78" s="29" t="s">
        <v>256</v>
      </c>
      <c r="G78" s="29" t="s">
        <v>46</v>
      </c>
      <c r="H78" s="29" t="s">
        <v>127</v>
      </c>
      <c r="I78" s="29">
        <v>94.265</v>
      </c>
      <c r="J78" s="29">
        <v>95.061</v>
      </c>
      <c r="K78" s="19">
        <f t="shared" si="32"/>
        <v>79.60000000000065</v>
      </c>
      <c r="L78" s="29" t="s">
        <v>48</v>
      </c>
      <c r="M78" s="29" t="s">
        <v>125</v>
      </c>
      <c r="N78" s="29">
        <v>90.396</v>
      </c>
      <c r="O78" s="29" t="s">
        <v>19</v>
      </c>
      <c r="P78" s="29" t="str">
        <f t="shared" si="33"/>
        <v>勝ち</v>
      </c>
      <c r="Q78" s="29">
        <f t="shared" si="25"/>
        <v>1</v>
      </c>
      <c r="R78" s="29">
        <f>(I78-N78)*100</f>
        <v>386.9</v>
      </c>
      <c r="S78" s="29">
        <f t="shared" si="27"/>
        <v>386.9</v>
      </c>
      <c r="T78" s="29">
        <f t="shared" si="28"/>
        <v>0</v>
      </c>
      <c r="U78" s="30">
        <f t="shared" si="29"/>
        <v>368694.11917178176</v>
      </c>
      <c r="V78" s="30">
        <f t="shared" si="30"/>
        <v>0</v>
      </c>
      <c r="W78" s="30">
        <f t="shared" si="34"/>
        <v>368694.11917178176</v>
      </c>
      <c r="X78" s="30">
        <f t="shared" si="35"/>
        <v>1885781.3192789964</v>
      </c>
    </row>
    <row r="79" spans="1:24" ht="13.5" customHeight="1">
      <c r="A79" s="29">
        <v>77</v>
      </c>
      <c r="B79" s="29" t="s">
        <v>18</v>
      </c>
      <c r="C79" s="29" t="s">
        <v>50</v>
      </c>
      <c r="D79" s="29">
        <f t="shared" si="26"/>
        <v>0</v>
      </c>
      <c r="E79" s="35">
        <f t="shared" si="31"/>
        <v>99461.0400463598</v>
      </c>
      <c r="F79" s="29" t="s">
        <v>256</v>
      </c>
      <c r="G79" s="29" t="s">
        <v>46</v>
      </c>
      <c r="H79" s="29" t="s">
        <v>126</v>
      </c>
      <c r="I79" s="29">
        <v>94.33</v>
      </c>
      <c r="J79" s="29">
        <v>95.278</v>
      </c>
      <c r="K79" s="19">
        <f t="shared" si="32"/>
        <v>94.80000000000075</v>
      </c>
      <c r="L79" s="29" t="s">
        <v>48</v>
      </c>
      <c r="M79" s="29" t="s">
        <v>125</v>
      </c>
      <c r="N79" s="29">
        <v>90.396</v>
      </c>
      <c r="O79" s="29" t="s">
        <v>19</v>
      </c>
      <c r="P79" s="29" t="str">
        <f t="shared" si="33"/>
        <v>勝ち</v>
      </c>
      <c r="Q79" s="29">
        <f t="shared" si="25"/>
        <v>1</v>
      </c>
      <c r="R79" s="29">
        <f>(I79-N79)*100</f>
        <v>393.39999999999975</v>
      </c>
      <c r="S79" s="29">
        <f t="shared" si="27"/>
        <v>393.39999999999975</v>
      </c>
      <c r="T79" s="29">
        <f t="shared" si="28"/>
        <v>0</v>
      </c>
      <c r="U79" s="30">
        <f t="shared" si="29"/>
        <v>391279.73154237925</v>
      </c>
      <c r="V79" s="30">
        <f t="shared" si="30"/>
        <v>0</v>
      </c>
      <c r="W79" s="30">
        <f t="shared" si="34"/>
        <v>391279.73154237925</v>
      </c>
      <c r="X79" s="30">
        <f t="shared" si="35"/>
        <v>2277061.0508213756</v>
      </c>
    </row>
    <row r="80" spans="1:24" ht="13.5" customHeight="1">
      <c r="A80" s="29">
        <v>78</v>
      </c>
      <c r="B80" s="29" t="s">
        <v>18</v>
      </c>
      <c r="C80" s="29" t="s">
        <v>50</v>
      </c>
      <c r="D80" s="29">
        <f t="shared" si="26"/>
        <v>0</v>
      </c>
      <c r="E80" s="35">
        <f t="shared" si="31"/>
        <v>170183.93503896758</v>
      </c>
      <c r="F80" s="29" t="s">
        <v>256</v>
      </c>
      <c r="G80" s="29" t="s">
        <v>46</v>
      </c>
      <c r="H80" s="29" t="s">
        <v>124</v>
      </c>
      <c r="I80" s="29">
        <v>93.405</v>
      </c>
      <c r="J80" s="29">
        <v>94.074</v>
      </c>
      <c r="K80" s="19">
        <f t="shared" si="32"/>
        <v>66.8999999999997</v>
      </c>
      <c r="L80" s="29" t="s">
        <v>48</v>
      </c>
      <c r="M80" s="29" t="s">
        <v>125</v>
      </c>
      <c r="N80" s="29">
        <v>90.396</v>
      </c>
      <c r="O80" s="29" t="s">
        <v>19</v>
      </c>
      <c r="P80" s="29" t="str">
        <f t="shared" si="33"/>
        <v>勝ち</v>
      </c>
      <c r="Q80" s="29">
        <f t="shared" si="25"/>
        <v>1</v>
      </c>
      <c r="R80" s="29">
        <f>(I80-N80)*100</f>
        <v>300.90000000000003</v>
      </c>
      <c r="S80" s="29">
        <f t="shared" si="27"/>
        <v>300.90000000000003</v>
      </c>
      <c r="T80" s="29">
        <f t="shared" si="28"/>
        <v>0</v>
      </c>
      <c r="U80" s="30">
        <f t="shared" si="29"/>
        <v>512083.46053225355</v>
      </c>
      <c r="V80" s="30">
        <f t="shared" si="30"/>
        <v>0</v>
      </c>
      <c r="W80" s="30">
        <f t="shared" si="34"/>
        <v>512083.46053225355</v>
      </c>
      <c r="X80" s="30">
        <f t="shared" si="35"/>
        <v>2789144.511353629</v>
      </c>
    </row>
    <row r="81" spans="1:24" ht="13.5" customHeight="1">
      <c r="A81" s="29">
        <v>79</v>
      </c>
      <c r="B81" s="29" t="s">
        <v>18</v>
      </c>
      <c r="C81" s="29" t="s">
        <v>50</v>
      </c>
      <c r="D81" s="29">
        <f t="shared" si="26"/>
        <v>0</v>
      </c>
      <c r="E81" s="35">
        <f t="shared" si="31"/>
        <v>151583.9408344361</v>
      </c>
      <c r="F81" s="29" t="s">
        <v>256</v>
      </c>
      <c r="G81" s="29" t="s">
        <v>46</v>
      </c>
      <c r="H81" s="29" t="s">
        <v>122</v>
      </c>
      <c r="I81" s="29">
        <v>89.621</v>
      </c>
      <c r="J81" s="29">
        <v>90.541</v>
      </c>
      <c r="K81" s="19">
        <f t="shared" si="32"/>
        <v>92.00000000000017</v>
      </c>
      <c r="L81" s="29" t="s">
        <v>48</v>
      </c>
      <c r="M81" s="29" t="s">
        <v>123</v>
      </c>
      <c r="N81" s="29">
        <v>90.541</v>
      </c>
      <c r="O81" s="29" t="s">
        <v>19</v>
      </c>
      <c r="P81" s="29" t="str">
        <f t="shared" si="33"/>
        <v>負け</v>
      </c>
      <c r="Q81" s="29">
        <f t="shared" si="25"/>
        <v>0</v>
      </c>
      <c r="R81" s="29">
        <f>(I81-N81)*100</f>
        <v>-92.00000000000017</v>
      </c>
      <c r="S81" s="29">
        <f t="shared" si="27"/>
        <v>0</v>
      </c>
      <c r="T81" s="29">
        <f t="shared" si="28"/>
        <v>-92.00000000000017</v>
      </c>
      <c r="U81" s="30">
        <f t="shared" si="29"/>
        <v>0</v>
      </c>
      <c r="V81" s="30">
        <f t="shared" si="30"/>
        <v>-139457.22556768148</v>
      </c>
      <c r="W81" s="30">
        <f t="shared" si="34"/>
        <v>-139457.22556768148</v>
      </c>
      <c r="X81" s="30">
        <f t="shared" si="35"/>
        <v>2649687.285785948</v>
      </c>
    </row>
    <row r="82" spans="1:24" ht="13.5" customHeight="1">
      <c r="A82" s="29">
        <v>80</v>
      </c>
      <c r="B82" s="29" t="s">
        <v>18</v>
      </c>
      <c r="C82" s="29" t="s">
        <v>57</v>
      </c>
      <c r="D82" s="29">
        <f t="shared" si="26"/>
        <v>1</v>
      </c>
      <c r="E82" s="35">
        <f t="shared" si="31"/>
        <v>152280.87849344697</v>
      </c>
      <c r="F82" s="29" t="s">
        <v>256</v>
      </c>
      <c r="G82" s="29" t="s">
        <v>46</v>
      </c>
      <c r="H82" s="29" t="s">
        <v>120</v>
      </c>
      <c r="I82" s="29">
        <v>93.603</v>
      </c>
      <c r="J82" s="29">
        <v>92.733</v>
      </c>
      <c r="K82" s="19">
        <f t="shared" si="32"/>
        <v>86.99999999999903</v>
      </c>
      <c r="L82" s="29" t="s">
        <v>48</v>
      </c>
      <c r="M82" s="29" t="s">
        <v>121</v>
      </c>
      <c r="N82" s="29">
        <v>92.733</v>
      </c>
      <c r="O82" s="29" t="s">
        <v>19</v>
      </c>
      <c r="P82" s="29" t="str">
        <f t="shared" si="33"/>
        <v>負け</v>
      </c>
      <c r="Q82" s="29">
        <f t="shared" si="25"/>
        <v>0</v>
      </c>
      <c r="R82" s="29">
        <f>(N82-I82)*100</f>
        <v>-86.99999999999903</v>
      </c>
      <c r="S82" s="29">
        <f t="shared" si="27"/>
        <v>0</v>
      </c>
      <c r="T82" s="29">
        <f t="shared" si="28"/>
        <v>-86.99999999999903</v>
      </c>
      <c r="U82" s="30">
        <f t="shared" si="29"/>
        <v>0</v>
      </c>
      <c r="V82" s="30">
        <f t="shared" si="30"/>
        <v>-132484.36428929737</v>
      </c>
      <c r="W82" s="30">
        <f t="shared" si="34"/>
        <v>-132484.36428929737</v>
      </c>
      <c r="X82" s="30">
        <f t="shared" si="35"/>
        <v>2517202.9214966507</v>
      </c>
    </row>
    <row r="83" spans="1:24" ht="13.5" customHeight="1">
      <c r="A83" s="29">
        <v>81</v>
      </c>
      <c r="B83" s="29" t="s">
        <v>18</v>
      </c>
      <c r="C83" s="29" t="s">
        <v>50</v>
      </c>
      <c r="D83" s="29">
        <f t="shared" si="26"/>
        <v>0</v>
      </c>
      <c r="E83" s="35">
        <f t="shared" si="31"/>
        <v>39429.87032419574</v>
      </c>
      <c r="F83" s="29" t="s">
        <v>256</v>
      </c>
      <c r="G83" s="29" t="s">
        <v>46</v>
      </c>
      <c r="H83" s="29" t="s">
        <v>119</v>
      </c>
      <c r="I83" s="29">
        <v>90</v>
      </c>
      <c r="J83" s="29">
        <v>93.192</v>
      </c>
      <c r="K83" s="19">
        <f t="shared" si="32"/>
        <v>319.1999999999993</v>
      </c>
      <c r="L83" s="29" t="s">
        <v>48</v>
      </c>
      <c r="M83" s="29" t="s">
        <v>117</v>
      </c>
      <c r="N83" s="29">
        <v>84.35</v>
      </c>
      <c r="O83" s="29" t="s">
        <v>19</v>
      </c>
      <c r="P83" s="29" t="str">
        <f t="shared" si="33"/>
        <v>勝ち</v>
      </c>
      <c r="Q83" s="29">
        <f t="shared" si="25"/>
        <v>1</v>
      </c>
      <c r="R83" s="29">
        <f aca="true" t="shared" si="36" ref="R83:R88">(I83-N83)*100</f>
        <v>565.0000000000006</v>
      </c>
      <c r="S83" s="29">
        <f t="shared" si="27"/>
        <v>565.0000000000006</v>
      </c>
      <c r="T83" s="29">
        <f t="shared" si="28"/>
        <v>0</v>
      </c>
      <c r="U83" s="30">
        <f t="shared" si="29"/>
        <v>222778.76733170619</v>
      </c>
      <c r="V83" s="30">
        <f t="shared" si="30"/>
        <v>0</v>
      </c>
      <c r="W83" s="30">
        <f t="shared" si="34"/>
        <v>222778.76733170619</v>
      </c>
      <c r="X83" s="30">
        <f t="shared" si="35"/>
        <v>2739981.688828357</v>
      </c>
    </row>
    <row r="84" spans="1:24" ht="13.5" customHeight="1">
      <c r="A84" s="29">
        <v>82</v>
      </c>
      <c r="B84" s="29" t="s">
        <v>18</v>
      </c>
      <c r="C84" s="29" t="s">
        <v>50</v>
      </c>
      <c r="D84" s="29">
        <f t="shared" si="26"/>
        <v>0</v>
      </c>
      <c r="E84" s="35">
        <f t="shared" si="31"/>
        <v>243770.61288508622</v>
      </c>
      <c r="F84" s="29" t="s">
        <v>256</v>
      </c>
      <c r="G84" s="29" t="s">
        <v>46</v>
      </c>
      <c r="H84" s="29" t="s">
        <v>118</v>
      </c>
      <c r="I84" s="29">
        <v>86.312</v>
      </c>
      <c r="J84" s="29">
        <v>86.874</v>
      </c>
      <c r="K84" s="19">
        <f t="shared" si="32"/>
        <v>56.19999999999976</v>
      </c>
      <c r="L84" s="29" t="s">
        <v>48</v>
      </c>
      <c r="M84" s="29" t="s">
        <v>117</v>
      </c>
      <c r="N84" s="29">
        <v>84.35</v>
      </c>
      <c r="O84" s="29" t="s">
        <v>19</v>
      </c>
      <c r="P84" s="29" t="str">
        <f t="shared" si="33"/>
        <v>勝ち</v>
      </c>
      <c r="Q84" s="29">
        <f t="shared" si="25"/>
        <v>1</v>
      </c>
      <c r="R84" s="29">
        <f t="shared" si="36"/>
        <v>196.20000000000033</v>
      </c>
      <c r="S84" s="29">
        <f t="shared" si="27"/>
        <v>196.20000000000033</v>
      </c>
      <c r="T84" s="29">
        <f t="shared" si="28"/>
        <v>0</v>
      </c>
      <c r="U84" s="30">
        <f t="shared" si="29"/>
        <v>478277.94248053996</v>
      </c>
      <c r="V84" s="30">
        <f t="shared" si="30"/>
        <v>0</v>
      </c>
      <c r="W84" s="30">
        <f t="shared" si="34"/>
        <v>478277.94248053996</v>
      </c>
      <c r="X84" s="30">
        <f t="shared" si="35"/>
        <v>3218259.631308897</v>
      </c>
    </row>
    <row r="85" spans="1:24" ht="13.5" customHeight="1">
      <c r="A85" s="29">
        <v>83</v>
      </c>
      <c r="B85" s="29" t="s">
        <v>18</v>
      </c>
      <c r="C85" s="29" t="s">
        <v>50</v>
      </c>
      <c r="D85" s="29">
        <f t="shared" si="26"/>
        <v>0</v>
      </c>
      <c r="E85" s="35">
        <f t="shared" si="31"/>
        <v>150950.26413268712</v>
      </c>
      <c r="F85" s="29" t="s">
        <v>256</v>
      </c>
      <c r="G85" s="29" t="s">
        <v>46</v>
      </c>
      <c r="H85" s="29" t="s">
        <v>116</v>
      </c>
      <c r="I85" s="29">
        <v>84.154</v>
      </c>
      <c r="J85" s="29">
        <v>85.22</v>
      </c>
      <c r="K85" s="19">
        <f t="shared" si="32"/>
        <v>106.60000000000025</v>
      </c>
      <c r="L85" s="29" t="s">
        <v>48</v>
      </c>
      <c r="M85" s="29" t="s">
        <v>117</v>
      </c>
      <c r="N85" s="29">
        <v>84.35</v>
      </c>
      <c r="O85" s="29" t="s">
        <v>19</v>
      </c>
      <c r="P85" s="29" t="str">
        <f t="shared" si="33"/>
        <v>負け</v>
      </c>
      <c r="Q85" s="29">
        <f t="shared" si="25"/>
        <v>0</v>
      </c>
      <c r="R85" s="29">
        <f t="shared" si="36"/>
        <v>-19.599999999999795</v>
      </c>
      <c r="S85" s="29">
        <f t="shared" si="27"/>
        <v>0</v>
      </c>
      <c r="T85" s="29">
        <f t="shared" si="28"/>
        <v>-19.599999999999795</v>
      </c>
      <c r="U85" s="30">
        <f t="shared" si="29"/>
        <v>0</v>
      </c>
      <c r="V85" s="30">
        <f t="shared" si="30"/>
        <v>-29586.251770006365</v>
      </c>
      <c r="W85" s="30">
        <f t="shared" si="34"/>
        <v>-29586.251770006365</v>
      </c>
      <c r="X85" s="30">
        <f t="shared" si="35"/>
        <v>3188673.3795388904</v>
      </c>
    </row>
    <row r="86" spans="1:24" ht="13.5" customHeight="1">
      <c r="A86" s="29">
        <v>84</v>
      </c>
      <c r="B86" s="29" t="s">
        <v>18</v>
      </c>
      <c r="C86" s="29" t="s">
        <v>50</v>
      </c>
      <c r="D86" s="29">
        <f t="shared" si="26"/>
        <v>0</v>
      </c>
      <c r="E86" s="35">
        <f t="shared" si="31"/>
        <v>124948.01643961207</v>
      </c>
      <c r="F86" s="29" t="s">
        <v>256</v>
      </c>
      <c r="G86" s="29" t="s">
        <v>46</v>
      </c>
      <c r="H86" s="29" t="s">
        <v>115</v>
      </c>
      <c r="I86" s="29">
        <v>84.105</v>
      </c>
      <c r="J86" s="29">
        <v>85.381</v>
      </c>
      <c r="K86" s="19">
        <f t="shared" si="32"/>
        <v>127.59999999999962</v>
      </c>
      <c r="L86" s="29" t="s">
        <v>48</v>
      </c>
      <c r="M86" s="29" t="s">
        <v>113</v>
      </c>
      <c r="N86" s="29">
        <v>81.817</v>
      </c>
      <c r="O86" s="29" t="s">
        <v>19</v>
      </c>
      <c r="P86" s="29" t="str">
        <f t="shared" si="33"/>
        <v>勝ち</v>
      </c>
      <c r="Q86" s="29">
        <f t="shared" si="25"/>
        <v>1</v>
      </c>
      <c r="R86" s="29">
        <f t="shared" si="36"/>
        <v>228.8000000000011</v>
      </c>
      <c r="S86" s="29">
        <f t="shared" si="27"/>
        <v>228.8000000000011</v>
      </c>
      <c r="T86" s="29">
        <f t="shared" si="28"/>
        <v>0</v>
      </c>
      <c r="U86" s="30">
        <f t="shared" si="29"/>
        <v>285881.06161383376</v>
      </c>
      <c r="V86" s="30">
        <f t="shared" si="30"/>
        <v>0</v>
      </c>
      <c r="W86" s="30">
        <f t="shared" si="34"/>
        <v>285881.06161383376</v>
      </c>
      <c r="X86" s="30">
        <f t="shared" si="35"/>
        <v>3474554.4411527244</v>
      </c>
    </row>
    <row r="87" spans="1:24" ht="13.5" customHeight="1">
      <c r="A87" s="29">
        <v>85</v>
      </c>
      <c r="B87" s="29" t="s">
        <v>18</v>
      </c>
      <c r="C87" s="29" t="s">
        <v>50</v>
      </c>
      <c r="D87" s="29">
        <f t="shared" si="26"/>
        <v>0</v>
      </c>
      <c r="E87" s="35">
        <f t="shared" si="31"/>
        <v>169490.46054403443</v>
      </c>
      <c r="F87" s="29" t="s">
        <v>256</v>
      </c>
      <c r="G87" s="29" t="s">
        <v>46</v>
      </c>
      <c r="H87" s="29" t="s">
        <v>114</v>
      </c>
      <c r="I87" s="29">
        <v>82.949</v>
      </c>
      <c r="J87" s="29">
        <v>83.974</v>
      </c>
      <c r="K87" s="19">
        <f t="shared" si="32"/>
        <v>102.50000000000057</v>
      </c>
      <c r="L87" s="29" t="s">
        <v>48</v>
      </c>
      <c r="M87" s="29" t="s">
        <v>113</v>
      </c>
      <c r="N87" s="29">
        <v>81.817</v>
      </c>
      <c r="O87" s="29" t="s">
        <v>19</v>
      </c>
      <c r="P87" s="29" t="str">
        <f t="shared" si="33"/>
        <v>勝ち</v>
      </c>
      <c r="Q87" s="29">
        <f t="shared" si="25"/>
        <v>1</v>
      </c>
      <c r="R87" s="29">
        <f t="shared" si="36"/>
        <v>113.2000000000005</v>
      </c>
      <c r="S87" s="29">
        <f t="shared" si="27"/>
        <v>113.2000000000005</v>
      </c>
      <c r="T87" s="29">
        <f t="shared" si="28"/>
        <v>0</v>
      </c>
      <c r="U87" s="30">
        <f t="shared" si="29"/>
        <v>191863.2013358478</v>
      </c>
      <c r="V87" s="30">
        <f t="shared" si="30"/>
        <v>0</v>
      </c>
      <c r="W87" s="30">
        <f t="shared" si="34"/>
        <v>191863.2013358478</v>
      </c>
      <c r="X87" s="30">
        <f t="shared" si="35"/>
        <v>3666417.6424885723</v>
      </c>
    </row>
    <row r="88" spans="1:24" ht="13.5" customHeight="1">
      <c r="A88" s="29">
        <v>86</v>
      </c>
      <c r="B88" s="29" t="s">
        <v>18</v>
      </c>
      <c r="C88" s="29" t="s">
        <v>50</v>
      </c>
      <c r="D88" s="29">
        <f t="shared" si="26"/>
        <v>0</v>
      </c>
      <c r="E88" s="35">
        <f t="shared" si="31"/>
        <v>202340.9294971637</v>
      </c>
      <c r="F88" s="29" t="s">
        <v>256</v>
      </c>
      <c r="G88" s="29" t="s">
        <v>46</v>
      </c>
      <c r="H88" s="29" t="s">
        <v>112</v>
      </c>
      <c r="I88" s="29">
        <v>80.911</v>
      </c>
      <c r="J88" s="29">
        <v>81.817</v>
      </c>
      <c r="K88" s="19">
        <f t="shared" si="32"/>
        <v>90.59999999999917</v>
      </c>
      <c r="L88" s="29" t="s">
        <v>48</v>
      </c>
      <c r="M88" s="29" t="s">
        <v>113</v>
      </c>
      <c r="N88" s="29">
        <v>81.817</v>
      </c>
      <c r="O88" s="29" t="s">
        <v>19</v>
      </c>
      <c r="P88" s="29" t="str">
        <f t="shared" si="33"/>
        <v>負け</v>
      </c>
      <c r="Q88" s="29">
        <f t="shared" si="25"/>
        <v>0</v>
      </c>
      <c r="R88" s="29">
        <f t="shared" si="36"/>
        <v>-90.59999999999917</v>
      </c>
      <c r="S88" s="29">
        <f t="shared" si="27"/>
        <v>0</v>
      </c>
      <c r="T88" s="29">
        <f t="shared" si="28"/>
        <v>-90.59999999999917</v>
      </c>
      <c r="U88" s="30">
        <f t="shared" si="29"/>
        <v>0</v>
      </c>
      <c r="V88" s="30">
        <f t="shared" si="30"/>
        <v>-183320.88212442864</v>
      </c>
      <c r="W88" s="30">
        <f t="shared" si="34"/>
        <v>-183320.88212442864</v>
      </c>
      <c r="X88" s="30">
        <f t="shared" si="35"/>
        <v>3483096.7603641436</v>
      </c>
    </row>
    <row r="89" spans="1:24" ht="13.5" customHeight="1">
      <c r="A89" s="29">
        <v>87</v>
      </c>
      <c r="B89" s="29" t="s">
        <v>18</v>
      </c>
      <c r="C89" s="29" t="s">
        <v>57</v>
      </c>
      <c r="D89" s="29">
        <f t="shared" si="26"/>
        <v>1</v>
      </c>
      <c r="E89" s="35">
        <f t="shared" si="31"/>
        <v>175559.31251835325</v>
      </c>
      <c r="F89" s="29" t="s">
        <v>256</v>
      </c>
      <c r="G89" s="29" t="s">
        <v>46</v>
      </c>
      <c r="H89" s="29" t="s">
        <v>110</v>
      </c>
      <c r="I89" s="29">
        <v>82.646</v>
      </c>
      <c r="J89" s="29">
        <v>81.654</v>
      </c>
      <c r="K89" s="19">
        <f t="shared" si="32"/>
        <v>99.20000000000044</v>
      </c>
      <c r="L89" s="29" t="s">
        <v>48</v>
      </c>
      <c r="M89" s="29" t="s">
        <v>111</v>
      </c>
      <c r="N89" s="29">
        <v>82.764</v>
      </c>
      <c r="O89" s="29" t="s">
        <v>19</v>
      </c>
      <c r="P89" s="29" t="str">
        <f t="shared" si="33"/>
        <v>勝ち</v>
      </c>
      <c r="Q89" s="29">
        <f t="shared" si="25"/>
        <v>1</v>
      </c>
      <c r="R89" s="29">
        <f>(N89-I89)*100</f>
        <v>11.7999999999995</v>
      </c>
      <c r="S89" s="29">
        <f t="shared" si="27"/>
        <v>11.7999999999995</v>
      </c>
      <c r="T89" s="29">
        <f t="shared" si="28"/>
        <v>0</v>
      </c>
      <c r="U89" s="30">
        <f t="shared" si="29"/>
        <v>20715.998877164806</v>
      </c>
      <c r="V89" s="30">
        <f t="shared" si="30"/>
        <v>0</v>
      </c>
      <c r="W89" s="30">
        <f t="shared" si="34"/>
        <v>20715.998877164806</v>
      </c>
      <c r="X89" s="30">
        <f t="shared" si="35"/>
        <v>3503812.7592413086</v>
      </c>
    </row>
    <row r="90" spans="1:24" ht="13.5" customHeight="1">
      <c r="A90" s="29">
        <v>88</v>
      </c>
      <c r="B90" s="29" t="s">
        <v>18</v>
      </c>
      <c r="C90" s="29" t="s">
        <v>57</v>
      </c>
      <c r="D90" s="29">
        <f t="shared" si="26"/>
        <v>1</v>
      </c>
      <c r="E90" s="35">
        <f t="shared" si="31"/>
        <v>268697.29748783004</v>
      </c>
      <c r="F90" s="29" t="s">
        <v>256</v>
      </c>
      <c r="G90" s="29" t="s">
        <v>46</v>
      </c>
      <c r="H90" s="29" t="s">
        <v>108</v>
      </c>
      <c r="I90" s="29">
        <v>82.415</v>
      </c>
      <c r="J90" s="29">
        <v>81.763</v>
      </c>
      <c r="K90" s="19">
        <f t="shared" si="32"/>
        <v>65.2000000000001</v>
      </c>
      <c r="L90" s="29" t="s">
        <v>48</v>
      </c>
      <c r="M90" s="29" t="s">
        <v>109</v>
      </c>
      <c r="N90" s="29">
        <v>83.084</v>
      </c>
      <c r="O90" s="29" t="s">
        <v>19</v>
      </c>
      <c r="P90" s="29" t="str">
        <f t="shared" si="33"/>
        <v>勝ち</v>
      </c>
      <c r="Q90" s="29">
        <f t="shared" si="25"/>
        <v>1</v>
      </c>
      <c r="R90" s="29">
        <f>(N90-I90)*100</f>
        <v>66.8999999999997</v>
      </c>
      <c r="S90" s="29">
        <f t="shared" si="27"/>
        <v>66.8999999999997</v>
      </c>
      <c r="T90" s="29">
        <f t="shared" si="28"/>
        <v>0</v>
      </c>
      <c r="U90" s="30">
        <f t="shared" si="29"/>
        <v>179758.49201935745</v>
      </c>
      <c r="V90" s="30">
        <f t="shared" si="30"/>
        <v>0</v>
      </c>
      <c r="W90" s="30">
        <f t="shared" si="34"/>
        <v>179758.49201935745</v>
      </c>
      <c r="X90" s="30">
        <f t="shared" si="35"/>
        <v>3683571.251260666</v>
      </c>
    </row>
    <row r="91" spans="1:24" ht="13.5" customHeight="1">
      <c r="A91" s="29">
        <v>89</v>
      </c>
      <c r="B91" s="29" t="s">
        <v>18</v>
      </c>
      <c r="C91" s="29" t="s">
        <v>50</v>
      </c>
      <c r="D91" s="29">
        <f t="shared" si="26"/>
        <v>0</v>
      </c>
      <c r="E91" s="35">
        <f t="shared" si="31"/>
        <v>267312.8629361849</v>
      </c>
      <c r="F91" s="29" t="s">
        <v>256</v>
      </c>
      <c r="G91" s="29" t="s">
        <v>46</v>
      </c>
      <c r="H91" s="29" t="s">
        <v>106</v>
      </c>
      <c r="I91" s="29">
        <v>80.991</v>
      </c>
      <c r="J91" s="29">
        <v>81.68</v>
      </c>
      <c r="K91" s="19">
        <f t="shared" si="32"/>
        <v>68.90000000000072</v>
      </c>
      <c r="L91" s="29" t="s">
        <v>48</v>
      </c>
      <c r="M91" s="29" t="s">
        <v>107</v>
      </c>
      <c r="N91" s="29">
        <v>81.68</v>
      </c>
      <c r="O91" s="29" t="s">
        <v>19</v>
      </c>
      <c r="P91" s="29" t="str">
        <f t="shared" si="33"/>
        <v>負け</v>
      </c>
      <c r="Q91" s="29">
        <f t="shared" si="25"/>
        <v>0</v>
      </c>
      <c r="R91" s="29">
        <f>(I91-N91)*100</f>
        <v>-68.90000000000072</v>
      </c>
      <c r="S91" s="29">
        <f t="shared" si="27"/>
        <v>0</v>
      </c>
      <c r="T91" s="29">
        <f t="shared" si="28"/>
        <v>-68.90000000000072</v>
      </c>
      <c r="U91" s="30">
        <f t="shared" si="29"/>
        <v>0</v>
      </c>
      <c r="V91" s="30">
        <f t="shared" si="30"/>
        <v>-184178.56256303334</v>
      </c>
      <c r="W91" s="30">
        <f t="shared" si="34"/>
        <v>-184178.56256303334</v>
      </c>
      <c r="X91" s="30">
        <f t="shared" si="35"/>
        <v>3499392.688697633</v>
      </c>
    </row>
    <row r="92" spans="1:24" ht="13.5" customHeight="1">
      <c r="A92" s="29">
        <v>90</v>
      </c>
      <c r="B92" s="29" t="s">
        <v>18</v>
      </c>
      <c r="C92" s="29" t="s">
        <v>57</v>
      </c>
      <c r="D92" s="29">
        <f t="shared" si="26"/>
        <v>1</v>
      </c>
      <c r="E92" s="35">
        <f t="shared" si="31"/>
        <v>813812.2531854832</v>
      </c>
      <c r="F92" s="29" t="s">
        <v>256</v>
      </c>
      <c r="G92" s="29" t="s">
        <v>46</v>
      </c>
      <c r="H92" s="29" t="s">
        <v>104</v>
      </c>
      <c r="I92" s="29">
        <v>80.713</v>
      </c>
      <c r="J92" s="29">
        <v>80.928</v>
      </c>
      <c r="K92" s="19">
        <f t="shared" si="32"/>
        <v>21.50000000000034</v>
      </c>
      <c r="L92" s="29" t="s">
        <v>48</v>
      </c>
      <c r="M92" s="29" t="s">
        <v>105</v>
      </c>
      <c r="N92" s="29">
        <v>80.928</v>
      </c>
      <c r="O92" s="29" t="s">
        <v>19</v>
      </c>
      <c r="P92" s="29" t="str">
        <f t="shared" si="33"/>
        <v>勝ち</v>
      </c>
      <c r="Q92" s="29">
        <f t="shared" si="25"/>
        <v>1</v>
      </c>
      <c r="R92" s="29">
        <f>(N92-I92)*100</f>
        <v>21.50000000000034</v>
      </c>
      <c r="S92" s="29">
        <f t="shared" si="27"/>
        <v>21.50000000000034</v>
      </c>
      <c r="T92" s="29">
        <f t="shared" si="28"/>
        <v>0</v>
      </c>
      <c r="U92" s="30">
        <f t="shared" si="29"/>
        <v>174969.63443488165</v>
      </c>
      <c r="V92" s="30">
        <f t="shared" si="30"/>
        <v>0</v>
      </c>
      <c r="W92" s="30">
        <f t="shared" si="34"/>
        <v>174969.63443488165</v>
      </c>
      <c r="X92" s="30">
        <f t="shared" si="35"/>
        <v>3674362.3231325145</v>
      </c>
    </row>
    <row r="93" spans="1:24" ht="13.5" customHeight="1">
      <c r="A93" s="29">
        <v>91</v>
      </c>
      <c r="B93" s="29" t="s">
        <v>18</v>
      </c>
      <c r="C93" s="29" t="s">
        <v>57</v>
      </c>
      <c r="D93" s="29">
        <f t="shared" si="26"/>
        <v>1</v>
      </c>
      <c r="E93" s="35">
        <f t="shared" si="31"/>
        <v>319509.76722891274</v>
      </c>
      <c r="F93" s="29" t="s">
        <v>256</v>
      </c>
      <c r="G93" s="29" t="s">
        <v>46</v>
      </c>
      <c r="H93" s="29" t="s">
        <v>102</v>
      </c>
      <c r="I93" s="29">
        <v>80.68</v>
      </c>
      <c r="J93" s="29">
        <v>80.105</v>
      </c>
      <c r="K93" s="19">
        <f t="shared" si="32"/>
        <v>57.500000000000284</v>
      </c>
      <c r="L93" s="29" t="s">
        <v>48</v>
      </c>
      <c r="M93" s="29" t="s">
        <v>103</v>
      </c>
      <c r="N93" s="29">
        <v>80.105</v>
      </c>
      <c r="O93" s="29" t="s">
        <v>19</v>
      </c>
      <c r="P93" s="29" t="str">
        <f t="shared" si="33"/>
        <v>負け</v>
      </c>
      <c r="Q93" s="29">
        <f t="shared" si="25"/>
        <v>0</v>
      </c>
      <c r="R93" s="29">
        <f>(N93-I93)*100</f>
        <v>-57.500000000000284</v>
      </c>
      <c r="S93" s="29">
        <f t="shared" si="27"/>
        <v>0</v>
      </c>
      <c r="T93" s="29">
        <f t="shared" si="28"/>
        <v>-57.500000000000284</v>
      </c>
      <c r="U93" s="30">
        <f t="shared" si="29"/>
        <v>0</v>
      </c>
      <c r="V93" s="30">
        <f t="shared" si="30"/>
        <v>-183718.11615662574</v>
      </c>
      <c r="W93" s="30">
        <f t="shared" si="34"/>
        <v>-183718.11615662574</v>
      </c>
      <c r="X93" s="30">
        <f t="shared" si="35"/>
        <v>3490644.206975889</v>
      </c>
    </row>
    <row r="94" spans="1:24" ht="13.5" customHeight="1">
      <c r="A94" s="29">
        <v>92</v>
      </c>
      <c r="B94" s="29" t="s">
        <v>18</v>
      </c>
      <c r="C94" s="29" t="s">
        <v>57</v>
      </c>
      <c r="D94" s="29">
        <f t="shared" si="26"/>
        <v>1</v>
      </c>
      <c r="E94" s="35">
        <f t="shared" si="31"/>
        <v>466663.66403419804</v>
      </c>
      <c r="F94" s="29" t="s">
        <v>256</v>
      </c>
      <c r="G94" s="29" t="s">
        <v>46</v>
      </c>
      <c r="H94" s="29" t="s">
        <v>100</v>
      </c>
      <c r="I94" s="29">
        <v>80.9</v>
      </c>
      <c r="J94" s="29">
        <v>80.526</v>
      </c>
      <c r="K94" s="19">
        <f t="shared" si="32"/>
        <v>37.400000000000944</v>
      </c>
      <c r="L94" s="29" t="s">
        <v>48</v>
      </c>
      <c r="M94" s="29" t="s">
        <v>101</v>
      </c>
      <c r="N94" s="29">
        <v>80.526</v>
      </c>
      <c r="O94" s="29" t="s">
        <v>19</v>
      </c>
      <c r="P94" s="29" t="str">
        <f t="shared" si="33"/>
        <v>負け</v>
      </c>
      <c r="Q94" s="29">
        <f t="shared" si="25"/>
        <v>0</v>
      </c>
      <c r="R94" s="29">
        <f>(N94-I94)*100</f>
        <v>-37.400000000000944</v>
      </c>
      <c r="S94" s="29">
        <f t="shared" si="27"/>
        <v>0</v>
      </c>
      <c r="T94" s="29">
        <f t="shared" si="28"/>
        <v>-37.400000000000944</v>
      </c>
      <c r="U94" s="30">
        <f t="shared" si="29"/>
        <v>0</v>
      </c>
      <c r="V94" s="30">
        <f t="shared" si="30"/>
        <v>-174532.21034879447</v>
      </c>
      <c r="W94" s="30">
        <f t="shared" si="34"/>
        <v>-174532.21034879447</v>
      </c>
      <c r="X94" s="30">
        <f t="shared" si="35"/>
        <v>3316111.996627094</v>
      </c>
    </row>
    <row r="95" spans="1:24" ht="13.5" customHeight="1">
      <c r="A95" s="29">
        <v>93</v>
      </c>
      <c r="B95" s="29" t="s">
        <v>18</v>
      </c>
      <c r="C95" s="29" t="s">
        <v>50</v>
      </c>
      <c r="D95" s="29">
        <f t="shared" si="26"/>
        <v>0</v>
      </c>
      <c r="E95" s="35">
        <f t="shared" si="31"/>
        <v>191240.59957480262</v>
      </c>
      <c r="F95" s="29" t="s">
        <v>256</v>
      </c>
      <c r="G95" s="29" t="s">
        <v>46</v>
      </c>
      <c r="H95" s="29" t="s">
        <v>98</v>
      </c>
      <c r="I95" s="29">
        <v>76.949</v>
      </c>
      <c r="J95" s="29">
        <v>77.816</v>
      </c>
      <c r="K95" s="19">
        <f t="shared" si="32"/>
        <v>86.70000000000044</v>
      </c>
      <c r="L95" s="29" t="s">
        <v>48</v>
      </c>
      <c r="M95" s="29" t="s">
        <v>99</v>
      </c>
      <c r="N95" s="29">
        <v>77.816</v>
      </c>
      <c r="O95" s="29" t="s">
        <v>19</v>
      </c>
      <c r="P95" s="29" t="str">
        <f t="shared" si="33"/>
        <v>負け</v>
      </c>
      <c r="Q95" s="29">
        <f t="shared" si="25"/>
        <v>0</v>
      </c>
      <c r="R95" s="29">
        <f>(I95-N95)*100</f>
        <v>-86.70000000000044</v>
      </c>
      <c r="S95" s="29">
        <f t="shared" si="27"/>
        <v>0</v>
      </c>
      <c r="T95" s="29">
        <f t="shared" si="28"/>
        <v>-86.70000000000044</v>
      </c>
      <c r="U95" s="30">
        <f t="shared" si="29"/>
        <v>0</v>
      </c>
      <c r="V95" s="30">
        <f t="shared" si="30"/>
        <v>-165805.59983135472</v>
      </c>
      <c r="W95" s="30">
        <f t="shared" si="34"/>
        <v>-165805.59983135472</v>
      </c>
      <c r="X95" s="30">
        <f t="shared" si="35"/>
        <v>3150306.3967957394</v>
      </c>
    </row>
    <row r="96" spans="1:24" ht="13.5" customHeight="1">
      <c r="A96" s="29">
        <v>94</v>
      </c>
      <c r="B96" s="29" t="s">
        <v>18</v>
      </c>
      <c r="C96" s="29" t="s">
        <v>50</v>
      </c>
      <c r="D96" s="29">
        <f t="shared" si="26"/>
        <v>0</v>
      </c>
      <c r="E96" s="35">
        <f t="shared" si="31"/>
        <v>201426.24020433208</v>
      </c>
      <c r="F96" s="29" t="s">
        <v>256</v>
      </c>
      <c r="G96" s="29" t="s">
        <v>46</v>
      </c>
      <c r="H96" s="29" t="s">
        <v>96</v>
      </c>
      <c r="I96" s="29">
        <v>76.549</v>
      </c>
      <c r="J96" s="29">
        <v>77.331</v>
      </c>
      <c r="K96" s="19">
        <f t="shared" si="32"/>
        <v>78.19999999999965</v>
      </c>
      <c r="L96" s="29" t="s">
        <v>48</v>
      </c>
      <c r="M96" s="29" t="s">
        <v>97</v>
      </c>
      <c r="N96" s="29">
        <v>77.331</v>
      </c>
      <c r="O96" s="29" t="s">
        <v>19</v>
      </c>
      <c r="P96" s="29" t="str">
        <f t="shared" si="33"/>
        <v>負け</v>
      </c>
      <c r="Q96" s="29">
        <f t="shared" si="25"/>
        <v>0</v>
      </c>
      <c r="R96" s="29">
        <f>(I96-N96)*100</f>
        <v>-78.19999999999965</v>
      </c>
      <c r="S96" s="29">
        <f t="shared" si="27"/>
        <v>0</v>
      </c>
      <c r="T96" s="29">
        <f t="shared" si="28"/>
        <v>-78.19999999999965</v>
      </c>
      <c r="U96" s="30">
        <f t="shared" si="29"/>
        <v>0</v>
      </c>
      <c r="V96" s="30">
        <f t="shared" si="30"/>
        <v>-157515.31983978697</v>
      </c>
      <c r="W96" s="30">
        <f t="shared" si="34"/>
        <v>-157515.31983978697</v>
      </c>
      <c r="X96" s="30">
        <f t="shared" si="35"/>
        <v>2992791.0769559527</v>
      </c>
    </row>
    <row r="97" spans="1:24" ht="13.5" customHeight="1">
      <c r="A97" s="29">
        <v>95</v>
      </c>
      <c r="B97" s="29" t="s">
        <v>18</v>
      </c>
      <c r="C97" s="29" t="s">
        <v>50</v>
      </c>
      <c r="D97" s="29">
        <f t="shared" si="26"/>
        <v>0</v>
      </c>
      <c r="E97" s="35">
        <f t="shared" si="31"/>
        <v>362323.3749341377</v>
      </c>
      <c r="F97" s="29" t="s">
        <v>256</v>
      </c>
      <c r="G97" s="29" t="s">
        <v>46</v>
      </c>
      <c r="H97" s="29" t="s">
        <v>94</v>
      </c>
      <c r="I97" s="29">
        <v>76.668</v>
      </c>
      <c r="J97" s="29">
        <v>77.081</v>
      </c>
      <c r="K97" s="19">
        <f t="shared" si="32"/>
        <v>41.29999999999967</v>
      </c>
      <c r="L97" s="29" t="s">
        <v>48</v>
      </c>
      <c r="M97" s="29" t="s">
        <v>95</v>
      </c>
      <c r="N97" s="29">
        <v>77.081</v>
      </c>
      <c r="O97" s="29" t="s">
        <v>19</v>
      </c>
      <c r="P97" s="29" t="str">
        <f t="shared" si="33"/>
        <v>負け</v>
      </c>
      <c r="Q97" s="29">
        <f t="shared" si="25"/>
        <v>0</v>
      </c>
      <c r="R97" s="29">
        <f>(I97-N97)*100</f>
        <v>-41.29999999999967</v>
      </c>
      <c r="S97" s="29">
        <f t="shared" si="27"/>
        <v>0</v>
      </c>
      <c r="T97" s="29">
        <f t="shared" si="28"/>
        <v>-41.29999999999967</v>
      </c>
      <c r="U97" s="30">
        <f t="shared" si="29"/>
        <v>0</v>
      </c>
      <c r="V97" s="30">
        <f t="shared" si="30"/>
        <v>-149639.55384779765</v>
      </c>
      <c r="W97" s="30">
        <f t="shared" si="34"/>
        <v>-149639.55384779765</v>
      </c>
      <c r="X97" s="30">
        <f t="shared" si="35"/>
        <v>2843151.523108155</v>
      </c>
    </row>
    <row r="98" spans="1:24" ht="13.5" customHeight="1">
      <c r="A98" s="29">
        <v>96</v>
      </c>
      <c r="B98" s="29" t="s">
        <v>18</v>
      </c>
      <c r="C98" s="29" t="s">
        <v>50</v>
      </c>
      <c r="D98" s="29">
        <f t="shared" si="26"/>
        <v>0</v>
      </c>
      <c r="E98" s="35">
        <f t="shared" si="31"/>
        <v>607511.0092111212</v>
      </c>
      <c r="F98" s="29" t="s">
        <v>256</v>
      </c>
      <c r="G98" s="29" t="s">
        <v>46</v>
      </c>
      <c r="H98" s="29" t="s">
        <v>92</v>
      </c>
      <c r="I98" s="29">
        <v>76.797</v>
      </c>
      <c r="J98" s="29">
        <v>77.031</v>
      </c>
      <c r="K98" s="19">
        <f t="shared" si="32"/>
        <v>23.400000000000887</v>
      </c>
      <c r="L98" s="29" t="s">
        <v>48</v>
      </c>
      <c r="M98" s="29" t="s">
        <v>93</v>
      </c>
      <c r="N98" s="29">
        <v>77.031</v>
      </c>
      <c r="O98" s="29" t="s">
        <v>19</v>
      </c>
      <c r="P98" s="29" t="str">
        <f t="shared" si="33"/>
        <v>負け</v>
      </c>
      <c r="Q98" s="29">
        <f t="shared" si="25"/>
        <v>0</v>
      </c>
      <c r="R98" s="29">
        <f>(I98-N98)*100</f>
        <v>-23.400000000000887</v>
      </c>
      <c r="S98" s="29">
        <f t="shared" si="27"/>
        <v>0</v>
      </c>
      <c r="T98" s="29">
        <f t="shared" si="28"/>
        <v>-23.400000000000887</v>
      </c>
      <c r="U98" s="30">
        <f t="shared" si="29"/>
        <v>0</v>
      </c>
      <c r="V98" s="30">
        <f t="shared" si="30"/>
        <v>-142157.57615540776</v>
      </c>
      <c r="W98" s="30">
        <f t="shared" si="34"/>
        <v>-142157.57615540776</v>
      </c>
      <c r="X98" s="30">
        <f t="shared" si="35"/>
        <v>2700993.946952747</v>
      </c>
    </row>
    <row r="99" spans="1:24" ht="13.5" customHeight="1">
      <c r="A99" s="29">
        <v>97</v>
      </c>
      <c r="B99" s="29" t="s">
        <v>18</v>
      </c>
      <c r="C99" s="29" t="s">
        <v>57</v>
      </c>
      <c r="D99" s="29">
        <f t="shared" si="26"/>
        <v>1</v>
      </c>
      <c r="E99" s="35">
        <f t="shared" si="31"/>
        <v>175617.29173944914</v>
      </c>
      <c r="F99" s="29" t="s">
        <v>256</v>
      </c>
      <c r="G99" s="29" t="s">
        <v>46</v>
      </c>
      <c r="H99" s="29" t="s">
        <v>90</v>
      </c>
      <c r="I99" s="29">
        <v>80.775</v>
      </c>
      <c r="J99" s="29">
        <v>80.006</v>
      </c>
      <c r="K99" s="19">
        <f t="shared" si="32"/>
        <v>76.90000000000055</v>
      </c>
      <c r="L99" s="29" t="s">
        <v>48</v>
      </c>
      <c r="M99" s="29" t="s">
        <v>91</v>
      </c>
      <c r="N99" s="29">
        <v>81.956</v>
      </c>
      <c r="O99" s="29" t="s">
        <v>19</v>
      </c>
      <c r="P99" s="29" t="str">
        <f t="shared" si="33"/>
        <v>勝ち</v>
      </c>
      <c r="Q99" s="29">
        <f t="shared" si="25"/>
        <v>1</v>
      </c>
      <c r="R99" s="29">
        <f aca="true" t="shared" si="37" ref="R99:R105">(N99-I99)*100</f>
        <v>118.09999999999974</v>
      </c>
      <c r="S99" s="29">
        <f t="shared" si="27"/>
        <v>118.09999999999974</v>
      </c>
      <c r="T99" s="29">
        <f t="shared" si="28"/>
        <v>0</v>
      </c>
      <c r="U99" s="30">
        <f t="shared" si="29"/>
        <v>207404.02154428896</v>
      </c>
      <c r="V99" s="30">
        <f t="shared" si="30"/>
        <v>0</v>
      </c>
      <c r="W99" s="30">
        <f t="shared" si="34"/>
        <v>207404.02154428896</v>
      </c>
      <c r="X99" s="30">
        <f t="shared" si="35"/>
        <v>2908397.968497036</v>
      </c>
    </row>
    <row r="100" spans="1:24" ht="13.5" customHeight="1">
      <c r="A100" s="29">
        <v>98</v>
      </c>
      <c r="B100" s="29" t="s">
        <v>18</v>
      </c>
      <c r="C100" s="29" t="s">
        <v>50</v>
      </c>
      <c r="D100" s="29">
        <f t="shared" si="26"/>
        <v>0</v>
      </c>
      <c r="E100" s="35">
        <f t="shared" si="31"/>
        <v>255570.99898919993</v>
      </c>
      <c r="F100" s="29" t="s">
        <v>256</v>
      </c>
      <c r="G100" s="29" t="s">
        <v>46</v>
      </c>
      <c r="H100" s="29" t="s">
        <v>88</v>
      </c>
      <c r="I100" s="29">
        <v>80.034</v>
      </c>
      <c r="J100" s="29">
        <v>80.603</v>
      </c>
      <c r="K100" s="19">
        <f t="shared" si="32"/>
        <v>56.89999999999884</v>
      </c>
      <c r="L100" s="29" t="s">
        <v>48</v>
      </c>
      <c r="M100" s="29" t="s">
        <v>89</v>
      </c>
      <c r="N100" s="29">
        <v>79.785</v>
      </c>
      <c r="O100" s="29" t="s">
        <v>19</v>
      </c>
      <c r="P100" s="29" t="str">
        <f t="shared" si="33"/>
        <v>勝ち</v>
      </c>
      <c r="Q100" s="29">
        <f t="shared" si="25"/>
        <v>1</v>
      </c>
      <c r="R100" s="29">
        <f>(I100-N100)*100</f>
        <v>24.900000000000944</v>
      </c>
      <c r="S100" s="29">
        <f t="shared" si="27"/>
        <v>24.900000000000944</v>
      </c>
      <c r="T100" s="29">
        <f t="shared" si="28"/>
        <v>0</v>
      </c>
      <c r="U100" s="30">
        <f t="shared" si="29"/>
        <v>63637.1787483132</v>
      </c>
      <c r="V100" s="30">
        <f t="shared" si="30"/>
        <v>0</v>
      </c>
      <c r="W100" s="30">
        <f t="shared" si="34"/>
        <v>63637.1787483132</v>
      </c>
      <c r="X100" s="30">
        <f t="shared" si="35"/>
        <v>2972035.1472453494</v>
      </c>
    </row>
    <row r="101" spans="1:24" ht="13.5" customHeight="1">
      <c r="A101" s="29">
        <v>99</v>
      </c>
      <c r="B101" s="29" t="s">
        <v>18</v>
      </c>
      <c r="C101" s="29" t="s">
        <v>57</v>
      </c>
      <c r="D101" s="29">
        <f t="shared" si="26"/>
        <v>1</v>
      </c>
      <c r="E101" s="35">
        <f t="shared" si="31"/>
        <v>340829.7187208026</v>
      </c>
      <c r="F101" s="29" t="s">
        <v>256</v>
      </c>
      <c r="G101" s="29" t="s">
        <v>46</v>
      </c>
      <c r="H101" s="29" t="s">
        <v>86</v>
      </c>
      <c r="I101" s="29">
        <v>79.041</v>
      </c>
      <c r="J101" s="29">
        <v>78.605</v>
      </c>
      <c r="K101" s="19">
        <f t="shared" si="32"/>
        <v>43.599999999999284</v>
      </c>
      <c r="L101" s="29" t="s">
        <v>48</v>
      </c>
      <c r="M101" s="29" t="s">
        <v>87</v>
      </c>
      <c r="N101" s="29">
        <v>79.267</v>
      </c>
      <c r="O101" s="29" t="s">
        <v>19</v>
      </c>
      <c r="P101" s="29" t="str">
        <f t="shared" si="33"/>
        <v>勝ち</v>
      </c>
      <c r="Q101" s="29">
        <f t="shared" si="25"/>
        <v>1</v>
      </c>
      <c r="R101" s="29">
        <f t="shared" si="37"/>
        <v>22.59999999999991</v>
      </c>
      <c r="S101" s="29">
        <f t="shared" si="27"/>
        <v>22.59999999999991</v>
      </c>
      <c r="T101" s="29">
        <f t="shared" si="28"/>
        <v>0</v>
      </c>
      <c r="U101" s="30">
        <f t="shared" si="29"/>
        <v>77027.51643090107</v>
      </c>
      <c r="V101" s="30">
        <f t="shared" si="30"/>
        <v>0</v>
      </c>
      <c r="W101" s="30">
        <f t="shared" si="34"/>
        <v>77027.51643090107</v>
      </c>
      <c r="X101" s="30">
        <f t="shared" si="35"/>
        <v>3049062.6636762503</v>
      </c>
    </row>
    <row r="102" spans="1:24" ht="13.5" customHeight="1">
      <c r="A102" s="29">
        <v>100</v>
      </c>
      <c r="B102" s="29" t="s">
        <v>18</v>
      </c>
      <c r="C102" s="29" t="s">
        <v>57</v>
      </c>
      <c r="D102" s="29">
        <f t="shared" si="26"/>
        <v>1</v>
      </c>
      <c r="E102" s="35">
        <f t="shared" si="31"/>
        <v>316950.3808395213</v>
      </c>
      <c r="F102" s="29" t="s">
        <v>256</v>
      </c>
      <c r="G102" s="29" t="s">
        <v>46</v>
      </c>
      <c r="H102" s="29" t="s">
        <v>85</v>
      </c>
      <c r="I102" s="29">
        <v>80.433</v>
      </c>
      <c r="J102" s="29">
        <v>79.952</v>
      </c>
      <c r="K102" s="19">
        <f t="shared" si="32"/>
        <v>48.100000000000875</v>
      </c>
      <c r="L102" s="29" t="s">
        <v>48</v>
      </c>
      <c r="M102" s="29" t="s">
        <v>83</v>
      </c>
      <c r="N102" s="29">
        <v>92.16</v>
      </c>
      <c r="O102" s="29" t="s">
        <v>19</v>
      </c>
      <c r="P102" s="29" t="str">
        <f t="shared" si="33"/>
        <v>勝ち</v>
      </c>
      <c r="Q102" s="29">
        <f t="shared" si="25"/>
        <v>1</v>
      </c>
      <c r="R102" s="29">
        <f t="shared" si="37"/>
        <v>1172.699999999999</v>
      </c>
      <c r="S102" s="29">
        <f t="shared" si="27"/>
        <v>1172.699999999999</v>
      </c>
      <c r="T102" s="29">
        <f t="shared" si="28"/>
        <v>0</v>
      </c>
      <c r="U102" s="30">
        <f t="shared" si="29"/>
        <v>3716877.116105063</v>
      </c>
      <c r="V102" s="30">
        <f t="shared" si="30"/>
        <v>0</v>
      </c>
      <c r="W102" s="30">
        <f t="shared" si="34"/>
        <v>3716877.116105063</v>
      </c>
      <c r="X102" s="30">
        <f t="shared" si="35"/>
        <v>6765939.779781314</v>
      </c>
    </row>
    <row r="103" spans="1:24" ht="13.5" customHeight="1">
      <c r="A103" s="29">
        <v>101</v>
      </c>
      <c r="B103" s="29" t="s">
        <v>18</v>
      </c>
      <c r="C103" s="29" t="s">
        <v>57</v>
      </c>
      <c r="D103" s="29">
        <f t="shared" si="26"/>
        <v>1</v>
      </c>
      <c r="E103" s="35">
        <f t="shared" si="31"/>
        <v>644375.2171220229</v>
      </c>
      <c r="F103" s="29" t="s">
        <v>256</v>
      </c>
      <c r="G103" s="29" t="s">
        <v>46</v>
      </c>
      <c r="H103" s="29" t="s">
        <v>84</v>
      </c>
      <c r="I103" s="29">
        <v>82.203</v>
      </c>
      <c r="J103" s="29">
        <v>81.678</v>
      </c>
      <c r="K103" s="19">
        <f t="shared" si="32"/>
        <v>52.50000000000057</v>
      </c>
      <c r="L103" s="29" t="s">
        <v>48</v>
      </c>
      <c r="M103" s="29" t="s">
        <v>83</v>
      </c>
      <c r="N103" s="29">
        <v>92.16</v>
      </c>
      <c r="O103" s="29" t="s">
        <v>19</v>
      </c>
      <c r="P103" s="29" t="str">
        <f t="shared" si="33"/>
        <v>勝ち</v>
      </c>
      <c r="Q103" s="29">
        <f t="shared" si="25"/>
        <v>1</v>
      </c>
      <c r="R103" s="29">
        <f t="shared" si="37"/>
        <v>995.6999999999994</v>
      </c>
      <c r="S103" s="29">
        <f t="shared" si="27"/>
        <v>995.6999999999994</v>
      </c>
      <c r="T103" s="29">
        <f t="shared" si="28"/>
        <v>0</v>
      </c>
      <c r="U103" s="30">
        <f t="shared" si="29"/>
        <v>6416044.036883977</v>
      </c>
      <c r="V103" s="30">
        <f t="shared" si="30"/>
        <v>0</v>
      </c>
      <c r="W103" s="30">
        <f t="shared" si="34"/>
        <v>6416044.036883977</v>
      </c>
      <c r="X103" s="30">
        <f t="shared" si="35"/>
        <v>13181983.816665292</v>
      </c>
    </row>
    <row r="104" spans="1:24" ht="13.5" customHeight="1">
      <c r="A104" s="29">
        <v>102</v>
      </c>
      <c r="B104" s="29" t="s">
        <v>18</v>
      </c>
      <c r="C104" s="29" t="s">
        <v>57</v>
      </c>
      <c r="D104" s="29">
        <f t="shared" si="26"/>
        <v>1</v>
      </c>
      <c r="E104" s="35">
        <f t="shared" si="31"/>
        <v>899180.3422009017</v>
      </c>
      <c r="F104" s="29" t="s">
        <v>256</v>
      </c>
      <c r="G104" s="29" t="s">
        <v>46</v>
      </c>
      <c r="H104" s="29" t="s">
        <v>82</v>
      </c>
      <c r="I104" s="29">
        <v>88.783</v>
      </c>
      <c r="J104" s="29">
        <v>88.05</v>
      </c>
      <c r="K104" s="19">
        <f t="shared" si="32"/>
        <v>73.30000000000041</v>
      </c>
      <c r="L104" s="29" t="s">
        <v>48</v>
      </c>
      <c r="M104" s="29" t="s">
        <v>83</v>
      </c>
      <c r="N104" s="29">
        <v>92.16</v>
      </c>
      <c r="O104" s="29" t="s">
        <v>19</v>
      </c>
      <c r="P104" s="29" t="str">
        <f t="shared" si="33"/>
        <v>勝ち</v>
      </c>
      <c r="Q104" s="29">
        <f t="shared" si="25"/>
        <v>1</v>
      </c>
      <c r="R104" s="29">
        <f t="shared" si="37"/>
        <v>337.69999999999953</v>
      </c>
      <c r="S104" s="29">
        <f t="shared" si="27"/>
        <v>337.69999999999953</v>
      </c>
      <c r="T104" s="29">
        <f t="shared" si="28"/>
        <v>0</v>
      </c>
      <c r="U104" s="30">
        <f t="shared" si="29"/>
        <v>3036532.0156124406</v>
      </c>
      <c r="V104" s="30">
        <f t="shared" si="30"/>
        <v>0</v>
      </c>
      <c r="W104" s="30">
        <f t="shared" si="34"/>
        <v>3036532.0156124406</v>
      </c>
      <c r="X104" s="30">
        <f t="shared" si="35"/>
        <v>16218515.832277732</v>
      </c>
    </row>
    <row r="105" spans="1:24" ht="13.5" customHeight="1">
      <c r="A105" s="29">
        <v>103</v>
      </c>
      <c r="B105" s="29" t="s">
        <v>18</v>
      </c>
      <c r="C105" s="29" t="s">
        <v>57</v>
      </c>
      <c r="D105" s="29">
        <f t="shared" si="26"/>
        <v>1</v>
      </c>
      <c r="E105" s="35">
        <f t="shared" si="31"/>
        <v>771575.4439713465</v>
      </c>
      <c r="F105" s="29" t="s">
        <v>256</v>
      </c>
      <c r="G105" s="29" t="s">
        <v>46</v>
      </c>
      <c r="H105" s="29" t="s">
        <v>80</v>
      </c>
      <c r="I105" s="29">
        <v>99.525</v>
      </c>
      <c r="J105" s="29">
        <v>98.474</v>
      </c>
      <c r="K105" s="19">
        <f t="shared" si="32"/>
        <v>105.1000000000002</v>
      </c>
      <c r="L105" s="29" t="s">
        <v>48</v>
      </c>
      <c r="M105" s="29" t="s">
        <v>81</v>
      </c>
      <c r="N105" s="29">
        <v>98.474</v>
      </c>
      <c r="O105" s="29" t="s">
        <v>19</v>
      </c>
      <c r="P105" s="29" t="str">
        <f t="shared" si="33"/>
        <v>負け</v>
      </c>
      <c r="Q105" s="29">
        <f t="shared" si="25"/>
        <v>0</v>
      </c>
      <c r="R105" s="29">
        <f t="shared" si="37"/>
        <v>-105.1000000000002</v>
      </c>
      <c r="S105" s="29">
        <f t="shared" si="27"/>
        <v>0</v>
      </c>
      <c r="T105" s="29">
        <f t="shared" si="28"/>
        <v>-105.1000000000002</v>
      </c>
      <c r="U105" s="30">
        <f t="shared" si="29"/>
        <v>0</v>
      </c>
      <c r="V105" s="30">
        <f t="shared" si="30"/>
        <v>-810925.7916138866</v>
      </c>
      <c r="W105" s="30">
        <f t="shared" si="34"/>
        <v>-810925.7916138866</v>
      </c>
      <c r="X105" s="30">
        <f t="shared" si="35"/>
        <v>15407590.040663846</v>
      </c>
    </row>
    <row r="106" spans="1:24" ht="13.5" customHeight="1">
      <c r="A106" s="29">
        <v>104</v>
      </c>
      <c r="B106" s="29" t="s">
        <v>18</v>
      </c>
      <c r="C106" s="29" t="s">
        <v>50</v>
      </c>
      <c r="D106" s="29">
        <f t="shared" si="26"/>
        <v>0</v>
      </c>
      <c r="E106" s="35">
        <f t="shared" si="31"/>
        <v>576200.0763150265</v>
      </c>
      <c r="F106" s="29" t="s">
        <v>256</v>
      </c>
      <c r="G106" s="29" t="s">
        <v>46</v>
      </c>
      <c r="H106" s="29" t="s">
        <v>78</v>
      </c>
      <c r="I106" s="29">
        <v>100.458</v>
      </c>
      <c r="J106" s="29">
        <v>101.795</v>
      </c>
      <c r="K106" s="19">
        <f t="shared" si="32"/>
        <v>133.70000000000033</v>
      </c>
      <c r="L106" s="29" t="s">
        <v>48</v>
      </c>
      <c r="M106" s="29" t="s">
        <v>79</v>
      </c>
      <c r="N106" s="31">
        <v>99.275</v>
      </c>
      <c r="O106" s="29" t="s">
        <v>19</v>
      </c>
      <c r="P106" s="29" t="str">
        <f t="shared" si="33"/>
        <v>勝ち</v>
      </c>
      <c r="Q106" s="29">
        <f t="shared" si="25"/>
        <v>1</v>
      </c>
      <c r="R106" s="29">
        <f>(I106-N106)*100</f>
        <v>118.29999999999927</v>
      </c>
      <c r="S106" s="29">
        <f t="shared" si="27"/>
        <v>118.29999999999927</v>
      </c>
      <c r="T106" s="29">
        <f t="shared" si="28"/>
        <v>0</v>
      </c>
      <c r="U106" s="30">
        <f t="shared" si="29"/>
        <v>681644.6902806722</v>
      </c>
      <c r="V106" s="30">
        <f t="shared" si="30"/>
        <v>0</v>
      </c>
      <c r="W106" s="30">
        <f t="shared" si="34"/>
        <v>681644.6902806722</v>
      </c>
      <c r="X106" s="30">
        <f t="shared" si="35"/>
        <v>16089234.730944518</v>
      </c>
    </row>
    <row r="107" spans="1:24" ht="13.5" customHeight="1">
      <c r="A107" s="29">
        <v>105</v>
      </c>
      <c r="B107" s="29" t="s">
        <v>18</v>
      </c>
      <c r="C107" s="29" t="s">
        <v>50</v>
      </c>
      <c r="D107" s="29">
        <f t="shared" si="26"/>
        <v>0</v>
      </c>
      <c r="E107" s="35">
        <f t="shared" si="31"/>
        <v>1046114.0917389273</v>
      </c>
      <c r="F107" s="29" t="s">
        <v>256</v>
      </c>
      <c r="G107" s="29" t="s">
        <v>46</v>
      </c>
      <c r="H107" s="29" t="s">
        <v>76</v>
      </c>
      <c r="I107" s="29">
        <v>97.346</v>
      </c>
      <c r="J107" s="29">
        <v>98.115</v>
      </c>
      <c r="K107" s="19">
        <f t="shared" si="32"/>
        <v>76.89999999999912</v>
      </c>
      <c r="L107" s="29" t="s">
        <v>48</v>
      </c>
      <c r="M107" s="29" t="s">
        <v>77</v>
      </c>
      <c r="N107" s="29">
        <v>98.115</v>
      </c>
      <c r="O107" s="29" t="s">
        <v>19</v>
      </c>
      <c r="P107" s="29" t="str">
        <f t="shared" si="33"/>
        <v>負け</v>
      </c>
      <c r="Q107" s="29">
        <f t="shared" si="25"/>
        <v>0</v>
      </c>
      <c r="R107" s="29">
        <f>(I107-N107)*100</f>
        <v>-76.89999999999912</v>
      </c>
      <c r="S107" s="29">
        <f t="shared" si="27"/>
        <v>0</v>
      </c>
      <c r="T107" s="29">
        <f t="shared" si="28"/>
        <v>-76.89999999999912</v>
      </c>
      <c r="U107" s="30">
        <f t="shared" si="29"/>
        <v>0</v>
      </c>
      <c r="V107" s="30">
        <f t="shared" si="30"/>
        <v>-804461.7365472259</v>
      </c>
      <c r="W107" s="30">
        <f t="shared" si="34"/>
        <v>-804461.7365472259</v>
      </c>
      <c r="X107" s="30">
        <f t="shared" si="35"/>
        <v>15284772.994397292</v>
      </c>
    </row>
    <row r="108" spans="1:24" ht="13.5" customHeight="1">
      <c r="A108" s="29">
        <v>106</v>
      </c>
      <c r="B108" s="29" t="s">
        <v>18</v>
      </c>
      <c r="C108" s="29" t="s">
        <v>50</v>
      </c>
      <c r="D108" s="29">
        <f t="shared" si="26"/>
        <v>0</v>
      </c>
      <c r="E108" s="35">
        <f t="shared" si="31"/>
        <v>809574.840804939</v>
      </c>
      <c r="F108" s="29" t="s">
        <v>256</v>
      </c>
      <c r="G108" s="29" t="s">
        <v>46</v>
      </c>
      <c r="H108" s="29" t="s">
        <v>74</v>
      </c>
      <c r="I108" s="29">
        <v>96.919</v>
      </c>
      <c r="J108" s="29">
        <v>97.863</v>
      </c>
      <c r="K108" s="19">
        <f t="shared" si="32"/>
        <v>94.40000000000026</v>
      </c>
      <c r="L108" s="29" t="s">
        <v>48</v>
      </c>
      <c r="M108" s="29" t="s">
        <v>75</v>
      </c>
      <c r="N108" s="29">
        <v>97.863</v>
      </c>
      <c r="O108" s="29" t="s">
        <v>19</v>
      </c>
      <c r="P108" s="29" t="str">
        <f t="shared" si="33"/>
        <v>負け</v>
      </c>
      <c r="Q108" s="29">
        <f t="shared" si="25"/>
        <v>0</v>
      </c>
      <c r="R108" s="29">
        <f>(I108-N108)*100</f>
        <v>-94.40000000000026</v>
      </c>
      <c r="S108" s="29">
        <f t="shared" si="27"/>
        <v>0</v>
      </c>
      <c r="T108" s="29">
        <f t="shared" si="28"/>
        <v>-94.40000000000026</v>
      </c>
      <c r="U108" s="30">
        <f t="shared" si="29"/>
        <v>0</v>
      </c>
      <c r="V108" s="30">
        <f t="shared" si="30"/>
        <v>-764238.6497198646</v>
      </c>
      <c r="W108" s="30">
        <f t="shared" si="34"/>
        <v>-764238.6497198646</v>
      </c>
      <c r="X108" s="30">
        <f t="shared" si="35"/>
        <v>14520534.344677428</v>
      </c>
    </row>
    <row r="109" spans="1:24" ht="13.5" customHeight="1">
      <c r="A109" s="29">
        <v>107</v>
      </c>
      <c r="B109" s="29" t="s">
        <v>18</v>
      </c>
      <c r="C109" s="29" t="s">
        <v>57</v>
      </c>
      <c r="D109" s="29">
        <f t="shared" si="26"/>
        <v>1</v>
      </c>
      <c r="E109" s="35">
        <f t="shared" si="31"/>
        <v>697432.0050277365</v>
      </c>
      <c r="F109" s="29" t="s">
        <v>256</v>
      </c>
      <c r="G109" s="29" t="s">
        <v>46</v>
      </c>
      <c r="H109" s="29" t="s">
        <v>72</v>
      </c>
      <c r="I109" s="29">
        <v>98.84</v>
      </c>
      <c r="J109" s="29">
        <v>97.799</v>
      </c>
      <c r="K109" s="19">
        <f t="shared" si="32"/>
        <v>104.09999999999968</v>
      </c>
      <c r="L109" s="29" t="s">
        <v>48</v>
      </c>
      <c r="M109" s="29" t="s">
        <v>73</v>
      </c>
      <c r="N109" s="29">
        <v>97.799</v>
      </c>
      <c r="O109" s="29" t="s">
        <v>19</v>
      </c>
      <c r="P109" s="29" t="str">
        <f t="shared" si="33"/>
        <v>負け</v>
      </c>
      <c r="Q109" s="29">
        <f t="shared" si="25"/>
        <v>0</v>
      </c>
      <c r="R109" s="29">
        <f>(N109-I109)*100</f>
        <v>-104.09999999999968</v>
      </c>
      <c r="S109" s="29">
        <f t="shared" si="27"/>
        <v>0</v>
      </c>
      <c r="T109" s="29">
        <f t="shared" si="28"/>
        <v>-104.09999999999968</v>
      </c>
      <c r="U109" s="30">
        <f t="shared" si="29"/>
        <v>0</v>
      </c>
      <c r="V109" s="30">
        <f t="shared" si="30"/>
        <v>-726026.7172338716</v>
      </c>
      <c r="W109" s="30">
        <f t="shared" si="34"/>
        <v>-726026.7172338716</v>
      </c>
      <c r="X109" s="30">
        <f t="shared" si="35"/>
        <v>13794507.627443556</v>
      </c>
    </row>
    <row r="110" spans="1:24" ht="13.5" customHeight="1">
      <c r="A110" s="29">
        <v>108</v>
      </c>
      <c r="B110" s="29" t="s">
        <v>18</v>
      </c>
      <c r="C110" s="29" t="s">
        <v>57</v>
      </c>
      <c r="D110" s="29">
        <f t="shared" si="26"/>
        <v>1</v>
      </c>
      <c r="E110" s="35">
        <f t="shared" si="31"/>
        <v>853620.5215002128</v>
      </c>
      <c r="F110" s="29" t="s">
        <v>256</v>
      </c>
      <c r="G110" s="29" t="s">
        <v>46</v>
      </c>
      <c r="H110" s="29" t="s">
        <v>71</v>
      </c>
      <c r="I110" s="29">
        <v>104.873</v>
      </c>
      <c r="J110" s="29">
        <v>104.065</v>
      </c>
      <c r="K110" s="19">
        <f t="shared" si="32"/>
        <v>80.8000000000007</v>
      </c>
      <c r="L110" s="29" t="s">
        <v>48</v>
      </c>
      <c r="M110" s="29" t="s">
        <v>71</v>
      </c>
      <c r="N110" s="29">
        <v>104.065</v>
      </c>
      <c r="O110" s="29" t="s">
        <v>19</v>
      </c>
      <c r="P110" s="29" t="str">
        <f t="shared" si="33"/>
        <v>負け</v>
      </c>
      <c r="Q110" s="29">
        <f t="shared" si="25"/>
        <v>0</v>
      </c>
      <c r="R110" s="29">
        <f>(N110-I110)*100</f>
        <v>-80.8000000000007</v>
      </c>
      <c r="S110" s="29">
        <f t="shared" si="27"/>
        <v>0</v>
      </c>
      <c r="T110" s="29">
        <f t="shared" si="28"/>
        <v>-80.8000000000007</v>
      </c>
      <c r="U110" s="30">
        <f t="shared" si="29"/>
        <v>0</v>
      </c>
      <c r="V110" s="30">
        <f t="shared" si="30"/>
        <v>-689725.3813721779</v>
      </c>
      <c r="W110" s="30">
        <f t="shared" si="34"/>
        <v>-689725.3813721779</v>
      </c>
      <c r="X110" s="30">
        <f t="shared" si="35"/>
        <v>13104782.246071378</v>
      </c>
    </row>
    <row r="111" spans="1:24" ht="13.5" customHeight="1">
      <c r="A111" s="29">
        <v>109</v>
      </c>
      <c r="B111" s="29" t="s">
        <v>18</v>
      </c>
      <c r="C111" s="29" t="s">
        <v>50</v>
      </c>
      <c r="D111" s="29">
        <f t="shared" si="26"/>
        <v>0</v>
      </c>
      <c r="E111" s="35">
        <f t="shared" si="31"/>
        <v>906278.1636287274</v>
      </c>
      <c r="F111" s="29" t="s">
        <v>256</v>
      </c>
      <c r="G111" s="29" t="s">
        <v>46</v>
      </c>
      <c r="H111" s="29" t="s">
        <v>69</v>
      </c>
      <c r="I111" s="29">
        <v>104.015</v>
      </c>
      <c r="J111" s="29">
        <v>104.738</v>
      </c>
      <c r="K111" s="19">
        <f t="shared" si="32"/>
        <v>72.2999999999999</v>
      </c>
      <c r="L111" s="29" t="s">
        <v>48</v>
      </c>
      <c r="M111" s="29" t="s">
        <v>68</v>
      </c>
      <c r="N111" s="29">
        <v>102.673</v>
      </c>
      <c r="O111" s="29" t="s">
        <v>19</v>
      </c>
      <c r="P111" s="29" t="str">
        <f t="shared" si="33"/>
        <v>勝ち</v>
      </c>
      <c r="Q111" s="29">
        <f t="shared" si="25"/>
        <v>1</v>
      </c>
      <c r="R111" s="29">
        <f>(I111-N111)*100</f>
        <v>134.19999999999987</v>
      </c>
      <c r="S111" s="29">
        <f t="shared" si="27"/>
        <v>134.19999999999987</v>
      </c>
      <c r="T111" s="29">
        <f t="shared" si="28"/>
        <v>0</v>
      </c>
      <c r="U111" s="30">
        <f t="shared" si="29"/>
        <v>1216225.295589751</v>
      </c>
      <c r="V111" s="30">
        <f t="shared" si="30"/>
        <v>0</v>
      </c>
      <c r="W111" s="30">
        <f t="shared" si="34"/>
        <v>1216225.295589751</v>
      </c>
      <c r="X111" s="30">
        <f t="shared" si="35"/>
        <v>14321007.541661128</v>
      </c>
    </row>
    <row r="112" spans="1:24" ht="13.5" customHeight="1">
      <c r="A112" s="29">
        <v>110</v>
      </c>
      <c r="B112" s="29" t="s">
        <v>18</v>
      </c>
      <c r="C112" s="29" t="s">
        <v>57</v>
      </c>
      <c r="D112" s="29">
        <f t="shared" si="26"/>
        <v>1</v>
      </c>
      <c r="E112" s="35">
        <f t="shared" si="31"/>
        <v>1158657.56809557</v>
      </c>
      <c r="F112" s="29" t="s">
        <v>256</v>
      </c>
      <c r="G112" s="29" t="s">
        <v>46</v>
      </c>
      <c r="H112" s="29" t="s">
        <v>67</v>
      </c>
      <c r="I112" s="29">
        <v>102.457</v>
      </c>
      <c r="J112" s="29">
        <v>101.839</v>
      </c>
      <c r="K112" s="19">
        <f t="shared" si="32"/>
        <v>61.7999999999995</v>
      </c>
      <c r="L112" s="29" t="s">
        <v>48</v>
      </c>
      <c r="M112" s="29" t="s">
        <v>68</v>
      </c>
      <c r="N112" s="29">
        <v>101.839</v>
      </c>
      <c r="O112" s="29" t="s">
        <v>19</v>
      </c>
      <c r="P112" s="29" t="str">
        <f t="shared" si="33"/>
        <v>負け</v>
      </c>
      <c r="Q112" s="29">
        <f t="shared" si="25"/>
        <v>0</v>
      </c>
      <c r="R112" s="29">
        <f>(N112-I112)*100</f>
        <v>-61.7999999999995</v>
      </c>
      <c r="S112" s="29">
        <f t="shared" si="27"/>
        <v>0</v>
      </c>
      <c r="T112" s="29">
        <f t="shared" si="28"/>
        <v>-61.7999999999995</v>
      </c>
      <c r="U112" s="30">
        <f t="shared" si="29"/>
        <v>0</v>
      </c>
      <c r="V112" s="30">
        <f t="shared" si="30"/>
        <v>-716050.3770830564</v>
      </c>
      <c r="W112" s="30">
        <f t="shared" si="34"/>
        <v>-716050.3770830564</v>
      </c>
      <c r="X112" s="30">
        <f t="shared" si="35"/>
        <v>13604957.164578073</v>
      </c>
    </row>
    <row r="113" spans="1:24" ht="13.5" customHeight="1">
      <c r="A113" s="29">
        <v>111</v>
      </c>
      <c r="B113" s="29" t="s">
        <v>18</v>
      </c>
      <c r="C113" s="29" t="s">
        <v>57</v>
      </c>
      <c r="D113" s="29">
        <f t="shared" si="26"/>
        <v>1</v>
      </c>
      <c r="E113" s="35">
        <f t="shared" si="31"/>
        <v>1563788.1798365521</v>
      </c>
      <c r="F113" s="29" t="s">
        <v>256</v>
      </c>
      <c r="G113" s="29" t="s">
        <v>46</v>
      </c>
      <c r="H113" s="29" t="s">
        <v>65</v>
      </c>
      <c r="I113" s="31">
        <v>101.854</v>
      </c>
      <c r="J113" s="29">
        <v>101.419</v>
      </c>
      <c r="K113" s="19">
        <f t="shared" si="32"/>
        <v>43.50000000000023</v>
      </c>
      <c r="L113" s="29" t="s">
        <v>48</v>
      </c>
      <c r="M113" s="29" t="s">
        <v>66</v>
      </c>
      <c r="N113" s="29">
        <v>101.419</v>
      </c>
      <c r="O113" s="29" t="s">
        <v>19</v>
      </c>
      <c r="P113" s="29" t="str">
        <f t="shared" si="33"/>
        <v>負け</v>
      </c>
      <c r="Q113" s="29">
        <f t="shared" si="25"/>
        <v>0</v>
      </c>
      <c r="R113" s="29">
        <f>(N113-I113)*100</f>
        <v>-43.50000000000023</v>
      </c>
      <c r="S113" s="29">
        <f t="shared" si="27"/>
        <v>0</v>
      </c>
      <c r="T113" s="29">
        <f t="shared" si="28"/>
        <v>-43.50000000000023</v>
      </c>
      <c r="U113" s="30">
        <f t="shared" si="29"/>
        <v>0</v>
      </c>
      <c r="V113" s="30">
        <f t="shared" si="30"/>
        <v>-680247.8582289037</v>
      </c>
      <c r="W113" s="30">
        <f t="shared" si="34"/>
        <v>-680247.8582289037</v>
      </c>
      <c r="X113" s="30">
        <f t="shared" si="35"/>
        <v>12924709.30634917</v>
      </c>
    </row>
    <row r="114" spans="1:24" ht="13.5" customHeight="1">
      <c r="A114" s="29">
        <v>112</v>
      </c>
      <c r="B114" s="29" t="s">
        <v>18</v>
      </c>
      <c r="C114" s="29" t="s">
        <v>57</v>
      </c>
      <c r="D114" s="29">
        <f t="shared" si="26"/>
        <v>1</v>
      </c>
      <c r="E114" s="35">
        <f t="shared" si="31"/>
        <v>1022524.4704390316</v>
      </c>
      <c r="F114" s="29" t="s">
        <v>256</v>
      </c>
      <c r="G114" s="29" t="s">
        <v>46</v>
      </c>
      <c r="H114" s="29" t="s">
        <v>64</v>
      </c>
      <c r="I114" s="29">
        <v>102.133</v>
      </c>
      <c r="J114" s="29">
        <v>101.501</v>
      </c>
      <c r="K114" s="19">
        <f t="shared" si="32"/>
        <v>63.19999999999908</v>
      </c>
      <c r="L114" s="29" t="s">
        <v>48</v>
      </c>
      <c r="M114" s="29" t="s">
        <v>63</v>
      </c>
      <c r="N114" s="29">
        <v>108.241</v>
      </c>
      <c r="O114" s="29" t="s">
        <v>19</v>
      </c>
      <c r="P114" s="29" t="str">
        <f t="shared" si="33"/>
        <v>勝ち</v>
      </c>
      <c r="Q114" s="29">
        <f t="shared" si="25"/>
        <v>1</v>
      </c>
      <c r="R114" s="29">
        <f>(N114-I114)*100</f>
        <v>610.8000000000004</v>
      </c>
      <c r="S114" s="29">
        <f t="shared" si="27"/>
        <v>610.8000000000004</v>
      </c>
      <c r="T114" s="29">
        <f t="shared" si="28"/>
        <v>0</v>
      </c>
      <c r="U114" s="30">
        <f t="shared" si="29"/>
        <v>6245579.46544161</v>
      </c>
      <c r="V114" s="30">
        <f t="shared" si="30"/>
        <v>0</v>
      </c>
      <c r="W114" s="30">
        <f t="shared" si="34"/>
        <v>6245579.46544161</v>
      </c>
      <c r="X114" s="30">
        <f t="shared" si="35"/>
        <v>19170288.77179078</v>
      </c>
    </row>
    <row r="115" spans="1:24" ht="13.5" customHeight="1">
      <c r="A115" s="29">
        <v>113</v>
      </c>
      <c r="B115" s="29" t="s">
        <v>18</v>
      </c>
      <c r="C115" s="29" t="s">
        <v>57</v>
      </c>
      <c r="D115" s="29">
        <f t="shared" si="26"/>
        <v>1</v>
      </c>
      <c r="E115" s="35">
        <f t="shared" si="31"/>
        <v>1293541.7524825095</v>
      </c>
      <c r="F115" s="29" t="s">
        <v>256</v>
      </c>
      <c r="G115" s="29" t="s">
        <v>46</v>
      </c>
      <c r="H115" s="29" t="s">
        <v>62</v>
      </c>
      <c r="I115" s="29">
        <v>108.982</v>
      </c>
      <c r="J115" s="29">
        <v>108.241</v>
      </c>
      <c r="K115" s="19">
        <f t="shared" si="32"/>
        <v>74.09999999999997</v>
      </c>
      <c r="L115" s="29" t="s">
        <v>48</v>
      </c>
      <c r="M115" s="29" t="s">
        <v>63</v>
      </c>
      <c r="N115" s="29">
        <v>108.241</v>
      </c>
      <c r="O115" s="29" t="s">
        <v>19</v>
      </c>
      <c r="P115" s="29" t="str">
        <f t="shared" si="33"/>
        <v>負け</v>
      </c>
      <c r="Q115" s="29">
        <f t="shared" si="25"/>
        <v>0</v>
      </c>
      <c r="R115" s="29">
        <f>(N115-I115)*100</f>
        <v>-74.09999999999997</v>
      </c>
      <c r="S115" s="29">
        <f t="shared" si="27"/>
        <v>0</v>
      </c>
      <c r="T115" s="29">
        <f t="shared" si="28"/>
        <v>-74.09999999999997</v>
      </c>
      <c r="U115" s="30">
        <f t="shared" si="29"/>
        <v>0</v>
      </c>
      <c r="V115" s="30">
        <f t="shared" si="30"/>
        <v>-958514.438589539</v>
      </c>
      <c r="W115" s="30">
        <f t="shared" si="34"/>
        <v>-958514.438589539</v>
      </c>
      <c r="X115" s="30">
        <f t="shared" si="35"/>
        <v>18211774.33320124</v>
      </c>
    </row>
    <row r="116" spans="1:24" ht="13.5" customHeight="1">
      <c r="A116" s="29">
        <v>114</v>
      </c>
      <c r="B116" s="29" t="s">
        <v>18</v>
      </c>
      <c r="C116" s="29" t="s">
        <v>50</v>
      </c>
      <c r="D116" s="29">
        <f t="shared" si="26"/>
        <v>0</v>
      </c>
      <c r="E116" s="35">
        <f t="shared" si="31"/>
        <v>899791.2219961083</v>
      </c>
      <c r="F116" s="29" t="s">
        <v>256</v>
      </c>
      <c r="G116" s="29" t="s">
        <v>46</v>
      </c>
      <c r="H116" s="29" t="s">
        <v>60</v>
      </c>
      <c r="I116" s="29">
        <v>107.741</v>
      </c>
      <c r="J116" s="29">
        <v>108.753</v>
      </c>
      <c r="K116" s="19">
        <f t="shared" si="32"/>
        <v>101.20000000000005</v>
      </c>
      <c r="L116" s="29" t="s">
        <v>48</v>
      </c>
      <c r="M116" s="29" t="s">
        <v>61</v>
      </c>
      <c r="N116" s="29">
        <v>108.753</v>
      </c>
      <c r="O116" s="29" t="s">
        <v>19</v>
      </c>
      <c r="P116" s="29" t="str">
        <f t="shared" si="33"/>
        <v>負け</v>
      </c>
      <c r="Q116" s="29">
        <f t="shared" si="25"/>
        <v>0</v>
      </c>
      <c r="R116" s="29">
        <f>(I116-N116)*100</f>
        <v>-101.20000000000005</v>
      </c>
      <c r="S116" s="29">
        <f t="shared" si="27"/>
        <v>0</v>
      </c>
      <c r="T116" s="29">
        <f t="shared" si="28"/>
        <v>-101.20000000000005</v>
      </c>
      <c r="U116" s="30">
        <f t="shared" si="29"/>
        <v>0</v>
      </c>
      <c r="V116" s="30">
        <f t="shared" si="30"/>
        <v>-910588.7166600621</v>
      </c>
      <c r="W116" s="30">
        <f t="shared" si="34"/>
        <v>-910588.7166600621</v>
      </c>
      <c r="X116" s="30">
        <f t="shared" si="35"/>
        <v>17301185.616541177</v>
      </c>
    </row>
    <row r="117" spans="1:24" ht="13.5" customHeight="1">
      <c r="A117" s="29">
        <v>115</v>
      </c>
      <c r="B117" s="29" t="s">
        <v>18</v>
      </c>
      <c r="C117" s="29" t="s">
        <v>50</v>
      </c>
      <c r="D117" s="29">
        <f t="shared" si="26"/>
        <v>0</v>
      </c>
      <c r="E117" s="35">
        <f t="shared" si="31"/>
        <v>2754965.862506494</v>
      </c>
      <c r="F117" s="29" t="s">
        <v>256</v>
      </c>
      <c r="G117" s="29" t="s">
        <v>46</v>
      </c>
      <c r="H117" s="29" t="s">
        <v>58</v>
      </c>
      <c r="I117" s="29">
        <v>118.526</v>
      </c>
      <c r="J117" s="29">
        <v>118.84</v>
      </c>
      <c r="K117" s="19">
        <f t="shared" si="32"/>
        <v>31.400000000000716</v>
      </c>
      <c r="L117" s="29" t="s">
        <v>48</v>
      </c>
      <c r="M117" s="29" t="s">
        <v>59</v>
      </c>
      <c r="N117" s="29">
        <v>118.84</v>
      </c>
      <c r="O117" s="29" t="s">
        <v>19</v>
      </c>
      <c r="P117" s="29" t="str">
        <f t="shared" si="33"/>
        <v>負け</v>
      </c>
      <c r="Q117" s="29">
        <f t="shared" si="25"/>
        <v>0</v>
      </c>
      <c r="R117" s="29">
        <f>(I117-N117)*100</f>
        <v>-31.400000000000716</v>
      </c>
      <c r="S117" s="29">
        <f t="shared" si="27"/>
        <v>0</v>
      </c>
      <c r="T117" s="29">
        <f t="shared" si="28"/>
        <v>-31.400000000000716</v>
      </c>
      <c r="U117" s="30">
        <f t="shared" si="29"/>
        <v>0</v>
      </c>
      <c r="V117" s="30">
        <f t="shared" si="30"/>
        <v>-865059.2808270588</v>
      </c>
      <c r="W117" s="30">
        <f t="shared" si="34"/>
        <v>-865059.2808270588</v>
      </c>
      <c r="X117" s="30">
        <f t="shared" si="35"/>
        <v>16436126.335714119</v>
      </c>
    </row>
    <row r="118" spans="1:24" ht="13.5" customHeight="1">
      <c r="A118" s="29">
        <v>116</v>
      </c>
      <c r="B118" s="29" t="s">
        <v>18</v>
      </c>
      <c r="C118" s="29" t="s">
        <v>57</v>
      </c>
      <c r="D118" s="29">
        <f t="shared" si="26"/>
        <v>1</v>
      </c>
      <c r="E118" s="35">
        <f t="shared" si="31"/>
        <v>924416.5543146342</v>
      </c>
      <c r="F118" s="29" t="s">
        <v>256</v>
      </c>
      <c r="G118" s="29" t="s">
        <v>46</v>
      </c>
      <c r="H118" s="29" t="s">
        <v>56</v>
      </c>
      <c r="I118" s="29">
        <v>119.178</v>
      </c>
      <c r="J118" s="29">
        <v>118.289</v>
      </c>
      <c r="K118" s="19">
        <f t="shared" si="32"/>
        <v>88.89999999999958</v>
      </c>
      <c r="L118" s="29" t="s">
        <v>48</v>
      </c>
      <c r="M118" s="29" t="s">
        <v>55</v>
      </c>
      <c r="N118" s="29">
        <v>119.458</v>
      </c>
      <c r="O118" s="29" t="s">
        <v>19</v>
      </c>
      <c r="P118" s="29" t="str">
        <f t="shared" si="33"/>
        <v>勝ち</v>
      </c>
      <c r="Q118" s="29">
        <f t="shared" si="25"/>
        <v>1</v>
      </c>
      <c r="R118" s="29">
        <f>(N118-I118)*100</f>
        <v>28.000000000000114</v>
      </c>
      <c r="S118" s="29">
        <f t="shared" si="27"/>
        <v>28.000000000000114</v>
      </c>
      <c r="T118" s="29">
        <f t="shared" si="28"/>
        <v>0</v>
      </c>
      <c r="U118" s="30">
        <f t="shared" si="29"/>
        <v>258836.63520809863</v>
      </c>
      <c r="V118" s="30">
        <f t="shared" si="30"/>
        <v>0</v>
      </c>
      <c r="W118" s="30">
        <f t="shared" si="34"/>
        <v>258836.63520809863</v>
      </c>
      <c r="X118" s="30">
        <f t="shared" si="35"/>
        <v>16694962.970922217</v>
      </c>
    </row>
    <row r="119" spans="1:24" ht="13.5" customHeight="1">
      <c r="A119" s="29">
        <v>117</v>
      </c>
      <c r="B119" s="29" t="s">
        <v>18</v>
      </c>
      <c r="C119" s="29" t="s">
        <v>57</v>
      </c>
      <c r="D119" s="29">
        <f t="shared" si="26"/>
        <v>1</v>
      </c>
      <c r="E119" s="35">
        <f t="shared" si="31"/>
        <v>2035971.0940149212</v>
      </c>
      <c r="F119" s="29" t="s">
        <v>256</v>
      </c>
      <c r="G119" s="29" t="s">
        <v>46</v>
      </c>
      <c r="H119" s="29" t="s">
        <v>53</v>
      </c>
      <c r="I119" s="29">
        <v>120.342</v>
      </c>
      <c r="J119" s="29">
        <v>119.932</v>
      </c>
      <c r="K119" s="19">
        <f t="shared" si="32"/>
        <v>40.99999999999966</v>
      </c>
      <c r="L119" s="29" t="s">
        <v>48</v>
      </c>
      <c r="M119" s="29" t="s">
        <v>54</v>
      </c>
      <c r="N119" s="29">
        <v>119.932</v>
      </c>
      <c r="O119" s="29" t="s">
        <v>19</v>
      </c>
      <c r="P119" s="29" t="str">
        <f t="shared" si="33"/>
        <v>負け</v>
      </c>
      <c r="Q119" s="29">
        <f t="shared" si="25"/>
        <v>0</v>
      </c>
      <c r="R119" s="29">
        <f>(N119-I119)*100</f>
        <v>-40.99999999999966</v>
      </c>
      <c r="S119" s="29">
        <f t="shared" si="27"/>
        <v>0</v>
      </c>
      <c r="T119" s="29">
        <f t="shared" si="28"/>
        <v>-40.99999999999966</v>
      </c>
      <c r="U119" s="30">
        <f t="shared" si="29"/>
        <v>0</v>
      </c>
      <c r="V119" s="30">
        <f t="shared" si="30"/>
        <v>-834748.1485461107</v>
      </c>
      <c r="W119" s="30">
        <f t="shared" si="34"/>
        <v>-834748.1485461107</v>
      </c>
      <c r="X119" s="30">
        <f t="shared" si="35"/>
        <v>15860214.822376106</v>
      </c>
    </row>
    <row r="120" spans="1:24" ht="13.5" customHeight="1">
      <c r="A120" s="29">
        <v>118</v>
      </c>
      <c r="B120" s="29" t="s">
        <v>18</v>
      </c>
      <c r="C120" s="29" t="s">
        <v>50</v>
      </c>
      <c r="D120" s="29">
        <f t="shared" si="26"/>
        <v>0</v>
      </c>
      <c r="E120" s="35">
        <f t="shared" si="31"/>
        <v>1545829.9047150472</v>
      </c>
      <c r="F120" s="29" t="s">
        <v>256</v>
      </c>
      <c r="G120" s="29" t="s">
        <v>46</v>
      </c>
      <c r="H120" s="32" t="s">
        <v>51</v>
      </c>
      <c r="I120" s="29">
        <v>123.281</v>
      </c>
      <c r="J120" s="29">
        <v>123.794</v>
      </c>
      <c r="K120" s="19">
        <f t="shared" si="32"/>
        <v>51.2999999999991</v>
      </c>
      <c r="L120" s="29" t="s">
        <v>48</v>
      </c>
      <c r="M120" s="29" t="s">
        <v>52</v>
      </c>
      <c r="N120" s="29">
        <v>123.794</v>
      </c>
      <c r="O120" s="29" t="s">
        <v>19</v>
      </c>
      <c r="P120" s="29" t="str">
        <f t="shared" si="33"/>
        <v>負け</v>
      </c>
      <c r="Q120" s="29">
        <f t="shared" si="25"/>
        <v>0</v>
      </c>
      <c r="R120" s="29">
        <f>(I120-N120)*100</f>
        <v>-51.2999999999991</v>
      </c>
      <c r="S120" s="29">
        <f t="shared" si="27"/>
        <v>0</v>
      </c>
      <c r="T120" s="29">
        <f t="shared" si="28"/>
        <v>-51.2999999999991</v>
      </c>
      <c r="U120" s="30">
        <f t="shared" si="29"/>
        <v>0</v>
      </c>
      <c r="V120" s="30">
        <f t="shared" si="30"/>
        <v>-793010.7411188054</v>
      </c>
      <c r="W120" s="30">
        <f t="shared" si="34"/>
        <v>-793010.7411188054</v>
      </c>
      <c r="X120" s="30">
        <f t="shared" si="35"/>
        <v>15067204.0812573</v>
      </c>
    </row>
    <row r="121" spans="1:24" ht="13.5" customHeight="1">
      <c r="A121" s="29">
        <v>119</v>
      </c>
      <c r="B121" s="29" t="s">
        <v>18</v>
      </c>
      <c r="C121" s="29" t="s">
        <v>50</v>
      </c>
      <c r="D121" s="29">
        <f t="shared" si="26"/>
        <v>0</v>
      </c>
      <c r="E121" s="35">
        <f t="shared" si="31"/>
        <v>982216.6936934409</v>
      </c>
      <c r="F121" s="29" t="s">
        <v>256</v>
      </c>
      <c r="G121" s="29" t="s">
        <v>46</v>
      </c>
      <c r="H121" s="29" t="s">
        <v>47</v>
      </c>
      <c r="I121" s="29">
        <v>122.944</v>
      </c>
      <c r="J121" s="29">
        <v>123.711</v>
      </c>
      <c r="K121" s="19">
        <f t="shared" si="32"/>
        <v>76.69999999999959</v>
      </c>
      <c r="L121" s="29" t="s">
        <v>48</v>
      </c>
      <c r="M121" s="29" t="s">
        <v>49</v>
      </c>
      <c r="N121" s="29">
        <v>122.871</v>
      </c>
      <c r="O121" s="29" t="s">
        <v>19</v>
      </c>
      <c r="P121" s="29" t="str">
        <f t="shared" si="33"/>
        <v>勝ち</v>
      </c>
      <c r="Q121" s="29">
        <f>IF(R121&lt;0,0,1)</f>
        <v>1</v>
      </c>
      <c r="R121" s="29">
        <f>(I121-N121)*100</f>
        <v>7.30000000000075</v>
      </c>
      <c r="S121" s="29">
        <f t="shared" si="27"/>
        <v>7.30000000000075</v>
      </c>
      <c r="T121" s="29">
        <f t="shared" si="28"/>
        <v>0</v>
      </c>
      <c r="U121" s="30">
        <f t="shared" si="29"/>
        <v>71701.81863962855</v>
      </c>
      <c r="V121" s="30">
        <f t="shared" si="30"/>
        <v>0</v>
      </c>
      <c r="W121" s="30">
        <f t="shared" si="34"/>
        <v>71701.81863962855</v>
      </c>
      <c r="X121" s="30">
        <f t="shared" si="35"/>
        <v>15138905.899896929</v>
      </c>
    </row>
    <row r="122" spans="1:24" ht="15.75">
      <c r="A122" s="29"/>
      <c r="B122" s="19"/>
      <c r="C122" s="19"/>
      <c r="D122" s="19"/>
      <c r="E122" s="34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33"/>
      <c r="S122" s="33"/>
      <c r="T122" s="33"/>
      <c r="U122" s="28"/>
      <c r="V122" s="28"/>
      <c r="W122" s="28"/>
      <c r="X122" s="30"/>
    </row>
    <row r="123" spans="4:23" ht="15.75">
      <c r="D123" s="9">
        <f>SUM(D3:D121)</f>
        <v>63</v>
      </c>
      <c r="P123" s="9" t="s">
        <v>20</v>
      </c>
      <c r="Q123" s="9">
        <f>SUM(Q3:Q121)</f>
        <v>50</v>
      </c>
      <c r="R123" s="10">
        <f aca="true" t="shared" si="38" ref="R123:W123">SUM(R3:R122)</f>
        <v>5280.800000000012</v>
      </c>
      <c r="S123" s="10">
        <f t="shared" si="38"/>
        <v>11460.20000000001</v>
      </c>
      <c r="T123" s="10">
        <f t="shared" si="38"/>
        <v>-6179.399999999995</v>
      </c>
      <c r="U123" s="36">
        <f t="shared" si="38"/>
        <v>28054393.784837544</v>
      </c>
      <c r="V123" s="36">
        <f t="shared" si="38"/>
        <v>-13415487.884940613</v>
      </c>
      <c r="W123" s="36">
        <f t="shared" si="38"/>
        <v>14638905.899896929</v>
      </c>
    </row>
    <row r="124" spans="18:23" ht="15.75">
      <c r="R124" s="10"/>
      <c r="S124" s="10"/>
      <c r="T124" s="10" t="s">
        <v>255</v>
      </c>
      <c r="U124" s="36"/>
      <c r="V124" s="36"/>
      <c r="W124" s="8">
        <f>R123*25000/100</f>
        <v>1320200.000000003</v>
      </c>
    </row>
    <row r="125" spans="18:22" ht="15.75">
      <c r="R125" s="10"/>
      <c r="S125" s="10"/>
      <c r="T125" s="10"/>
      <c r="U125" s="36"/>
      <c r="V125" s="36"/>
    </row>
    <row r="127" spans="16:22" ht="15.75">
      <c r="P127" s="11"/>
      <c r="Q127" s="11"/>
      <c r="R127" s="12"/>
      <c r="S127" s="12"/>
      <c r="T127" s="12"/>
      <c r="U127" s="44"/>
      <c r="V127" s="44"/>
    </row>
    <row r="129" spans="8:13" ht="13.5" customHeight="1" thickBot="1">
      <c r="H129"/>
      <c r="I129"/>
      <c r="J129"/>
      <c r="K129"/>
      <c r="L129"/>
      <c r="M129"/>
    </row>
    <row r="130" spans="5:13" ht="19.5" thickBot="1">
      <c r="E130" s="70" t="s">
        <v>21</v>
      </c>
      <c r="F130" s="71"/>
      <c r="H130"/>
      <c r="I130" s="45" t="s">
        <v>262</v>
      </c>
      <c r="J130" s="46"/>
      <c r="K130" s="47"/>
      <c r="L130"/>
      <c r="M130"/>
    </row>
    <row r="131" spans="5:13" ht="18.75">
      <c r="E131" s="38" t="s">
        <v>22</v>
      </c>
      <c r="F131" s="13" t="s">
        <v>257</v>
      </c>
      <c r="H131"/>
      <c r="I131" s="48" t="s">
        <v>263</v>
      </c>
      <c r="J131" s="49" t="s">
        <v>269</v>
      </c>
      <c r="K131" s="50">
        <f>X2</f>
        <v>500000</v>
      </c>
      <c r="L131"/>
      <c r="M131"/>
    </row>
    <row r="132" spans="5:13" ht="18.75">
      <c r="E132" s="39" t="s">
        <v>23</v>
      </c>
      <c r="F132" s="14">
        <v>63</v>
      </c>
      <c r="H132"/>
      <c r="I132" s="51" t="s">
        <v>264</v>
      </c>
      <c r="J132" s="52" t="s">
        <v>270</v>
      </c>
      <c r="K132" s="53">
        <f>T2</f>
        <v>0.05</v>
      </c>
      <c r="L132"/>
      <c r="M132"/>
    </row>
    <row r="133" spans="5:13" ht="18.75">
      <c r="E133" s="39" t="s">
        <v>24</v>
      </c>
      <c r="F133" s="14">
        <f>F134-F132</f>
        <v>56</v>
      </c>
      <c r="H133"/>
      <c r="I133" s="54" t="s">
        <v>271</v>
      </c>
      <c r="J133" s="52" t="s">
        <v>272</v>
      </c>
      <c r="K133" s="55">
        <f>K131*K132</f>
        <v>25000</v>
      </c>
      <c r="L133"/>
      <c r="M133"/>
    </row>
    <row r="134" spans="5:13" ht="18.75">
      <c r="E134" s="39" t="s">
        <v>25</v>
      </c>
      <c r="F134" s="14">
        <v>119</v>
      </c>
      <c r="H134"/>
      <c r="I134" s="51" t="s">
        <v>265</v>
      </c>
      <c r="J134" s="52" t="s">
        <v>266</v>
      </c>
      <c r="K134" s="56">
        <f>F147</f>
        <v>0.42016806722689076</v>
      </c>
      <c r="L134"/>
      <c r="M134"/>
    </row>
    <row r="135" spans="5:13" ht="19.5" thickBot="1">
      <c r="E135" s="39" t="s">
        <v>26</v>
      </c>
      <c r="F135" s="14">
        <v>50</v>
      </c>
      <c r="H135"/>
      <c r="I135" s="57" t="s">
        <v>273</v>
      </c>
      <c r="J135" s="58" t="s">
        <v>274</v>
      </c>
      <c r="K135" s="59">
        <f>F148</f>
        <v>2.8858483358935585</v>
      </c>
      <c r="L135"/>
      <c r="M135"/>
    </row>
    <row r="136" spans="5:13" ht="18.75">
      <c r="E136" s="39" t="s">
        <v>27</v>
      </c>
      <c r="F136" s="15">
        <f>F134-F135</f>
        <v>69</v>
      </c>
      <c r="H136"/>
      <c r="I136" s="48"/>
      <c r="J136" s="49" t="s">
        <v>267</v>
      </c>
      <c r="K136" s="60">
        <f>K134*K137^(K135+1)-K137+(1-K134)</f>
        <v>7.106220862129753E-05</v>
      </c>
      <c r="L136"/>
      <c r="M136"/>
    </row>
    <row r="137" spans="5:13" ht="19.5" thickBot="1">
      <c r="E137" s="39" t="s">
        <v>28</v>
      </c>
      <c r="F137" s="14">
        <v>0</v>
      </c>
      <c r="H137"/>
      <c r="I137" s="61"/>
      <c r="J137" s="62" t="s">
        <v>275</v>
      </c>
      <c r="K137" s="63">
        <v>0.6667114489426729</v>
      </c>
      <c r="L137"/>
      <c r="M137"/>
    </row>
    <row r="138" spans="5:13" ht="19.5" thickBot="1">
      <c r="E138" s="40" t="s">
        <v>29</v>
      </c>
      <c r="F138" s="16">
        <v>0</v>
      </c>
      <c r="H138"/>
      <c r="I138" s="64" t="s">
        <v>268</v>
      </c>
      <c r="J138" s="65" t="s">
        <v>276</v>
      </c>
      <c r="K138" s="66">
        <f>K137^(K131/K133)</f>
        <v>0.0003011329371650267</v>
      </c>
      <c r="L138"/>
      <c r="M138"/>
    </row>
    <row r="139" spans="5:13" ht="15.75">
      <c r="E139" s="39" t="s">
        <v>30</v>
      </c>
      <c r="F139" s="67">
        <v>28054394</v>
      </c>
      <c r="H139"/>
      <c r="I139"/>
      <c r="J139"/>
      <c r="K139"/>
      <c r="L139"/>
      <c r="M139"/>
    </row>
    <row r="140" spans="5:13" ht="15.75">
      <c r="E140" s="39" t="s">
        <v>31</v>
      </c>
      <c r="F140" s="68">
        <v>13415488</v>
      </c>
      <c r="H140"/>
      <c r="I140"/>
      <c r="J140"/>
      <c r="K140"/>
      <c r="L140"/>
      <c r="M140"/>
    </row>
    <row r="141" spans="5:13" ht="15.75">
      <c r="E141" s="39" t="s">
        <v>32</v>
      </c>
      <c r="F141" s="67">
        <f>F139-F140</f>
        <v>14638906</v>
      </c>
      <c r="H141"/>
      <c r="I141"/>
      <c r="J141"/>
      <c r="K141"/>
      <c r="L141"/>
      <c r="M141"/>
    </row>
    <row r="142" spans="5:13" ht="15.75">
      <c r="E142" s="39" t="s">
        <v>1</v>
      </c>
      <c r="F142" s="67">
        <f>F139/F135</f>
        <v>561087.88</v>
      </c>
      <c r="H142"/>
      <c r="I142"/>
      <c r="J142"/>
      <c r="K142"/>
      <c r="L142"/>
      <c r="M142"/>
    </row>
    <row r="143" spans="5:13" ht="15.75">
      <c r="E143" s="39" t="s">
        <v>2</v>
      </c>
      <c r="F143" s="67">
        <f>F140/F136</f>
        <v>194427.36231884058</v>
      </c>
      <c r="H143"/>
      <c r="I143"/>
      <c r="J143"/>
      <c r="K143"/>
      <c r="L143"/>
      <c r="M143"/>
    </row>
    <row r="144" spans="5:13" ht="15.75">
      <c r="E144" s="39" t="s">
        <v>33</v>
      </c>
      <c r="F144" s="14"/>
      <c r="H144"/>
      <c r="I144"/>
      <c r="J144"/>
      <c r="K144"/>
      <c r="L144"/>
      <c r="M144"/>
    </row>
    <row r="145" spans="5:13" ht="15.75">
      <c r="E145" s="39" t="s">
        <v>34</v>
      </c>
      <c r="F145" s="14"/>
      <c r="H145"/>
      <c r="I145"/>
      <c r="J145"/>
      <c r="K145"/>
      <c r="L145"/>
      <c r="M145"/>
    </row>
    <row r="146" spans="5:13" ht="15.75">
      <c r="E146" s="39" t="s">
        <v>35</v>
      </c>
      <c r="F146" s="17"/>
      <c r="H146"/>
      <c r="I146"/>
      <c r="J146"/>
      <c r="K146"/>
      <c r="L146"/>
      <c r="M146"/>
    </row>
    <row r="147" spans="5:13" ht="16.5" thickBot="1">
      <c r="E147" s="41" t="s">
        <v>0</v>
      </c>
      <c r="F147" s="18">
        <f>(F135/F134)</f>
        <v>0.42016806722689076</v>
      </c>
      <c r="H147"/>
      <c r="I147"/>
      <c r="J147"/>
      <c r="K147"/>
      <c r="L147"/>
      <c r="M147"/>
    </row>
    <row r="148" spans="5:13" ht="15.75">
      <c r="E148" s="21" t="s">
        <v>261</v>
      </c>
      <c r="F148" s="7">
        <f>F142/F143</f>
        <v>2.8858483358935585</v>
      </c>
      <c r="H148"/>
      <c r="I148"/>
      <c r="J148"/>
      <c r="K148"/>
      <c r="L148"/>
      <c r="M148"/>
    </row>
    <row r="149" spans="8:13" ht="15.75">
      <c r="H149"/>
      <c r="I149"/>
      <c r="J149"/>
      <c r="K149"/>
      <c r="L149"/>
      <c r="M149"/>
    </row>
    <row r="150" spans="8:13" ht="15.75">
      <c r="H150"/>
      <c r="I150"/>
      <c r="J150"/>
      <c r="K150"/>
      <c r="L150"/>
      <c r="M150"/>
    </row>
    <row r="151" spans="8:13" ht="13.5" customHeight="1">
      <c r="H151"/>
      <c r="I151"/>
      <c r="J151"/>
      <c r="K151"/>
      <c r="L151"/>
      <c r="M151"/>
    </row>
  </sheetData>
  <sheetProtection/>
  <autoFilter ref="C1:C152"/>
  <mergeCells count="2">
    <mergeCell ref="E130:F130"/>
    <mergeCell ref="P1:Q1"/>
  </mergeCells>
  <printOptions/>
  <pageMargins left="0.6986111111111111" right="0.6986111111111111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6">
      <selection activeCell="B2" sqref="B2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A12" sqref="A12"/>
    </sheetView>
  </sheetViews>
  <sheetFormatPr defaultColWidth="8.875" defaultRowHeight="13.5"/>
  <sheetData>
    <row r="1" spans="1:9" ht="13.5">
      <c r="A1" s="2" t="s">
        <v>36</v>
      </c>
      <c r="B1" s="3"/>
      <c r="C1" s="3"/>
      <c r="D1" s="3"/>
      <c r="E1" s="3"/>
      <c r="F1" s="3"/>
      <c r="G1" s="3"/>
      <c r="H1" s="3"/>
      <c r="I1" s="6"/>
    </row>
    <row r="2" spans="1:9" ht="13.5">
      <c r="A2" s="4" t="s">
        <v>37</v>
      </c>
      <c r="B2" s="5"/>
      <c r="C2" s="5"/>
      <c r="D2" s="5"/>
      <c r="E2" s="5"/>
      <c r="F2" s="5"/>
      <c r="G2" s="5"/>
      <c r="H2" s="5"/>
      <c r="I2" s="6"/>
    </row>
    <row r="3" spans="1:4" ht="13.5">
      <c r="A3" s="1" t="s">
        <v>282</v>
      </c>
      <c r="D3" s="1"/>
    </row>
    <row r="4" ht="13.5">
      <c r="A4" s="69" t="s">
        <v>283</v>
      </c>
    </row>
    <row r="5" ht="13.5">
      <c r="A5" s="69" t="s">
        <v>284</v>
      </c>
    </row>
    <row r="7" ht="13.5">
      <c r="A7" t="s">
        <v>38</v>
      </c>
    </row>
    <row r="8" ht="13.5">
      <c r="A8" s="69" t="s">
        <v>285</v>
      </c>
    </row>
    <row r="9" ht="13.5">
      <c r="A9" s="69" t="s">
        <v>286</v>
      </c>
    </row>
    <row r="10" ht="13.5">
      <c r="A10" s="69" t="s">
        <v>287</v>
      </c>
    </row>
    <row r="11" ht="13.5">
      <c r="A11" s="69" t="s">
        <v>288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5" sqref="E15"/>
    </sheetView>
  </sheetViews>
  <sheetFormatPr defaultColWidth="8.875" defaultRowHeight="13.5"/>
  <sheetData>
    <row r="4" spans="2:5" ht="13.5">
      <c r="B4" t="s">
        <v>39</v>
      </c>
      <c r="C4" t="s">
        <v>40</v>
      </c>
      <c r="D4" t="s">
        <v>41</v>
      </c>
      <c r="E4" t="s">
        <v>278</v>
      </c>
    </row>
    <row r="5" spans="3:5" ht="13.5">
      <c r="C5" t="s">
        <v>42</v>
      </c>
      <c r="D5" t="s">
        <v>277</v>
      </c>
      <c r="E5" t="s">
        <v>278</v>
      </c>
    </row>
    <row r="9" spans="2:5" ht="13.5">
      <c r="B9" t="s">
        <v>43</v>
      </c>
      <c r="D9" t="s">
        <v>40</v>
      </c>
      <c r="E9" t="s">
        <v>279</v>
      </c>
    </row>
    <row r="10" spans="4:5" ht="13.5">
      <c r="D10" t="s">
        <v>44</v>
      </c>
      <c r="E10" t="s">
        <v>279</v>
      </c>
    </row>
    <row r="13" spans="2:5" ht="13.5">
      <c r="B13" t="s">
        <v>45</v>
      </c>
      <c r="E13" t="s">
        <v>280</v>
      </c>
    </row>
    <row r="14" ht="13.5">
      <c r="E14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松井信樹</cp:lastModifiedBy>
  <cp:lastPrinted>2015-09-22T06:33:05Z</cp:lastPrinted>
  <dcterms:created xsi:type="dcterms:W3CDTF">2013-10-09T23:04:08Z</dcterms:created>
  <dcterms:modified xsi:type="dcterms:W3CDTF">2015-09-24T16:03:48Z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