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firstSheet="6" activeTab="8"/>
  </bookViews>
  <sheets>
    <sheet name="検証データ雛形" sheetId="1" r:id="rId1"/>
    <sheet name="ルール＆合計" sheetId="2" r:id="rId2"/>
    <sheet name="検証データUSDJPY日足" sheetId="3" r:id="rId3"/>
    <sheet name="検証データUSDJPY4時間足" sheetId="4" r:id="rId4"/>
    <sheet name="検証データUSDJPY1時間足" sheetId="5" r:id="rId5"/>
    <sheet name="検証データEURUSD日足" sheetId="6" r:id="rId6"/>
    <sheet name="検証データEURUSD4時間足" sheetId="7" r:id="rId7"/>
    <sheet name="検証データEURUSD1時間足" sheetId="8" r:id="rId8"/>
    <sheet name="検証データEURJPY日足" sheetId="9" r:id="rId9"/>
    <sheet name="画像" sheetId="10" r:id="rId10"/>
    <sheet name="気づき" sheetId="11" r:id="rId11"/>
    <sheet name="検証終了通貨" sheetId="12" r:id="rId12"/>
  </sheets>
  <definedNames/>
  <calcPr fullCalcOnLoad="1"/>
</workbook>
</file>

<file path=xl/sharedStrings.xml><?xml version="1.0" encoding="utf-8"?>
<sst xmlns="http://schemas.openxmlformats.org/spreadsheetml/2006/main" count="4137" uniqueCount="1329">
  <si>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</si>
  <si>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</si>
  <si>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</si>
  <si>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</si>
  <si>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</si>
  <si>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</si>
  <si>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</si>
  <si>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</si>
  <si>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</si>
  <si>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</si>
  <si>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</si>
  <si>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</si>
  <si>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</si>
  <si>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</si>
  <si>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</si>
  <si>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</si>
  <si>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</si>
  <si>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</si>
  <si>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</si>
  <si>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</si>
  <si>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</si>
  <si>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</si>
  <si>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</si>
  <si>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</si>
  <si>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数量</t>
  </si>
  <si>
    <t>エントリー手法</t>
  </si>
  <si>
    <t>時間足</t>
  </si>
  <si>
    <t>エントリー日時</t>
  </si>
  <si>
    <t>エントリー価格</t>
  </si>
  <si>
    <t>決済時間足</t>
  </si>
  <si>
    <t>決済日時</t>
  </si>
  <si>
    <t>決済価格</t>
  </si>
  <si>
    <t>決済手法</t>
  </si>
  <si>
    <t>結果</t>
  </si>
  <si>
    <t>利益pips</t>
  </si>
  <si>
    <t>損失pips</t>
  </si>
  <si>
    <t>金額　</t>
  </si>
  <si>
    <t>買い</t>
  </si>
  <si>
    <t>ストップ切り上げ</t>
  </si>
  <si>
    <t>勝ち</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</si>
  <si>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</si>
  <si>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</si>
  <si>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</si>
  <si>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</si>
  <si>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</si>
  <si>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</si>
  <si>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</si>
  <si>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</si>
  <si>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</si>
  <si>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</si>
  <si>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</si>
  <si>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</si>
  <si>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</si>
  <si>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</si>
  <si>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</si>
  <si>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</si>
  <si>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</si>
  <si>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</si>
  <si>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</si>
  <si>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</si>
  <si>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</si>
  <si>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</si>
  <si>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</si>
  <si>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</si>
  <si>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</si>
  <si>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</si>
  <si>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</si>
  <si>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</si>
  <si>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</si>
  <si>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PB:</t>
  </si>
  <si>
    <t>USDJPY</t>
  </si>
  <si>
    <t>日足◎</t>
  </si>
  <si>
    <t>240分足◎</t>
  </si>
  <si>
    <t>USDCHF</t>
  </si>
  <si>
    <t>フィボナッチトレード</t>
  </si>
  <si>
    <t>60分◎</t>
  </si>
  <si>
    <t>EURUSD</t>
  </si>
  <si>
    <t>ヘッドアンドショルダー</t>
  </si>
  <si>
    <t>GBPUSD</t>
  </si>
  <si>
    <t>2008.04.17.</t>
  </si>
  <si>
    <t>0.8万通貨</t>
  </si>
  <si>
    <t>日足</t>
  </si>
  <si>
    <t>2008.05.09.</t>
  </si>
  <si>
    <t>USD/JPY</t>
  </si>
  <si>
    <t>2008.08.04</t>
  </si>
  <si>
    <t>1.7万通貨</t>
  </si>
  <si>
    <t>2008.08.21</t>
  </si>
  <si>
    <t>売り</t>
  </si>
  <si>
    <t>2008.08.29</t>
  </si>
  <si>
    <t>0.8万通貨</t>
  </si>
  <si>
    <t>2008.09.19</t>
  </si>
  <si>
    <t>ストップ切り下げ</t>
  </si>
  <si>
    <t>2008.09.26</t>
  </si>
  <si>
    <t>0.6万通貨</t>
  </si>
  <si>
    <t>2009.01.02</t>
  </si>
  <si>
    <t>0.5万通貨</t>
  </si>
  <si>
    <t>負け</t>
  </si>
  <si>
    <t>0.3万通貨</t>
  </si>
  <si>
    <t>2009.02.05</t>
  </si>
  <si>
    <t>2009.03.06</t>
  </si>
  <si>
    <t>2009.03.09</t>
  </si>
  <si>
    <t>2009.03.26</t>
  </si>
  <si>
    <t>2009.03.31</t>
  </si>
  <si>
    <t>2009.03.11</t>
  </si>
  <si>
    <t>2009.03.30</t>
  </si>
  <si>
    <t>2009.04.28</t>
  </si>
  <si>
    <t>2009.05.26</t>
  </si>
  <si>
    <t>1.5万通貨</t>
  </si>
  <si>
    <t>2009.09.16</t>
  </si>
  <si>
    <t>1.1万通貨</t>
  </si>
  <si>
    <t>2009.09.21</t>
  </si>
  <si>
    <t>2009.09.24</t>
  </si>
  <si>
    <t>1.0万通貨</t>
  </si>
  <si>
    <t>2009.10.12</t>
  </si>
  <si>
    <t>勝ち</t>
  </si>
  <si>
    <t>2009.11.05</t>
  </si>
  <si>
    <t>2009.12.04</t>
  </si>
  <si>
    <t>2009.12.15</t>
  </si>
  <si>
    <t>1.4万通貨</t>
  </si>
  <si>
    <t>PB(損切幅70)</t>
  </si>
  <si>
    <t>2010.01.12</t>
  </si>
  <si>
    <t>勝ち</t>
  </si>
  <si>
    <t>2010.01.31</t>
  </si>
  <si>
    <t>PB(損切幅115)</t>
  </si>
  <si>
    <t>2010.02.03</t>
  </si>
  <si>
    <t>2010.03.10</t>
  </si>
  <si>
    <t>PB(損切幅50)</t>
  </si>
  <si>
    <t>2.0万通貨</t>
  </si>
  <si>
    <t>2010.04.16</t>
  </si>
  <si>
    <t>2010.06.22</t>
  </si>
  <si>
    <t>PB(損切幅89)</t>
  </si>
  <si>
    <t>1.1万通貨</t>
  </si>
  <si>
    <t>2010.09.14</t>
  </si>
  <si>
    <t>2010.10.20</t>
  </si>
  <si>
    <t>PB(損切幅64)</t>
  </si>
  <si>
    <t>1.5万通貨</t>
  </si>
  <si>
    <t>2010.10.26</t>
  </si>
  <si>
    <t>2010.11.04</t>
  </si>
  <si>
    <t>PB(損切幅102)</t>
  </si>
  <si>
    <t>0.9万通貨</t>
  </si>
  <si>
    <t>2010.11.09</t>
  </si>
  <si>
    <t>2010.11.14</t>
  </si>
  <si>
    <t>PB(損切幅103)</t>
  </si>
  <si>
    <t>0.9万通貨</t>
  </si>
  <si>
    <t>2010.12.03</t>
  </si>
  <si>
    <t>2011.02.10</t>
  </si>
  <si>
    <t>2011.02.18</t>
  </si>
  <si>
    <t>PB(損切幅121)</t>
  </si>
  <si>
    <t>PB(損切幅57)</t>
  </si>
  <si>
    <t>PB(損切幅123)</t>
  </si>
  <si>
    <t>PB(損切幅157)</t>
  </si>
  <si>
    <t>PB(損切幅187)</t>
  </si>
  <si>
    <t>PB(損切幅124)</t>
  </si>
  <si>
    <t>PB(損切幅253)</t>
  </si>
  <si>
    <t>PB(損切幅99)</t>
  </si>
  <si>
    <t>PB(損切幅113)</t>
  </si>
  <si>
    <t>2011.04.28</t>
  </si>
  <si>
    <t>PB(損切幅127)</t>
  </si>
  <si>
    <t>0.7万通貨</t>
  </si>
  <si>
    <t>2011.08.04</t>
  </si>
  <si>
    <t>勝ち</t>
  </si>
  <si>
    <t>2011.09.19</t>
  </si>
  <si>
    <t>PB(損切幅79)</t>
  </si>
  <si>
    <t>1.2万通貨</t>
  </si>
  <si>
    <t>2011.10.12</t>
  </si>
  <si>
    <t>2011.10.17</t>
  </si>
  <si>
    <t>PB(損切幅43)</t>
  </si>
  <si>
    <t>2.3万通貨</t>
  </si>
  <si>
    <t>2011.10.17</t>
  </si>
  <si>
    <t>2011.10.21</t>
  </si>
  <si>
    <t>PB(損切幅45)</t>
  </si>
  <si>
    <t>2.2万通貨</t>
  </si>
  <si>
    <t>2011.10.30</t>
  </si>
  <si>
    <t>2012.01.24</t>
  </si>
  <si>
    <t>PB(損切幅25)</t>
  </si>
  <si>
    <t>4.0万通貨</t>
  </si>
  <si>
    <t>2012.01.27</t>
  </si>
  <si>
    <t>2012.02.09</t>
  </si>
  <si>
    <t>PB(損切幅56)</t>
  </si>
  <si>
    <t>1.7万通貨</t>
  </si>
  <si>
    <t>2012.03.23</t>
  </si>
  <si>
    <t>2012.05.04</t>
  </si>
  <si>
    <t>PB(損切幅61)</t>
  </si>
  <si>
    <t>1.6万通貨</t>
  </si>
  <si>
    <t>2012.06.21</t>
  </si>
  <si>
    <t>2012.06.28</t>
  </si>
  <si>
    <t>2012.06.29</t>
  </si>
  <si>
    <t>2012.10.01</t>
  </si>
  <si>
    <t>PB(損切幅24)</t>
  </si>
  <si>
    <t>4.1万通貨</t>
  </si>
  <si>
    <t>2012.10.14</t>
  </si>
  <si>
    <t>2012.11.09</t>
  </si>
  <si>
    <t>ストップ切り上げ</t>
  </si>
  <si>
    <t>買い</t>
  </si>
  <si>
    <t>2012.12.07</t>
  </si>
  <si>
    <t>PB(損切幅40)</t>
  </si>
  <si>
    <t>2.5万通貨</t>
  </si>
  <si>
    <t>2013.01.09</t>
  </si>
  <si>
    <t>PB(損切幅80)</t>
  </si>
  <si>
    <t>1.2万通貨</t>
  </si>
  <si>
    <t>2013.02.25</t>
  </si>
  <si>
    <t>2013.05.31</t>
  </si>
  <si>
    <t>2013.06.28</t>
  </si>
  <si>
    <t>PB(損切幅137)</t>
  </si>
  <si>
    <t>2013.12.18</t>
  </si>
  <si>
    <t>1.7万通貨</t>
  </si>
  <si>
    <t>2014.01.12</t>
  </si>
  <si>
    <t>2014.03.02</t>
  </si>
  <si>
    <t>2014.03.05</t>
  </si>
  <si>
    <t>PB(損切幅78)</t>
  </si>
  <si>
    <t>2014.06.25</t>
  </si>
  <si>
    <t>PB(損切幅37)</t>
  </si>
  <si>
    <t>2.7万通貨</t>
  </si>
  <si>
    <t>2014.07.02</t>
  </si>
  <si>
    <t>2014.08.29</t>
  </si>
  <si>
    <t>PB(損切幅36)</t>
  </si>
  <si>
    <t>2014.10.02</t>
  </si>
  <si>
    <t>2015.02.22</t>
  </si>
  <si>
    <t>PB(損切幅93)</t>
  </si>
  <si>
    <t>1.0万通貨</t>
  </si>
  <si>
    <t>2015.03.18</t>
  </si>
  <si>
    <t>2015.06.05</t>
  </si>
  <si>
    <t>PB(損切幅94)</t>
  </si>
  <si>
    <t>2015.06.10</t>
  </si>
  <si>
    <t>2015.07.15</t>
  </si>
  <si>
    <t>PB(損切幅97)</t>
  </si>
  <si>
    <t>2015.08.12</t>
  </si>
  <si>
    <t>勝ち</t>
  </si>
  <si>
    <t>引き分け</t>
  </si>
  <si>
    <t>2008.04.01～2015.08.31</t>
  </si>
  <si>
    <t>リスクリワード</t>
  </si>
  <si>
    <t>正しく行えている感触が得られていません。</t>
  </si>
  <si>
    <t>投資歴：</t>
  </si>
  <si>
    <t>１０年以上にもなるかと思いますが、</t>
  </si>
  <si>
    <t>今回のように、きちんとした検証から始めるのは、初めてです。</t>
  </si>
  <si>
    <t>感覚に頼って根拠のはっきりしないトレードを続けてきたので、</t>
  </si>
  <si>
    <t>勝ったり負けたりで、まともなトレードはできていません。</t>
  </si>
  <si>
    <t>投資額の一定％の損切額からポジションサイズを決めるという、</t>
  </si>
  <si>
    <t>思えば当然のリスク管理は目から鱗でした。</t>
  </si>
  <si>
    <t>後は、リスクリワードを高めに保持して、勝率を適正に維持する、</t>
  </si>
  <si>
    <t>それを実現するための手法をプランニングするという、</t>
  </si>
  <si>
    <t>基本中の基本が、初めてクリアになった感じがしています。</t>
  </si>
  <si>
    <t>動画を見ても、このエクセルシートの使い方①がよく分かりません。</t>
  </si>
  <si>
    <t>①②③と克服すべき課題が３層にわたっているので、少々厄介です。</t>
  </si>
  <si>
    <t>USDJPY日足：</t>
  </si>
  <si>
    <t>ＭＴ４で最大遡って、2008年から2015年までの日足検証をしましたが、</t>
  </si>
  <si>
    <t>１００トレードに満たないですが、検証の仕方の修正点のご指導を</t>
  </si>
  <si>
    <t>いただけると幸いです。</t>
  </si>
  <si>
    <t>また、トレード自体②、および、その検証の仕方③などについて、</t>
  </si>
  <si>
    <t>４０トレードしかできませんでした。年平均５トレード位でしょうか。</t>
  </si>
  <si>
    <t>240分足</t>
  </si>
  <si>
    <t>数量(**万通貨)</t>
  </si>
  <si>
    <t>売買(売=-1)</t>
  </si>
  <si>
    <t>ロスカット価格</t>
  </si>
  <si>
    <t>PB</t>
  </si>
  <si>
    <t>2010.04.08 20:00.</t>
  </si>
  <si>
    <t>2010.02.15 20:00.</t>
  </si>
  <si>
    <t>2010.04.07 08:00</t>
  </si>
  <si>
    <t>2010.02.16.04:00</t>
  </si>
  <si>
    <t>2010.04.16 16:00</t>
  </si>
  <si>
    <t>2010.04.19 16:00.</t>
  </si>
  <si>
    <t>2010.04.30 08:00</t>
  </si>
  <si>
    <t>2010.04.30 16:00.</t>
  </si>
  <si>
    <t>2010.05.07 16:00</t>
  </si>
  <si>
    <t>2010.05.10 08:00.</t>
  </si>
  <si>
    <t>2010.05.１7 16:00</t>
  </si>
  <si>
    <t>2010.05.18 08:00.</t>
  </si>
  <si>
    <t>2010.06.07 20:00</t>
  </si>
  <si>
    <t>2010.06.11 00:00.</t>
  </si>
  <si>
    <t>2010.06.14 00:00</t>
  </si>
  <si>
    <t>2010.06.15 08:00.</t>
  </si>
  <si>
    <t>2010.06.16 04:00</t>
  </si>
  <si>
    <t>2010.06.16 08:00.</t>
  </si>
  <si>
    <t>2010.06.25 12:00</t>
  </si>
  <si>
    <t>2010.07.08 12:00.</t>
  </si>
  <si>
    <t>2010.07.12 00:00</t>
  </si>
  <si>
    <t>2010.07.13 08:00.</t>
  </si>
  <si>
    <t>2010.07.14 20:00</t>
  </si>
  <si>
    <t>2010.07.20 20:00.</t>
  </si>
  <si>
    <t>2010.08.03 04:00</t>
  </si>
  <si>
    <t>2010.08.10 12:00.</t>
  </si>
  <si>
    <t>2010.08.12 00:00</t>
  </si>
  <si>
    <t>2010.08.12 04:00.</t>
  </si>
  <si>
    <t>2010.09.01 08:00</t>
  </si>
  <si>
    <t>2010.09.01 16:00.</t>
  </si>
  <si>
    <t>2010.09.06 20:00</t>
  </si>
  <si>
    <t>2010.09.08 08:00.</t>
  </si>
  <si>
    <t>2010.09.29 04:00</t>
  </si>
  <si>
    <t>2010.10.04 00:00.</t>
  </si>
  <si>
    <t>2010.10.11 20:00.</t>
  </si>
  <si>
    <t>2010.10.11 12:00</t>
  </si>
  <si>
    <t>2010.10.13 12:00</t>
  </si>
  <si>
    <t>2010.10.13 16:00.</t>
  </si>
  <si>
    <t>2010.10.21 08:00</t>
  </si>
  <si>
    <t>2010.10.26 16:00.</t>
  </si>
  <si>
    <t>2010.11.03 08:00</t>
  </si>
  <si>
    <t>2010.11.05 08:00</t>
  </si>
  <si>
    <t>2010.11.05 12:00.</t>
  </si>
  <si>
    <t>2010.11.16 08:00</t>
  </si>
  <si>
    <t>2010.11.23 12:00.</t>
  </si>
  <si>
    <t>2010.11.29 12:00</t>
  </si>
  <si>
    <t>2010.11.30 08:00.</t>
  </si>
  <si>
    <t>2010.12.02 16:00.</t>
  </si>
  <si>
    <t>2010.12.21 12:00</t>
  </si>
  <si>
    <t>2010.12.23 16:00</t>
  </si>
  <si>
    <t>2011.01.04 00:00.</t>
  </si>
  <si>
    <t>2011.01.05 08:00</t>
  </si>
  <si>
    <t>2011.01.07 16:00.</t>
  </si>
  <si>
    <t>2011.01.13 04:00</t>
  </si>
  <si>
    <t>2011.01.18 16:00.</t>
  </si>
  <si>
    <t>2011.02.04 16:00</t>
  </si>
  <si>
    <t>2011.02.08 08:00.</t>
  </si>
  <si>
    <t>2011.02.22 00:00</t>
  </si>
  <si>
    <t>2011.03.01 04:00.</t>
  </si>
  <si>
    <t>2011.04.12 04:00.</t>
  </si>
  <si>
    <t>2011.04.18 00:00</t>
  </si>
  <si>
    <t>2011.03.29 08:00</t>
  </si>
  <si>
    <t>2011.04.27 16:00.</t>
  </si>
  <si>
    <t>2011.05.11 12:00</t>
  </si>
  <si>
    <t>2011.05.13 04:00.</t>
  </si>
  <si>
    <t>2011.05.16 00:00</t>
  </si>
  <si>
    <t>2011.05.16 00:00.</t>
  </si>
  <si>
    <t>2011.05.16 20:00</t>
  </si>
  <si>
    <t>2011.05.17 00:00.</t>
  </si>
  <si>
    <t>2011.05.20 00:00</t>
  </si>
  <si>
    <t>2011.05.23 08:00.</t>
  </si>
  <si>
    <t>2011.05.24 12:00</t>
  </si>
  <si>
    <t>2011.05.26 12:00.</t>
  </si>
  <si>
    <t>2011.05.26 12:00</t>
  </si>
  <si>
    <t>2011.05.31 04:00.</t>
  </si>
  <si>
    <t>2011.06.03 20:00</t>
  </si>
  <si>
    <t>2011.06.09 16:00.</t>
  </si>
  <si>
    <t>2011.06.30 20:00</t>
  </si>
  <si>
    <t>2011.07.01 00:00.</t>
  </si>
  <si>
    <t>2011.07.18 08:00</t>
  </si>
  <si>
    <t>2011.07.19 20:00.</t>
  </si>
  <si>
    <t>2011.07.26 00:00</t>
  </si>
  <si>
    <t>2011.07.26 04:00.</t>
  </si>
  <si>
    <t>2011.07.26 16:00</t>
  </si>
  <si>
    <t>2011.08.04 00:00.</t>
  </si>
  <si>
    <t>2011.08.09 08:00</t>
  </si>
  <si>
    <t>2011.08.25 08:00.</t>
  </si>
  <si>
    <t>2011.09.14 08:00</t>
  </si>
  <si>
    <t>2011.09.15 12:00.</t>
  </si>
  <si>
    <t>2011.09.19 16:00</t>
  </si>
  <si>
    <t>2011.09.22 00:00.</t>
  </si>
  <si>
    <t>2011.09.28 20:00</t>
  </si>
  <si>
    <t>2011.09.28 20:00.</t>
  </si>
  <si>
    <t>2011.09.29 12:00</t>
  </si>
  <si>
    <t>2011.10.12 08:00.</t>
  </si>
  <si>
    <t>2011.10.21 08:00</t>
  </si>
  <si>
    <t>2011.10.26 20:00.</t>
  </si>
  <si>
    <t>2011.11.15 04:00</t>
  </si>
  <si>
    <t>2011.11.22 00:00.</t>
  </si>
  <si>
    <t>2011.12.02 00:00.</t>
  </si>
  <si>
    <t>2011.12.05 12:00</t>
  </si>
  <si>
    <t>2011.12.05 12:00.</t>
  </si>
  <si>
    <t>2011.12.01 16:00</t>
  </si>
  <si>
    <t>2011.12.15 20:00</t>
  </si>
  <si>
    <t>2011.12.19 04:00.</t>
  </si>
  <si>
    <t>2011.12.20 12:00</t>
  </si>
  <si>
    <t>2011.12.20 12:00.</t>
  </si>
  <si>
    <t>2011.12.21 04:00</t>
  </si>
  <si>
    <t>2011.12.21 16:00.</t>
  </si>
  <si>
    <t>2012.01.18 00:00.</t>
  </si>
  <si>
    <t>2012.01.18 00:00</t>
  </si>
  <si>
    <t>2012.02.21 08:00</t>
  </si>
  <si>
    <t>2012.03.29 12:00.</t>
  </si>
  <si>
    <t>2012.05.17 00:00</t>
  </si>
  <si>
    <t>2012.05.17 12:00.</t>
  </si>
  <si>
    <t>2012.05.29 12:00</t>
  </si>
  <si>
    <t>2012.05.29 16:00.</t>
  </si>
  <si>
    <t>2012.06.13 12:00</t>
  </si>
  <si>
    <t>2012.06.13 12:00.</t>
  </si>
  <si>
    <t>2012.08.09 12:00</t>
  </si>
  <si>
    <t>2012.08.10 12:00.</t>
  </si>
  <si>
    <t>2012.08.21 16:00</t>
  </si>
  <si>
    <t>2012.09.14 08:00.</t>
  </si>
  <si>
    <t>2012.10.02 20:00</t>
  </si>
  <si>
    <t>2012.10.08 08:00.</t>
  </si>
  <si>
    <t>2012.10.11 00:00</t>
  </si>
  <si>
    <t>2012.10.11 12:00.</t>
  </si>
  <si>
    <t>2012.10.23 12:00</t>
  </si>
  <si>
    <t>2012.10.24 08:00.</t>
  </si>
  <si>
    <t>2012.10.25 20:00</t>
  </si>
  <si>
    <t>2012.10.26 08:00.</t>
  </si>
  <si>
    <t>2012.11.20 12:00</t>
  </si>
  <si>
    <t>2013.02.25 20:00.</t>
  </si>
  <si>
    <t>2013.02.28 20:00</t>
  </si>
  <si>
    <t>2013.03.13 08:00.</t>
  </si>
  <si>
    <t>2013.04.10 08:00</t>
  </si>
  <si>
    <t>2013.04.12 12:00.</t>
  </si>
  <si>
    <t>2013.04.18 12:00</t>
  </si>
  <si>
    <t>2013.04.23 04:00.</t>
  </si>
  <si>
    <t>2013.04.24 00:00</t>
  </si>
  <si>
    <t>2013.04.26 08:00.</t>
  </si>
  <si>
    <t>2013.05.02 08:00</t>
  </si>
  <si>
    <t>2013.05.02 12:00.</t>
  </si>
  <si>
    <t>2013.05.03 08:00</t>
  </si>
  <si>
    <t>2013.05.23 08:00.</t>
  </si>
  <si>
    <t>買い-売り</t>
  </si>
  <si>
    <t>買い+売り</t>
  </si>
  <si>
    <t>買い</t>
  </si>
  <si>
    <t>合計</t>
  </si>
  <si>
    <t>勝ち+負け</t>
  </si>
  <si>
    <t>勝ち</t>
  </si>
  <si>
    <t>2013.06.03 08:00</t>
  </si>
  <si>
    <t>2013.06.07 16:00.</t>
  </si>
  <si>
    <t>2013.06.19 00:00</t>
  </si>
  <si>
    <t>2013.06.19 08:00.</t>
  </si>
  <si>
    <t>2013.06.21 16:00</t>
  </si>
  <si>
    <t>2013.06.24 16:00.</t>
  </si>
  <si>
    <t>2013.07.05 00:00</t>
  </si>
  <si>
    <t>2013.07.10 04:00.</t>
  </si>
  <si>
    <t>2013.07.29 20:00</t>
  </si>
  <si>
    <t>2013.07.30 00:00.</t>
  </si>
  <si>
    <t>2013.08.19 04:00</t>
  </si>
  <si>
    <t>2013.08.19 12:00.</t>
  </si>
  <si>
    <t>2013.10.07 04:00</t>
  </si>
  <si>
    <t>2013.10.09 04:00.</t>
  </si>
  <si>
    <t>2013.12.17 08:00</t>
  </si>
  <si>
    <t>2013.12.18 08:00.</t>
  </si>
  <si>
    <t>2014.01.07 16:00</t>
  </si>
  <si>
    <t>2014.01.10 08:00.</t>
  </si>
  <si>
    <t>2014.01.19 16:00</t>
  </si>
  <si>
    <t>2014.01.20 16:00.</t>
  </si>
  <si>
    <t>2014.01.27 04:00</t>
  </si>
  <si>
    <t>2014.01.27 04:00.</t>
  </si>
  <si>
    <t>2014.02.09 16:00</t>
  </si>
  <si>
    <t>2014.02.13 00:00.</t>
  </si>
  <si>
    <t>2014.02.13 20:00</t>
  </si>
  <si>
    <t>2014.02.17 16:00.</t>
  </si>
  <si>
    <t>2014.04.17 20:00</t>
  </si>
  <si>
    <t>2014.04.22 00:00.</t>
  </si>
  <si>
    <t>2014.04.22 20:00</t>
  </si>
  <si>
    <t>2014.04.29 00:00</t>
  </si>
  <si>
    <t>2014.04.30 00:00.</t>
  </si>
  <si>
    <t>2014.05.08 12:00</t>
  </si>
  <si>
    <t>2014.05.11 20:00.</t>
  </si>
  <si>
    <t>2014.05.19 00:00</t>
  </si>
  <si>
    <t>2014.05.21 12:00.</t>
  </si>
  <si>
    <t>2014.06.18 12:00</t>
  </si>
  <si>
    <t>2014.06.18 12:00.</t>
  </si>
  <si>
    <t>2014.06.24 20:00</t>
  </si>
  <si>
    <t>2014.06.30 20:00.</t>
  </si>
  <si>
    <t>2014.07.01 04:00</t>
  </si>
  <si>
    <t>2014.07.07 20:00.</t>
  </si>
  <si>
    <t>2014.07.11 16:00</t>
  </si>
  <si>
    <t>2014.07.11 16:00.</t>
  </si>
  <si>
    <t>2014.07.15 08:00</t>
  </si>
  <si>
    <t>2014.07.15 08:00.</t>
  </si>
  <si>
    <t>2014.07.23 20:00</t>
  </si>
  <si>
    <t>2014.07.24 00:00.</t>
  </si>
  <si>
    <t>2014.07.25 16:00</t>
  </si>
  <si>
    <t>2014.08.06 12:00.</t>
  </si>
  <si>
    <t>2014.08.10 20:00</t>
  </si>
  <si>
    <t>2014.08.10 20:00.</t>
  </si>
  <si>
    <t>2014.08.11 12:00</t>
  </si>
  <si>
    <t>2014.08.15 08:00.</t>
  </si>
  <si>
    <t>リスクリワード?PF?</t>
  </si>
  <si>
    <t>2015.9.10</t>
  </si>
  <si>
    <t>気づき：</t>
  </si>
  <si>
    <t>2015.9.15</t>
  </si>
  <si>
    <t>USDJPY240分足の仕掛け１検証100トレードを行いました。</t>
  </si>
  <si>
    <t>長大トレンドを幾つか取ったせいですから、アベノミクスが終わったらこううまくは行かないだろうと思います。</t>
  </si>
  <si>
    <t>疑問点：トレーリングストップの上げ方</t>
  </si>
  <si>
    <t>ストップのある安値から、押しのない上昇が続く場合、ストップがあげられない。</t>
  </si>
  <si>
    <t>どれほど大きい上げであっても、そのまま下がってくると、元の木阿弥となる。</t>
  </si>
  <si>
    <t>だが、もし、ローソク足１本１本に着目してみると、</t>
  </si>
  <si>
    <t>１本目のローソク足の安値１→高値１と、２本目のローソク足の安値２→高値２が</t>
  </si>
  <si>
    <t>上げダウのＮ字を形成してるなら、</t>
  </si>
  <si>
    <t>高値２が高値１を超えた段階で、ストップを安値１から安値２に上げていいことになる。</t>
  </si>
  <si>
    <t>どんどんストップを上げてゆけるのでは？と考えて、わけが分からなくなりました。</t>
  </si>
  <si>
    <t>だとすると、みかけが押しのない相場でも、ローソク足が上げダウを形成するのにしたがって、</t>
  </si>
  <si>
    <t>ストップを上にあげる根拠がないから、元の低いままのストップで決済されることになる。</t>
  </si>
  <si>
    <t>もう一つの感想は、トレンドの初期に必ずしもピンバーが出るわけではないので、</t>
  </si>
  <si>
    <t>ピンバーのないトレンドには、また別のトリガーを考えるのだろうかなと思ったりしました。</t>
  </si>
  <si>
    <t>全体に勝率が低いと思いました。多分これはこれから修正していくのだろうと思います。</t>
  </si>
  <si>
    <t>それでもトータルがプラスになっているのはちょっと驚きました。しかし、それは、</t>
  </si>
  <si>
    <t>60分足</t>
  </si>
  <si>
    <t>2014.07.21 04:00.</t>
  </si>
  <si>
    <t>2014.07.21.04:00</t>
  </si>
  <si>
    <t>2014.07.21 07:00</t>
  </si>
  <si>
    <t>2014.07.21 08:00.</t>
  </si>
  <si>
    <t>2014.07.21 11:00</t>
  </si>
  <si>
    <t>2014.07.22 08:00.</t>
  </si>
  <si>
    <t>2014.07.24 17:00</t>
  </si>
  <si>
    <t>2014.07.24 19:00.</t>
  </si>
  <si>
    <t>2014.07.29 10:00</t>
  </si>
  <si>
    <t>2014.08.06 12:00.</t>
  </si>
  <si>
    <t>2014.08.12 11:00</t>
  </si>
  <si>
    <t>2014.08.12 12:00.</t>
  </si>
  <si>
    <t>2014.08.15 00:00</t>
  </si>
  <si>
    <t>2014.08.15 10:00.</t>
  </si>
  <si>
    <t>2014.08.20 09:00</t>
  </si>
  <si>
    <t>2014.08.21 10:00.</t>
  </si>
  <si>
    <t>2014.08.22 16:00</t>
  </si>
  <si>
    <t>2014.08.25 06:00.</t>
  </si>
  <si>
    <t>2014.08.27 20:00</t>
  </si>
  <si>
    <t>2014.08.28 08:00.</t>
  </si>
  <si>
    <t>2014.08.29 05:00</t>
  </si>
  <si>
    <t>2014.09.03 01:00.</t>
  </si>
  <si>
    <t>2014.09.03 10:00</t>
  </si>
  <si>
    <t>2014.09.03 20:00.</t>
  </si>
  <si>
    <t>2014.09.04 10:00</t>
  </si>
  <si>
    <t>2014.09.08 04:00</t>
  </si>
  <si>
    <t>2014.09.11 08:00.</t>
  </si>
  <si>
    <t>2014.09.12 11:00</t>
  </si>
  <si>
    <t>2014.09.12 12:00.</t>
  </si>
  <si>
    <t>2014.09.15 09:00</t>
  </si>
  <si>
    <t>2014.09.15 10:00.</t>
  </si>
  <si>
    <t>2014.09.16 06:00</t>
  </si>
  <si>
    <t>2014.09.16 07:00.</t>
  </si>
  <si>
    <t>2014.09.16 20.00</t>
  </si>
  <si>
    <t>2014.09.19 08:00.</t>
  </si>
  <si>
    <t>2014.09.19 12.00</t>
  </si>
  <si>
    <t>2014.09.21 22:00.</t>
  </si>
  <si>
    <t>2014.09.22 23.00</t>
  </si>
  <si>
    <t>2014.09.23 09:00.</t>
  </si>
  <si>
    <t>2014.09.23 22.00</t>
  </si>
  <si>
    <t>2014.09.24 07:00.</t>
  </si>
  <si>
    <t>2014.09.25 09:00.</t>
  </si>
  <si>
    <t>2014.09.24 22.00</t>
  </si>
  <si>
    <t>2014.09.26 04.00</t>
  </si>
  <si>
    <t>2014.10.01 09:00.</t>
  </si>
  <si>
    <t>2014.10.06 10.00</t>
  </si>
  <si>
    <t>2014.10.07 20:00.</t>
  </si>
  <si>
    <t>2014.10.08 01.00</t>
  </si>
  <si>
    <t>2014.10.08 02:00.</t>
  </si>
  <si>
    <t>2014.10.08 16.00</t>
  </si>
  <si>
    <t>2014.10.09 11:00.</t>
  </si>
  <si>
    <t>2014.10.10 10.00</t>
  </si>
  <si>
    <t>2014.10.10 15:00.</t>
  </si>
  <si>
    <t>2014.10.14 10.00</t>
  </si>
  <si>
    <t>2014.10.14 11:00.</t>
  </si>
  <si>
    <t>2014.10.15 16.00</t>
  </si>
  <si>
    <t>2014.10.16 02:00.</t>
  </si>
  <si>
    <t>2014.10.17 15.00</t>
  </si>
  <si>
    <t>2014.10.20 15.00</t>
  </si>
  <si>
    <t>2014.10.20 16:00.</t>
  </si>
  <si>
    <t>2014.10.22 08.00</t>
  </si>
  <si>
    <t>2014.11.05 23:00.</t>
  </si>
  <si>
    <t>2014.11.17 12.00</t>
  </si>
  <si>
    <t>2014.11.20 21:00.</t>
  </si>
  <si>
    <t>2014.11.21 14.00</t>
  </si>
  <si>
    <t>2014.11.24 00:00.</t>
  </si>
  <si>
    <t>2014.11.24 12.00</t>
  </si>
  <si>
    <t>2014.11.24 15:00.</t>
  </si>
  <si>
    <t>2014.11.26 01.00</t>
  </si>
  <si>
    <t>2014.11.26 03:00.</t>
  </si>
  <si>
    <t>2014.11.26 07.00</t>
  </si>
  <si>
    <t>2014.11.26 13:00.</t>
  </si>
  <si>
    <t>2014.12.02 00.00</t>
  </si>
  <si>
    <t>2014.12.04 11:00.</t>
  </si>
  <si>
    <t>2014.12.07 21.00</t>
  </si>
  <si>
    <t>2014.12.08 01:00.</t>
  </si>
  <si>
    <t>2014.12.08 17.00</t>
  </si>
  <si>
    <t>2014.12.08 19:00.</t>
  </si>
  <si>
    <t>2014.12.10 04.00</t>
  </si>
  <si>
    <t>2014.12.11 09:00.</t>
  </si>
  <si>
    <t>2014.12.15 18.00</t>
  </si>
  <si>
    <t>2014.12.16 10:00.</t>
  </si>
  <si>
    <t>2014.12.17 07.00</t>
  </si>
  <si>
    <t>2014.12.17 08:00.</t>
  </si>
  <si>
    <t>2014.12.18 01.00</t>
  </si>
  <si>
    <t>2014.12.18 03:00.</t>
  </si>
  <si>
    <t>2014.12.18 07.00</t>
  </si>
  <si>
    <t>2014.12.19 08:00.</t>
  </si>
  <si>
    <t>2014.12.22 02.00</t>
  </si>
  <si>
    <t>2014.12.23 19:00.</t>
  </si>
  <si>
    <t>2014.12.30 12.00</t>
  </si>
  <si>
    <t>2014.12.30 13:00.</t>
  </si>
  <si>
    <t>2015.01.05 02.00</t>
  </si>
  <si>
    <t>2015.01.07 08:00.</t>
  </si>
  <si>
    <t>2015.01.08 07.00</t>
  </si>
  <si>
    <t>2015.01.08 07:00.</t>
  </si>
  <si>
    <t>2015.01.11 22.00</t>
  </si>
  <si>
    <t>2015.01.12 03:00.</t>
  </si>
  <si>
    <t>2015.01.12 19.00</t>
  </si>
  <si>
    <t>2015.01.12 23:00.</t>
  </si>
  <si>
    <t>2015.01.13 21.00</t>
  </si>
  <si>
    <t>2015.01.14 14:00.</t>
  </si>
  <si>
    <t>2015.01.15 10.00</t>
  </si>
  <si>
    <t>2015.01.16 01:00.</t>
  </si>
  <si>
    <t>2015.01.19 13.00</t>
  </si>
  <si>
    <t>2015.01.20 21:00.</t>
  </si>
  <si>
    <t>2015.01.21 06.00</t>
  </si>
  <si>
    <t>2015.01.21 10:00.</t>
  </si>
  <si>
    <t>2015.01.21 15.00</t>
  </si>
  <si>
    <t>2015.01.21 15:00.</t>
  </si>
  <si>
    <t>2015.01.21 18.00</t>
  </si>
  <si>
    <t>2015.01.22 02:00.</t>
  </si>
  <si>
    <t>2015.01.22 12.00</t>
  </si>
  <si>
    <t>2015.01.23 06:00.</t>
  </si>
  <si>
    <t>2015.01.26 14.00</t>
  </si>
  <si>
    <t>2015.01.26 21:00.</t>
  </si>
  <si>
    <t>2015.01.27 05.00</t>
  </si>
  <si>
    <t>2015.01.27 19:00.</t>
  </si>
  <si>
    <t>2015.01.29 18.00</t>
  </si>
  <si>
    <t>2015.01.29 18:00.</t>
  </si>
  <si>
    <t>2015.01.30 00.00</t>
  </si>
  <si>
    <t>2015.02.01 21:00.</t>
  </si>
  <si>
    <t>2015.02.02 23.00</t>
  </si>
  <si>
    <t>2015.02.03 02:00.</t>
  </si>
  <si>
    <t>2015.02.03 05.00</t>
  </si>
  <si>
    <t>2015.02.03 08:00.</t>
  </si>
  <si>
    <t>2015.02.04 16.00</t>
  </si>
  <si>
    <t>2015.02.04 16:00.</t>
  </si>
  <si>
    <t>2015.02.05 08.00</t>
  </si>
  <si>
    <t>2015.02.05 12:00.</t>
  </si>
  <si>
    <t>2015.02.05 18.00</t>
  </si>
  <si>
    <t>2015.02.05 19:00.</t>
  </si>
  <si>
    <t>2015.02.10 02.00</t>
  </si>
  <si>
    <t>2015.02.11 19:00.</t>
  </si>
  <si>
    <t>2015.02.12 02.00</t>
  </si>
  <si>
    <t>2015.02.12 03:00.</t>
  </si>
  <si>
    <t>2015.02.13 07.00</t>
  </si>
  <si>
    <t>2015.02.13 10:00.</t>
  </si>
  <si>
    <t>2015.02.15 20.00</t>
  </si>
  <si>
    <t>2015.02.16 01:00.</t>
  </si>
  <si>
    <t>2015.02.17 02.00</t>
  </si>
  <si>
    <t>2015.02.17 21:00.</t>
  </si>
  <si>
    <t>2015.02.18 01.00</t>
  </si>
  <si>
    <t>2015.02.18 01:00.</t>
  </si>
  <si>
    <t>2015.02.18 05.00</t>
  </si>
  <si>
    <t>2015.02.18 08:00.</t>
  </si>
  <si>
    <t>2015.03.04 07.00</t>
  </si>
  <si>
    <t>2015.03.04 08:00.</t>
  </si>
  <si>
    <t>2015.03.04 15.00</t>
  </si>
  <si>
    <t>2015.03.04 19:00.</t>
  </si>
  <si>
    <t>2015.03.05 04.00</t>
  </si>
  <si>
    <t>2015.03.06 08:00.</t>
  </si>
  <si>
    <t>2015.03.06 15.00</t>
  </si>
  <si>
    <t>2015.03.08 20:00.</t>
  </si>
  <si>
    <t>2015.03.09 10.00</t>
  </si>
  <si>
    <t>2015.03.10 06:00.</t>
  </si>
  <si>
    <t>2015.03.11 03.00</t>
  </si>
  <si>
    <t>2015.03.11 03:00.</t>
  </si>
  <si>
    <t>2015.03.11 06.00</t>
  </si>
  <si>
    <t>2015.03.11 09:00.</t>
  </si>
  <si>
    <t>2015.03.11 20.00</t>
  </si>
  <si>
    <t>2015.03.11 20:00.</t>
  </si>
  <si>
    <t>2015.03.12 15.00</t>
  </si>
  <si>
    <t>2015.03.12 16:00.</t>
  </si>
  <si>
    <t>2015.03.12 18.00</t>
  </si>
  <si>
    <t>2015.03.13 08:00.</t>
  </si>
  <si>
    <t>2015.03.16 13.00</t>
  </si>
  <si>
    <t>2015.03.16 23:00.</t>
  </si>
  <si>
    <t>2015.03.19 21.00</t>
  </si>
  <si>
    <t>2015.03.20 02:00.</t>
  </si>
  <si>
    <t>2015.03.22 20.00</t>
  </si>
  <si>
    <t>2015.03.22 22:00.</t>
  </si>
  <si>
    <t>2015.03.23 02.00</t>
  </si>
  <si>
    <t>2015.03.23 03:00.</t>
  </si>
  <si>
    <t>2015.03.23 12.00</t>
  </si>
  <si>
    <t>2015.03.23 14:00.</t>
  </si>
  <si>
    <t>2015.03.23 17.00</t>
  </si>
  <si>
    <t>2015.03.23 19:00.</t>
  </si>
  <si>
    <t>2015.03.24 04.00</t>
  </si>
  <si>
    <t>2015.03.24 09:00.</t>
  </si>
  <si>
    <t>2015.03.24 15.00</t>
  </si>
  <si>
    <t>2015.03.24 23:00.</t>
  </si>
  <si>
    <t>2015.03.25 06.00</t>
  </si>
  <si>
    <t>2015.03.25 10:00.</t>
  </si>
  <si>
    <t>2015.03.26 20.00</t>
  </si>
  <si>
    <t>2015.03.26 21:00.</t>
  </si>
  <si>
    <t>2015.03.31 15.00</t>
  </si>
  <si>
    <t>2015.03.31 16:00.</t>
  </si>
  <si>
    <t>2015.03.31 20.00</t>
  </si>
  <si>
    <t>2015.04.01 01:00.</t>
  </si>
  <si>
    <t>2015.04.01 04.00</t>
  </si>
  <si>
    <t>2015.04.01 08:00.</t>
  </si>
  <si>
    <t>2015.04.01 22.00</t>
  </si>
  <si>
    <t>2015.04.02 08:00.</t>
  </si>
  <si>
    <t>2015.04.05 19.00</t>
  </si>
  <si>
    <t>2015.04.05 20:00.</t>
  </si>
  <si>
    <t>2015.04.06 08.00</t>
  </si>
  <si>
    <t>2015.04.06 08:00.</t>
  </si>
  <si>
    <t>2015.04.06 11.00</t>
  </si>
  <si>
    <t>2015.04.06 12:00.</t>
  </si>
  <si>
    <t>2015.04.08 05.00</t>
  </si>
  <si>
    <t>2015.04.08 10:00.</t>
  </si>
  <si>
    <t>2015.04.13 12.00</t>
  </si>
  <si>
    <t>2015.04.17 08:00.</t>
  </si>
  <si>
    <t>2015.04.19 19.00</t>
  </si>
  <si>
    <t>2015.04.19 19:00.</t>
  </si>
  <si>
    <t>2015.04.19 22.00</t>
  </si>
  <si>
    <t>2015.04.19 22:00.</t>
  </si>
  <si>
    <t>2015.04.24 00.00</t>
  </si>
  <si>
    <t>2015.04.24 04:00.</t>
  </si>
  <si>
    <t>2015.04.28 05.00</t>
  </si>
  <si>
    <t>2015.04.28 08:00.</t>
  </si>
  <si>
    <t>2015.04.28 16.00</t>
  </si>
  <si>
    <t>2015.04.29 02:00.</t>
  </si>
  <si>
    <t>2015.04.30 05.00</t>
  </si>
  <si>
    <t>2015.05.05 10:00.</t>
  </si>
  <si>
    <t>2015.05.07 02.00</t>
  </si>
  <si>
    <t>2015.05.07 10:00.</t>
  </si>
  <si>
    <t>2015.05.07 18.00</t>
  </si>
  <si>
    <t>2015.05.08 08:00.</t>
  </si>
  <si>
    <t>2015.05.08 12.00</t>
  </si>
  <si>
    <t>2015.05.10 23:00.</t>
  </si>
  <si>
    <t>2015.05.11 22.00</t>
  </si>
  <si>
    <t>2015.05.12 03:00.</t>
  </si>
  <si>
    <t>2015.05.12 22.00</t>
  </si>
  <si>
    <t>2015.05.12 23:00.</t>
  </si>
  <si>
    <t>2015.05.13 17.00</t>
  </si>
  <si>
    <t>2015.05.13 19:00.</t>
  </si>
  <si>
    <t>2015.05.15 13.00</t>
  </si>
  <si>
    <t>2015.05.17 20:00.</t>
  </si>
  <si>
    <t>2015.05.18 07.00</t>
  </si>
  <si>
    <t>2015.05.22 02:00.</t>
  </si>
  <si>
    <t>2015.05.29 15.00</t>
  </si>
  <si>
    <t>2015.06.01 00:00.</t>
  </si>
  <si>
    <t>2015.06.02 19.00</t>
  </si>
  <si>
    <t>2015.06.02 20:00.</t>
  </si>
  <si>
    <t>2015.06.04 04.00</t>
  </si>
  <si>
    <t>2015.06.04 08:00.</t>
  </si>
  <si>
    <t>2015.06.04 15.00</t>
  </si>
  <si>
    <t>→③→④までは直前高値更新ごとに</t>
  </si>
  <si>
    <t>上げてゆくことができるが、</t>
  </si>
  <si>
    <t>長大陽線の後、</t>
  </si>
  <si>
    <t>②に置いたストップロスは</t>
  </si>
  <si>
    <t>決済することになるが、</t>
  </si>
  <si>
    <t>実戦では、せめて⑥の位置あたりで逃げることは</t>
  </si>
  <si>
    <t>できないだろうか。</t>
  </si>
  <si>
    <t>高値⑤はその後、更新されないので、</t>
  </si>
  <si>
    <t>※検証では④の位置まで値が戻るのを待って</t>
  </si>
  <si>
    <t>①の高値ブレイクでエントリー</t>
  </si>
  <si>
    <t>⑥にストップを上げることができない。</t>
  </si>
  <si>
    <t>2015.06.08 14:00.</t>
  </si>
  <si>
    <t>EUR/USD</t>
  </si>
  <si>
    <t>EUR/USD</t>
  </si>
  <si>
    <t>日足</t>
  </si>
  <si>
    <t>2009.06.22 .</t>
  </si>
  <si>
    <t>2009.06.23</t>
  </si>
  <si>
    <t>2009.07.05</t>
  </si>
  <si>
    <t>2009.07.07</t>
  </si>
  <si>
    <t>2009.07.13</t>
  </si>
  <si>
    <t>2009.07.27</t>
  </si>
  <si>
    <t>2009.07.28</t>
  </si>
  <si>
    <t>2009.09.27</t>
  </si>
  <si>
    <t>2009.09.22</t>
  </si>
  <si>
    <t>2009.10.27</t>
  </si>
  <si>
    <t>2009.11.25</t>
  </si>
  <si>
    <t>2009.11.27</t>
  </si>
  <si>
    <t>2010.02.04</t>
  </si>
  <si>
    <t>2010.03.03</t>
  </si>
  <si>
    <t>2010.03.16</t>
  </si>
  <si>
    <t>2010.03.18</t>
  </si>
  <si>
    <t>2010.05.30</t>
  </si>
  <si>
    <t>2010.06.14</t>
  </si>
  <si>
    <t>2010.07.26</t>
  </si>
  <si>
    <t>2010.08.10</t>
  </si>
  <si>
    <t>2010.08.19</t>
  </si>
  <si>
    <t>2010.08.27</t>
  </si>
  <si>
    <t>2010.10.13</t>
  </si>
  <si>
    <t>2010.10.15</t>
  </si>
  <si>
    <t>2010.10.24</t>
  </si>
  <si>
    <t>2010.11.10</t>
  </si>
  <si>
    <t>2010.11.19</t>
  </si>
  <si>
    <t>2011.02.28</t>
  </si>
  <si>
    <t>2011.03.11</t>
  </si>
  <si>
    <t>2011.03.17</t>
  </si>
  <si>
    <t>2011.04.14</t>
  </si>
  <si>
    <t>2011.05.29</t>
  </si>
  <si>
    <t>2011.06.09</t>
  </si>
  <si>
    <t>2011.06.15</t>
  </si>
  <si>
    <t>2011.06.21</t>
  </si>
  <si>
    <t>2011.09.08</t>
  </si>
  <si>
    <t>2011.09.27</t>
  </si>
  <si>
    <t>2011.10.19</t>
  </si>
  <si>
    <t>2011.10.31</t>
  </si>
  <si>
    <t>2011.11.21</t>
  </si>
  <si>
    <t>2011.11.30</t>
  </si>
  <si>
    <t>2012.03.29</t>
  </si>
  <si>
    <t>2012.07.30</t>
  </si>
  <si>
    <t>2012.08.02</t>
  </si>
  <si>
    <t>2012.08.21</t>
  </si>
  <si>
    <t>2012.11.07</t>
  </si>
  <si>
    <t>2012.11.29</t>
  </si>
  <si>
    <t>2012.12.06</t>
  </si>
  <si>
    <t>2012.12.24</t>
  </si>
  <si>
    <t>2013.01.02</t>
  </si>
  <si>
    <t>2013.02.19</t>
  </si>
  <si>
    <t>2013.02.14</t>
  </si>
  <si>
    <t>2013.04.16</t>
  </si>
  <si>
    <t>2013.04.17</t>
  </si>
  <si>
    <t>2013.07.16</t>
  </si>
  <si>
    <t>2013.08.30</t>
  </si>
  <si>
    <t>2013.11.26</t>
  </si>
  <si>
    <t>2013.12.02</t>
  </si>
  <si>
    <t>2013.12.05</t>
  </si>
  <si>
    <t>2013.12.24</t>
  </si>
  <si>
    <t>2013.12.26</t>
  </si>
  <si>
    <t>2014.02.13</t>
  </si>
  <si>
    <t>2014.03.19</t>
  </si>
  <si>
    <t>2014.04.16</t>
  </si>
  <si>
    <t>2014.04.17</t>
  </si>
  <si>
    <t>2014.04.27</t>
  </si>
  <si>
    <t>2014.04.29</t>
  </si>
  <si>
    <t>2014.05.04</t>
  </si>
  <si>
    <t>2014.05.08</t>
  </si>
  <si>
    <t>2014.05.20</t>
  </si>
  <si>
    <t>2014.06.30</t>
  </si>
  <si>
    <t>2014.07.15</t>
  </si>
  <si>
    <t>2014.10.08</t>
  </si>
  <si>
    <t>2014.11.14</t>
  </si>
  <si>
    <t>2014.11.14</t>
  </si>
  <si>
    <t>2015.02.19</t>
  </si>
  <si>
    <t>2015.02.20</t>
  </si>
  <si>
    <t>2015.06.16</t>
  </si>
  <si>
    <t>2015.06.19</t>
  </si>
  <si>
    <t>2015.07.07</t>
  </si>
  <si>
    <t>2015.07.08</t>
  </si>
  <si>
    <t>2015.07.21</t>
  </si>
  <si>
    <t>2015.08.04</t>
  </si>
  <si>
    <t>2015.08.05</t>
  </si>
  <si>
    <t>2010.01.13 16:00</t>
  </si>
  <si>
    <t>2010.01.13 12:00.</t>
  </si>
  <si>
    <t>2010.01.27 16:00</t>
  </si>
  <si>
    <t>2010.02.03 08:00</t>
  </si>
  <si>
    <t>2010.02.10 08:00</t>
  </si>
  <si>
    <t>2010.02.10 12:00</t>
  </si>
  <si>
    <t>2010.03.02 16:00</t>
  </si>
  <si>
    <t>2010.03.02 16:00</t>
  </si>
  <si>
    <t>2010.03.09 00:00</t>
  </si>
  <si>
    <t>2010.03.09 04:00</t>
  </si>
  <si>
    <t>2010.03.22 00:00</t>
  </si>
  <si>
    <t>2010.03.22 16:00</t>
  </si>
  <si>
    <t>2010.03.24 00:00</t>
  </si>
  <si>
    <t>2010.03.26 08:00</t>
  </si>
  <si>
    <t>2010.04.01 12:00</t>
  </si>
  <si>
    <t>2010.04.01 16:00</t>
  </si>
  <si>
    <t>2010.04.02 12:00</t>
  </si>
  <si>
    <t>2010.04.19 00:00</t>
  </si>
  <si>
    <t>2010.04.19 16:00</t>
  </si>
  <si>
    <t>2010.04.28 16:00</t>
  </si>
  <si>
    <t>2010.04.28 20:00</t>
  </si>
  <si>
    <t>2010.05.03 00:00</t>
  </si>
  <si>
    <t>2010.05.03 00:00</t>
  </si>
  <si>
    <t>2010.05.10 04:00</t>
  </si>
  <si>
    <t>2010.05.10 12:00</t>
  </si>
  <si>
    <t>2010.05.14 16:00</t>
  </si>
  <si>
    <t>2010.05.18 12:00</t>
  </si>
  <si>
    <t>2010.05.28 08:00</t>
  </si>
  <si>
    <t>2010.05.28 16:00</t>
  </si>
  <si>
    <t>2010.06.04 12:00</t>
  </si>
  <si>
    <t>2010.06.10 04:00</t>
  </si>
  <si>
    <t>2010.06.21 12:00</t>
  </si>
  <si>
    <t>2010.06.22 04:00</t>
  </si>
  <si>
    <t>2010.06.22 16:00</t>
  </si>
  <si>
    <t>2010.06.23 12:00</t>
  </si>
  <si>
    <t>2010.06.23 16:00</t>
  </si>
  <si>
    <t>2010.06.25 08:00</t>
  </si>
  <si>
    <t>2010.06.25 08:00</t>
  </si>
  <si>
    <t>2010.07.19 16:00</t>
  </si>
  <si>
    <t>2010.07.20 00:00</t>
  </si>
  <si>
    <t>2010.07.27 20:00</t>
  </si>
  <si>
    <t>2010.07.28 12:00</t>
  </si>
  <si>
    <t>2010.08.05 04:00</t>
  </si>
  <si>
    <t>2010.08.05 08:00</t>
  </si>
  <si>
    <t>2010.08.17 04:00</t>
  </si>
  <si>
    <t>2010.08.17 16:00</t>
  </si>
  <si>
    <t>2010.08.26 16:00</t>
  </si>
  <si>
    <t>2010.08.26 16:00</t>
  </si>
  <si>
    <t>2010.09.01 04:00</t>
  </si>
  <si>
    <t>2010.09.07 08:00</t>
  </si>
  <si>
    <t>2010.10.12 08:00</t>
  </si>
  <si>
    <t>2010.09.28 12:00</t>
  </si>
  <si>
    <t>2010.10.19 04:00</t>
  </si>
  <si>
    <t>2010.10.20 16:00</t>
  </si>
  <si>
    <t>2010.11.01 04:00</t>
  </si>
  <si>
    <t>2010.11.01 12:00</t>
  </si>
  <si>
    <t>2010.11.11 00:00</t>
  </si>
  <si>
    <t>2010.11.15 16:00</t>
  </si>
  <si>
    <t>2010.11.18 04:00</t>
  </si>
  <si>
    <t>2010.11.19 20:00</t>
  </si>
  <si>
    <t>2010.11.22 12:00</t>
  </si>
  <si>
    <t>2010.12.01 16:00</t>
  </si>
  <si>
    <t>2010.12.02 16:00</t>
  </si>
  <si>
    <t>2010.12.08 08:00</t>
  </si>
  <si>
    <t>2010.12.16 16:00</t>
  </si>
  <si>
    <t>2010.12.16 20:00</t>
  </si>
  <si>
    <t>2010.12.21 16:00</t>
  </si>
  <si>
    <t>2010.12.22 04:00</t>
  </si>
  <si>
    <t>2010.12.27 20:00</t>
  </si>
  <si>
    <t>2010.12.28 12:00</t>
  </si>
  <si>
    <t>2011.01.11 16:00</t>
  </si>
  <si>
    <t>2011.01.11 16:00</t>
  </si>
  <si>
    <t>2011.01.20 20:00</t>
  </si>
  <si>
    <t>2011.01.28 16:00</t>
  </si>
  <si>
    <t>2011.03.03 12:00</t>
  </si>
  <si>
    <t>2011.03.08 04:00</t>
  </si>
  <si>
    <t>2011.03.10 04:00</t>
  </si>
  <si>
    <t>2011.03.11 16:00</t>
  </si>
  <si>
    <t>2011.03.16 16:00</t>
  </si>
  <si>
    <t>2011.03.17 08:00</t>
  </si>
  <si>
    <t>2011.03.28 20:00</t>
  </si>
  <si>
    <t>2011.03.29 04:00</t>
  </si>
  <si>
    <t>2011.03.30 16:00</t>
  </si>
  <si>
    <t>2011.03.30 16:00</t>
  </si>
  <si>
    <t>2011.04.13 08:00</t>
  </si>
  <si>
    <t>2011.04.13 16:00</t>
  </si>
  <si>
    <t>2011.04.20 00:00</t>
  </si>
  <si>
    <t>2011.04.22 00:00</t>
  </si>
  <si>
    <t>2011.04.25 04:00</t>
  </si>
  <si>
    <t>2011.04.26 08:00</t>
  </si>
  <si>
    <t>2011.05.03 08:00</t>
  </si>
  <si>
    <t>2011.05.19 00:00</t>
  </si>
  <si>
    <t>2011.05.19 08:00</t>
  </si>
  <si>
    <t>2011.05.19 12:00</t>
  </si>
  <si>
    <t>2011.05.20 12:00</t>
  </si>
  <si>
    <t>2011.05.27 00:00</t>
  </si>
  <si>
    <t>2011.06.01 20:00</t>
  </si>
  <si>
    <t>2011.06.09 12:00</t>
  </si>
  <si>
    <t>2011.06.16 20:00</t>
  </si>
  <si>
    <t>2011.07.01 04:00</t>
  </si>
  <si>
    <t>2011.07.01 08:00</t>
  </si>
  <si>
    <t>2011.07.04 16:00</t>
  </si>
  <si>
    <t>2011.07.05 00:00</t>
  </si>
  <si>
    <t>2011.07.20 08:00</t>
  </si>
  <si>
    <t>2011.07.27 16:00</t>
  </si>
  <si>
    <t>2011.07.29 08:00</t>
  </si>
  <si>
    <t>2011.07.29 12:00</t>
  </si>
  <si>
    <t>2011.08.03 20:00</t>
  </si>
  <si>
    <t>2011.08.04 00:00</t>
  </si>
  <si>
    <t>2011.08.12 04:00</t>
  </si>
  <si>
    <t>2011.08.12 08:00</t>
  </si>
  <si>
    <t>2011.08.15 00:00</t>
  </si>
  <si>
    <t>2011.08.18 12:00</t>
  </si>
  <si>
    <t>2011.08.25 16:00</t>
  </si>
  <si>
    <t>2011.08.26 00:00</t>
  </si>
  <si>
    <t>2011.08.31 12:00</t>
  </si>
  <si>
    <t>2011.09.27 12:00</t>
  </si>
  <si>
    <t>2011.09.30 04:00</t>
  </si>
  <si>
    <t>2011.10.05 20:00</t>
  </si>
  <si>
    <t>2011.10.11 16:00</t>
  </si>
  <si>
    <t>2011.10.12 00:00</t>
  </si>
  <si>
    <t>2011.10.14 04:00</t>
  </si>
  <si>
    <t>2011.10.17 12:00</t>
  </si>
  <si>
    <t>2011.10.21 12:00</t>
  </si>
  <si>
    <t>2011.10.26 16:00</t>
  </si>
  <si>
    <t>2011.10.27 00:00</t>
  </si>
  <si>
    <t>2011.10.27 00:00</t>
  </si>
  <si>
    <t>2011.10.31 12:00</t>
  </si>
  <si>
    <t>2011.11.18 12:00</t>
  </si>
  <si>
    <t>2011.11.22 08:00</t>
  </si>
  <si>
    <t>2011.11.22 12:00</t>
  </si>
  <si>
    <t>2011.11.24 12:00</t>
  </si>
  <si>
    <t>2011.11.28 08:00</t>
  </si>
  <si>
    <t>2011.12.02 08:00</t>
  </si>
  <si>
    <t>2011.12.02 16:00</t>
  </si>
  <si>
    <t>2011.12.09 04:00</t>
  </si>
  <si>
    <t>2011.12.09 08:00</t>
  </si>
  <si>
    <t>2011.12.13 16:00</t>
  </si>
  <si>
    <t>2011.12.16 12:00</t>
  </si>
  <si>
    <t>2012.01.02 12:00</t>
  </si>
  <si>
    <t>2012.01.03 00:00</t>
  </si>
  <si>
    <t>2012.01.10 12:00</t>
  </si>
  <si>
    <t>2012.01.10 20:00</t>
  </si>
  <si>
    <t>2012.01.18 08:00</t>
  </si>
  <si>
    <t>2012.01.27 04:00</t>
  </si>
  <si>
    <t>2012.01.30 08:00</t>
  </si>
  <si>
    <t>2012.02.02 00:00</t>
  </si>
  <si>
    <t>2012.02.02 08:00</t>
  </si>
  <si>
    <t>2012.02.02 16:00</t>
  </si>
  <si>
    <t>2012.02.09 04:00</t>
  </si>
  <si>
    <t>2012.02.09 12:00</t>
  </si>
  <si>
    <t>2012.02.21 04:00</t>
  </si>
  <si>
    <t>2012.02.29 16:00</t>
  </si>
  <si>
    <t>2012.03.02 04:00</t>
  </si>
  <si>
    <t>2012.03.08 04:00</t>
  </si>
  <si>
    <t>2012.03.14 16:00</t>
  </si>
  <si>
    <t>2012.03.15 08:00</t>
  </si>
  <si>
    <t>2012.04.02 00:00</t>
  </si>
  <si>
    <t>2012.04.02 12:00</t>
  </si>
  <si>
    <t>2012.04.12 00:00</t>
  </si>
  <si>
    <t>2012.04.12 08:00</t>
  </si>
  <si>
    <t>2012.04.19 16:00</t>
  </si>
  <si>
    <t>2012.04.23 08:00</t>
  </si>
  <si>
    <t>2012.05.09 12:00</t>
  </si>
  <si>
    <t>2012.05.09 16:00</t>
  </si>
  <si>
    <t>2012.05.10 12:00</t>
  </si>
  <si>
    <t>2012.05.11 20:00</t>
  </si>
  <si>
    <t>2012.05.18 20:00</t>
  </si>
  <si>
    <t>2012.05.24 16:00</t>
  </si>
  <si>
    <t>2012.05.25 08:00</t>
  </si>
  <si>
    <t>2012.06.01 12:00</t>
  </si>
  <si>
    <t>2012.06.06 16:00</t>
  </si>
  <si>
    <t>2012.06.08 00:00</t>
  </si>
  <si>
    <t>2012.06.15 16:00</t>
  </si>
  <si>
    <t>2012.06.18 08:00</t>
  </si>
  <si>
    <t>2012.06.27 00:00</t>
  </si>
  <si>
    <t>2012.06.27 04:00</t>
  </si>
  <si>
    <t>2012.07.11 12:00</t>
  </si>
  <si>
    <t>2012.07.13 12:00</t>
  </si>
  <si>
    <t>2012.07.17 20:00</t>
  </si>
  <si>
    <t>2012.07.19 12:00</t>
  </si>
  <si>
    <t>2012.07.20 08:00</t>
  </si>
  <si>
    <t>2012.07.25 08:00</t>
  </si>
  <si>
    <t>2012.07.31 12:00</t>
  </si>
  <si>
    <t>2012.08.01 00:00</t>
  </si>
  <si>
    <t>2012.08.01 16:00</t>
  </si>
  <si>
    <t>2012.08.01 20:00</t>
  </si>
  <si>
    <t>2012.08.13 08:00</t>
  </si>
  <si>
    <t>2012.08.22 16:00</t>
  </si>
  <si>
    <t>2012.08.24 12:00</t>
  </si>
  <si>
    <t>2014.08.25 13:00.</t>
  </si>
  <si>
    <t>2014.08.25 21:00</t>
  </si>
  <si>
    <t>2014.08.26 13:00</t>
  </si>
  <si>
    <t>2014.08.27 02:00</t>
  </si>
  <si>
    <t>2014.08.29 00:00</t>
  </si>
  <si>
    <t>2014.08.29 11:00</t>
  </si>
  <si>
    <t>2014.09.02 13:00</t>
  </si>
  <si>
    <t>2014.09.02 15:00</t>
  </si>
  <si>
    <t>2014.09.03 11:00</t>
  </si>
  <si>
    <t>2014.09.08 22:00</t>
  </si>
  <si>
    <t>2014.09.09 02:00</t>
  </si>
  <si>
    <t>2014.09.11 00:00</t>
  </si>
  <si>
    <t>2014.09.11 03:00</t>
  </si>
  <si>
    <t>2014.09.11 20:00</t>
  </si>
  <si>
    <t>2014.09.12 02:00</t>
  </si>
  <si>
    <t>2014.09.12 16:00</t>
  </si>
  <si>
    <t>2014.09.15 03:00</t>
  </si>
  <si>
    <t>2014.09.16 23:00</t>
  </si>
  <si>
    <t>2014.09.17 02:00</t>
  </si>
  <si>
    <t>2014.09.17 03:00</t>
  </si>
  <si>
    <t>2014.09.17 03:00</t>
  </si>
  <si>
    <t>2014.09.18 09:00</t>
  </si>
  <si>
    <t>2014.09.19 02:00</t>
  </si>
  <si>
    <t>2014.09.22 18:00</t>
  </si>
  <si>
    <t>2014.09.23 12:00</t>
  </si>
  <si>
    <t>2014.09.23 21:00</t>
  </si>
  <si>
    <t>2014.09.23 22:00</t>
  </si>
  <si>
    <t>2014.09.26 07:00</t>
  </si>
  <si>
    <t>2014.09.29 02:00</t>
  </si>
  <si>
    <t>2014.09.29 05:00</t>
  </si>
  <si>
    <t>2014.09.29 07:00</t>
  </si>
  <si>
    <t>2014.09.30 03:00</t>
  </si>
  <si>
    <t>2014.10.02 09:00</t>
  </si>
  <si>
    <t>2014.10.02 11:00</t>
  </si>
  <si>
    <t>2014.10.02 15:00</t>
  </si>
  <si>
    <t>2014.10.06 10:00</t>
  </si>
  <si>
    <t>2014.10.09 09:00</t>
  </si>
  <si>
    <t>2014.10.13 09:00</t>
  </si>
  <si>
    <t>2014.10.13 11:00</t>
  </si>
  <si>
    <t>2014.10.14 12:00</t>
  </si>
  <si>
    <t>2014.10.15 02:00</t>
  </si>
  <si>
    <t>2014.10.16 05:00</t>
  </si>
  <si>
    <t>2014.10.16 10:00</t>
  </si>
  <si>
    <t>2014.10.16 16:00</t>
  </si>
  <si>
    <t>2014.10.17 02:00</t>
  </si>
  <si>
    <t>2014.10.20 10:00</t>
  </si>
  <si>
    <t>2014.10.21 05:00</t>
  </si>
  <si>
    <t>2014.10.22 08:00</t>
  </si>
  <si>
    <t>2014.10.23 03:00</t>
  </si>
  <si>
    <t>2014.10.29 10:00</t>
  </si>
  <si>
    <t>2014.10.29 13:00</t>
  </si>
  <si>
    <t>2014.10.30 08:00</t>
  </si>
  <si>
    <t>2014.10.30 08:00</t>
  </si>
  <si>
    <t>2014.10.30 12:00</t>
  </si>
  <si>
    <t>2014.10.30 15:00</t>
  </si>
  <si>
    <t>2014.10.31 14:00</t>
  </si>
  <si>
    <t>2014.11.03 22:00</t>
  </si>
  <si>
    <t>2014.11.04 20:00</t>
  </si>
  <si>
    <t>2014.11.05 00:00</t>
  </si>
  <si>
    <t>2014.11.05 17:00</t>
  </si>
  <si>
    <t>2014.11.05 19:00</t>
  </si>
  <si>
    <t>2014.11.06 23:00</t>
  </si>
  <si>
    <t>2014.11.07 01:00</t>
  </si>
  <si>
    <t>2014.11.10 19:00</t>
  </si>
  <si>
    <t>2014.11.10 19:00</t>
  </si>
  <si>
    <t>2014.11.11 11:00</t>
  </si>
  <si>
    <t>2014.11.12 04:00</t>
  </si>
  <si>
    <t>2014.11.12 07:00</t>
  </si>
  <si>
    <t>2014.11.12 08:00</t>
  </si>
  <si>
    <t>2014.11.14 08:00</t>
  </si>
  <si>
    <t>2014.11.14 10:00</t>
  </si>
  <si>
    <t>2014.11.19 02:00</t>
  </si>
  <si>
    <t>2014.11.19 02:00</t>
  </si>
  <si>
    <t>2014.11.19 11:00</t>
  </si>
  <si>
    <t>2014.11.19 14:00</t>
  </si>
  <si>
    <t>2014.11.19 20:00</t>
  </si>
  <si>
    <t>2014.11.19 22:00</t>
  </si>
  <si>
    <t>2014.11.20 19:00</t>
  </si>
  <si>
    <t>2014.11.21 00:00</t>
  </si>
  <si>
    <t>2014.11.21 03:00</t>
  </si>
  <si>
    <t>2014.11.23 22:00</t>
  </si>
  <si>
    <t>2014.11.24 06:00</t>
  </si>
  <si>
    <t>2014.11.25 08:00</t>
  </si>
  <si>
    <t>2014.11.27 10:00</t>
  </si>
  <si>
    <t>2014.11.27 11:00</t>
  </si>
  <si>
    <t>2014.11.28 06:00</t>
  </si>
  <si>
    <t>2014.12.02 00:00</t>
  </si>
  <si>
    <t>2014.12.04 03:00</t>
  </si>
  <si>
    <t>2014.12.04 08:00</t>
  </si>
  <si>
    <t>2014.12.10 04:00</t>
  </si>
  <si>
    <t>2014.12.11 04:00</t>
  </si>
  <si>
    <t>2014.12.12 02:00</t>
  </si>
  <si>
    <t>2014.12.15 17:00</t>
  </si>
  <si>
    <t>2014.12.15 21:00</t>
  </si>
  <si>
    <t>2014.12.17 10:00</t>
  </si>
  <si>
    <t>2014.12.18 01:00</t>
  </si>
  <si>
    <t>2014.12.19 09:00</t>
  </si>
  <si>
    <t>2014.12.29 20:00</t>
  </si>
  <si>
    <t>2014.12.30 02:00</t>
  </si>
  <si>
    <t>2014.12.30 06:00</t>
  </si>
  <si>
    <t>2014.12.31 02:00</t>
  </si>
  <si>
    <t>2014.12.31 06:00</t>
  </si>
  <si>
    <t>2015.01.11 17:00</t>
  </si>
  <si>
    <t>2015.01.13 13:00</t>
  </si>
  <si>
    <t>2015.01.14 02:00</t>
  </si>
  <si>
    <t>2015.01.14 11:00</t>
  </si>
  <si>
    <t>2015.01.15 00:00</t>
  </si>
  <si>
    <t>2015.01.15 03:00</t>
  </si>
  <si>
    <t>2015.01.15 05:00</t>
  </si>
  <si>
    <t>2015.01.21 20:00</t>
  </si>
  <si>
    <t>2015.01.22 00:00</t>
  </si>
  <si>
    <t>2015.01.22 23:00</t>
  </si>
  <si>
    <t>2015.01.26 11:00</t>
  </si>
  <si>
    <t>2015.01.27 07:00</t>
  </si>
  <si>
    <t>2015.01.28 15:00</t>
  </si>
  <si>
    <t>2015.01.29 06:00</t>
  </si>
  <si>
    <t>2015.01.29 11:00</t>
  </si>
  <si>
    <t>2015.01.30 03:00</t>
  </si>
  <si>
    <t>2015.01.30 04:00</t>
  </si>
  <si>
    <t>2015.01.30 16:00</t>
  </si>
  <si>
    <t>2015.02.01 17:00</t>
  </si>
  <si>
    <t>2015.02.02 02:00</t>
  </si>
  <si>
    <t>2015.02.02 07:00</t>
  </si>
  <si>
    <t>2015.02.03 04:00</t>
  </si>
  <si>
    <t>2015.02.03 05:00</t>
  </si>
  <si>
    <t>2015.02.04 05:00</t>
  </si>
  <si>
    <t>2015.02.04 21:00</t>
  </si>
  <si>
    <t>2015.02.06 05:00</t>
  </si>
  <si>
    <t>2015.02.08 18:00</t>
  </si>
  <si>
    <t>2015.02.10 19:00</t>
  </si>
  <si>
    <t>2015.02.11 02:00</t>
  </si>
  <si>
    <t>2015.02.11 08:00</t>
  </si>
  <si>
    <t>2015.02.11 16:00</t>
  </si>
  <si>
    <t>2015.02.12 00:00</t>
  </si>
  <si>
    <t>2015.02.13 07:00</t>
  </si>
  <si>
    <t>2015.02.13 13:00</t>
  </si>
  <si>
    <t>2015.02.17 04:00</t>
  </si>
  <si>
    <t>2015.02.17 12:00</t>
  </si>
  <si>
    <t>2015.02.17 13:00</t>
  </si>
  <si>
    <t>2015.02.20 06:00</t>
  </si>
  <si>
    <t>2015.02.20 10:00</t>
  </si>
  <si>
    <t>2015.02.23 21:00</t>
  </si>
  <si>
    <t>2015.02.24 06:00</t>
  </si>
  <si>
    <t>2015.02.25 01:00</t>
  </si>
  <si>
    <t>2015.02.25 05:00</t>
  </si>
  <si>
    <t>2015.02.25 08:00</t>
  </si>
  <si>
    <t>2015.02.25 10:00</t>
  </si>
  <si>
    <t>2015.02.25 23:00</t>
  </si>
  <si>
    <t>2015.02.26 02:00</t>
  </si>
  <si>
    <t>2015.02.26 04:00</t>
  </si>
  <si>
    <t>2015.02.26 04:00</t>
  </si>
  <si>
    <t>2015.02.27 04:00</t>
  </si>
  <si>
    <t>2015.02.27 09:00</t>
  </si>
  <si>
    <t>2015.03.03 02:00</t>
  </si>
  <si>
    <t>2015.03.03 03:00</t>
  </si>
  <si>
    <t>2015.03.05 11:00</t>
  </si>
  <si>
    <t>2015.03.09 03:00</t>
  </si>
  <si>
    <t>2015.03.09 12:00</t>
  </si>
  <si>
    <t>2015.03.09 13:00</t>
  </si>
  <si>
    <t>2015.03.10 04:00</t>
  </si>
  <si>
    <t>2015.03.10 09:00</t>
  </si>
  <si>
    <t>2015.03.10 22:00</t>
  </si>
  <si>
    <t>2015.03.12 02:00</t>
  </si>
  <si>
    <t>2015.03.13 09:00</t>
  </si>
  <si>
    <t>2015.03.15 21:00</t>
  </si>
  <si>
    <t>2015.03.16 04:00</t>
  </si>
  <si>
    <t>2015.04.10 03:00</t>
  </si>
  <si>
    <t>EURUSD 60m 2015.03.16.04:00</t>
  </si>
  <si>
    <t>2015.03.19 08:00</t>
  </si>
  <si>
    <t>2015.03.19 21:00</t>
  </si>
  <si>
    <t>2015.03.24 03:00</t>
  </si>
  <si>
    <t>2015.03.24 03:00</t>
  </si>
  <si>
    <t>2015.03.30 03:00</t>
  </si>
  <si>
    <t>2015.03.30 07:00</t>
  </si>
  <si>
    <t>2015.03.30 09:00</t>
  </si>
  <si>
    <t>2015.03.30 04:00</t>
  </si>
  <si>
    <t>2015.03.30 11:00</t>
  </si>
  <si>
    <t>2015.04.02 02:00</t>
  </si>
  <si>
    <t>2015.03.30 15:00</t>
  </si>
  <si>
    <t>2015.03.30 16:00</t>
  </si>
  <si>
    <t>2015.03.31 09:00</t>
  </si>
  <si>
    <t>2015.03.31 21:00</t>
  </si>
  <si>
    <t>2015.04.03 06:00</t>
  </si>
  <si>
    <t>2015.04.03 08:00</t>
  </si>
  <si>
    <t>2015.04.07 04:00</t>
  </si>
  <si>
    <t>2015.04.14 08:00</t>
  </si>
  <si>
    <t>2015.04.17 08:00</t>
  </si>
  <si>
    <t>2015.04.17 08:00</t>
  </si>
  <si>
    <t>2015.04.19 23:00</t>
  </si>
  <si>
    <t>2015.04.20 02:00</t>
  </si>
  <si>
    <t>2015.04.22 20:00</t>
  </si>
  <si>
    <t>2015.04.23 04:00</t>
  </si>
  <si>
    <t>2015.04.26 18:00</t>
  </si>
  <si>
    <t>2015.04.26 23:00</t>
  </si>
  <si>
    <t>2015.04.27 04:00</t>
  </si>
  <si>
    <t>2015.04.27 09:00</t>
  </si>
  <si>
    <t>①ブレイクでエントリー</t>
  </si>
  <si>
    <t>②が初めのストップ</t>
  </si>
  <si>
    <t>③高値が更新されたらストップは④へ</t>
  </si>
  <si>
    <t>⑤高値が更新されたらストップを⑥へ</t>
  </si>
  <si>
    <t>その後</t>
  </si>
  <si>
    <t>⑦高値はなかなか更新されないので</t>
  </si>
  <si>
    <t>暫くはストップは⑥に留まる</t>
  </si>
  <si>
    <t>ここでやっとストップは⑧へ移動</t>
  </si>
  <si>
    <t>この後、高値は更新されず</t>
  </si>
  <si>
    <t>大きなレンジを形成しながら下降</t>
  </si>
  <si>
    <t>最後は04.02.02:00に</t>
  </si>
  <si>
    <t>⑧のストップ値を割り込んで</t>
  </si>
  <si>
    <t>決済される</t>
  </si>
  <si>
    <t>⑦高値は03.26.04:00に一瞬更新される</t>
  </si>
  <si>
    <t>（これ以降は画面から外れる ）</t>
  </si>
  <si>
    <t>EUR/JPY</t>
  </si>
  <si>
    <t>2009.07.05.</t>
  </si>
  <si>
    <t>2009.07.19</t>
  </si>
  <si>
    <t>2009.09.17</t>
  </si>
  <si>
    <t>2009.09.24.</t>
  </si>
  <si>
    <t>2009.11.17</t>
  </si>
  <si>
    <t>2009.12.03.</t>
  </si>
  <si>
    <t>2009.12.13</t>
  </si>
  <si>
    <t>2009.12.18.</t>
  </si>
  <si>
    <t>2010.01.10</t>
  </si>
  <si>
    <t>2010.01.12.</t>
  </si>
  <si>
    <t>2010.03.18.</t>
  </si>
  <si>
    <t>2010.04.21</t>
  </si>
  <si>
    <t>2010.04.23.</t>
  </si>
  <si>
    <t>2010.05.02</t>
  </si>
  <si>
    <t>2010.07.25.</t>
  </si>
  <si>
    <t>2010.07.27</t>
  </si>
  <si>
    <t>2010.07.28.</t>
  </si>
  <si>
    <t>2010.08.02</t>
  </si>
  <si>
    <t>2010.08.10.</t>
  </si>
  <si>
    <t>2010.08.09</t>
  </si>
  <si>
    <t>2010.09.06</t>
  </si>
  <si>
    <t>2010.09.06.</t>
  </si>
  <si>
    <t>2010.09.29</t>
  </si>
  <si>
    <t>2010.10.04.</t>
  </si>
  <si>
    <t>2010.10.01</t>
  </si>
  <si>
    <t>2010.10.22</t>
  </si>
  <si>
    <t>2010.10.31.</t>
  </si>
  <si>
    <t>2010.12.03</t>
  </si>
  <si>
    <t>2010.12.08.</t>
  </si>
  <si>
    <t>2010.12.17</t>
  </si>
  <si>
    <t>2011.01.02</t>
  </si>
  <si>
    <t>2011.01.03</t>
  </si>
  <si>
    <t>2011.02.15</t>
  </si>
  <si>
    <t>2011.02.22</t>
  </si>
  <si>
    <t>2011.03.29</t>
  </si>
  <si>
    <t>2011.04.11</t>
  </si>
  <si>
    <t>2011.04.21</t>
  </si>
  <si>
    <t>2011.04.27</t>
  </si>
  <si>
    <t>2011.05.24</t>
  </si>
  <si>
    <t>2011.06.10</t>
  </si>
  <si>
    <t>2011.08.29</t>
  </si>
  <si>
    <t>2011.08.31</t>
  </si>
  <si>
    <t>2011.10.10</t>
  </si>
  <si>
    <t>2011.10.26</t>
  </si>
  <si>
    <t>2011.10.27</t>
  </si>
  <si>
    <t>2011.11.09</t>
  </si>
  <si>
    <t>2011.11.14</t>
  </si>
  <si>
    <t>2011.11.28</t>
  </si>
  <si>
    <t>2011.12.11</t>
  </si>
  <si>
    <t>2012.01.18</t>
  </si>
  <si>
    <t>2012.02.07</t>
  </si>
  <si>
    <t>2012.04.10</t>
  </si>
  <si>
    <t>2012.04.04</t>
  </si>
  <si>
    <t>2012.04.19</t>
  </si>
  <si>
    <t>2012.06.10</t>
  </si>
  <si>
    <t>2012.06.11</t>
  </si>
  <si>
    <t>2012.06.13</t>
  </si>
  <si>
    <t>2012.06.26</t>
  </si>
  <si>
    <t>2012.08.16</t>
  </si>
  <si>
    <t>2013.02.08</t>
  </si>
  <si>
    <t>2013.05.20</t>
  </si>
  <si>
    <t>2013.05.22</t>
  </si>
  <si>
    <t>2013.05.29</t>
  </si>
  <si>
    <t>2013.06.04</t>
  </si>
  <si>
    <t>2013.07.07</t>
  </si>
  <si>
    <t>2013.07.10</t>
  </si>
  <si>
    <t>2013.07.15</t>
  </si>
  <si>
    <t>2013.07.26</t>
  </si>
  <si>
    <t>2013.08.21</t>
  </si>
  <si>
    <t>2013.08.27</t>
  </si>
  <si>
    <t>2013.08.30</t>
  </si>
  <si>
    <t>2013.09.02</t>
  </si>
  <si>
    <t>2013.09.04</t>
  </si>
  <si>
    <t>2013.09.06</t>
  </si>
  <si>
    <t>2013.09.17</t>
  </si>
  <si>
    <t>2013.09.29</t>
  </si>
  <si>
    <t>2013.10.16</t>
  </si>
  <si>
    <t>2013.10.23</t>
  </si>
  <si>
    <t>2013.10.27</t>
  </si>
  <si>
    <t>2013.10.31</t>
  </si>
  <si>
    <t>2013.11.14</t>
  </si>
  <si>
    <t>2013.11.20</t>
  </si>
  <si>
    <t>2013.12.06</t>
  </si>
  <si>
    <t>2014.01.03</t>
  </si>
  <si>
    <t>2014.01.24</t>
  </si>
  <si>
    <t>2014.01.28</t>
  </si>
  <si>
    <t>2014.02.11</t>
  </si>
  <si>
    <t>2014.02.12</t>
  </si>
  <si>
    <t>2014.02.17</t>
  </si>
  <si>
    <t>2014.02.20</t>
  </si>
  <si>
    <t>2014.04.23</t>
  </si>
  <si>
    <t>2014.06.08</t>
  </si>
  <si>
    <t>2014.06.10</t>
  </si>
  <si>
    <t>2014.07.03</t>
  </si>
  <si>
    <t>2014.07.07</t>
  </si>
  <si>
    <t>2014.07.10</t>
  </si>
  <si>
    <t>2014.07.30</t>
  </si>
  <si>
    <t>2014.09.30</t>
  </si>
  <si>
    <t>2014.10.08</t>
  </si>
  <si>
    <t>2014.10.28</t>
  </si>
  <si>
    <t>2014.12.16</t>
  </si>
  <si>
    <t>2014.12.30</t>
  </si>
  <si>
    <t>2015.04.29</t>
  </si>
  <si>
    <t>2015.06.25</t>
  </si>
  <si>
    <t>2015.08.11</t>
  </si>
  <si>
    <t>2015.09.13</t>
  </si>
  <si>
    <t>2015.09.14</t>
  </si>
  <si>
    <t>2015.09.16</t>
  </si>
  <si>
    <t>2015.09.18</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</si>
</sst>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s>
  <fonts count="42">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1"/>
      <color indexed="60"/>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sz val="18"/>
      <color indexed="54"/>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style="medium"/>
      <bottom style="medium"/>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1" fillId="32" borderId="0" applyNumberFormat="0" applyBorder="0" applyAlignment="0" applyProtection="0"/>
  </cellStyleXfs>
  <cellXfs count="147">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9"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180" fontId="3" fillId="0" borderId="0"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81" fontId="0" fillId="0" borderId="10" xfId="0" applyNumberFormat="1" applyFont="1" applyFill="1" applyBorder="1" applyAlignment="1" applyProtection="1">
      <alignment vertical="center"/>
      <protection/>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4" fillId="33" borderId="29" xfId="0" applyNumberFormat="1" applyFont="1" applyFill="1" applyBorder="1" applyAlignment="1" applyProtection="1">
      <alignment horizontal="center" vertical="center"/>
      <protection/>
    </xf>
    <xf numFmtId="0" fontId="4" fillId="33" borderId="30" xfId="0" applyNumberFormat="1" applyFont="1" applyFill="1" applyBorder="1" applyAlignment="1" applyProtection="1">
      <alignment horizontal="center" vertical="center"/>
      <protection/>
    </xf>
    <xf numFmtId="0" fontId="4" fillId="33" borderId="3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0" fontId="0" fillId="0" borderId="32" xfId="0" applyNumberFormat="1" applyFont="1" applyFill="1" applyBorder="1" applyAlignment="1" applyProtection="1">
      <alignment vertical="center"/>
      <protection/>
    </xf>
    <xf numFmtId="0" fontId="0" fillId="0" borderId="33"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34" borderId="36" xfId="0" applyNumberFormat="1" applyFont="1" applyFill="1" applyBorder="1" applyAlignment="1" applyProtection="1">
      <alignment vertical="center"/>
      <protection/>
    </xf>
    <xf numFmtId="0" fontId="0" fillId="34" borderId="28" xfId="0" applyNumberFormat="1" applyFont="1" applyFill="1" applyBorder="1" applyAlignment="1" applyProtection="1">
      <alignment vertical="center"/>
      <protection/>
    </xf>
    <xf numFmtId="0" fontId="0" fillId="34" borderId="3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0" fillId="0" borderId="30" xfId="0"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vertical="center"/>
      <protection/>
    </xf>
    <xf numFmtId="0" fontId="6" fillId="35" borderId="37" xfId="61" applyNumberFormat="1" applyFont="1" applyFill="1" applyBorder="1" applyAlignment="1" applyProtection="1">
      <alignment vertical="center"/>
      <protection/>
    </xf>
    <xf numFmtId="182" fontId="6" fillId="35" borderId="36" xfId="61" applyNumberFormat="1" applyFont="1" applyFill="1" applyBorder="1" applyAlignment="1" applyProtection="1">
      <alignment vertical="center"/>
      <protection/>
    </xf>
    <xf numFmtId="9" fontId="6" fillId="0" borderId="38" xfId="61" applyNumberFormat="1" applyFont="1" applyFill="1" applyBorder="1" applyAlignment="1" applyProtection="1">
      <alignment horizontal="center" vertical="center"/>
      <protection/>
    </xf>
    <xf numFmtId="5" fontId="6" fillId="0" borderId="31" xfId="61" applyNumberFormat="1" applyFont="1" applyFill="1" applyBorder="1" applyAlignment="1" applyProtection="1">
      <alignment horizontal="center" vertical="center"/>
      <protection/>
    </xf>
    <xf numFmtId="5" fontId="6" fillId="0" borderId="0" xfId="61" applyNumberFormat="1" applyFont="1" applyFill="1" applyBorder="1" applyAlignment="1" applyProtection="1">
      <alignment horizontal="center" vertical="center"/>
      <protection/>
    </xf>
    <xf numFmtId="6" fontId="6" fillId="35" borderId="36" xfId="61" applyNumberFormat="1" applyFont="1" applyFill="1" applyBorder="1" applyAlignment="1" applyProtection="1">
      <alignment vertical="center"/>
      <protection/>
    </xf>
    <xf numFmtId="6" fontId="6" fillId="0" borderId="39" xfId="61"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7" fillId="0" borderId="22" xfId="61" applyNumberFormat="1" applyFont="1" applyFill="1" applyBorder="1" applyAlignment="1" applyProtection="1">
      <alignment horizontal="center" vertical="center"/>
      <protection/>
    </xf>
    <xf numFmtId="55" fontId="0" fillId="0" borderId="22" xfId="0" applyNumberFormat="1" applyFont="1" applyFill="1" applyBorder="1" applyAlignment="1" applyProtection="1">
      <alignment horizontal="center" vertical="center"/>
      <protection/>
    </xf>
    <xf numFmtId="55" fontId="7" fillId="0" borderId="40" xfId="61" applyNumberFormat="1" applyFont="1" applyFill="1" applyBorder="1" applyAlignment="1" applyProtection="1">
      <alignment horizontal="center" vertical="center"/>
      <protection/>
    </xf>
    <xf numFmtId="0" fontId="6" fillId="35" borderId="41" xfId="61" applyNumberFormat="1" applyFont="1" applyFill="1" applyBorder="1" applyAlignment="1" applyProtection="1">
      <alignment horizontal="center" vertical="center"/>
      <protection/>
    </xf>
    <xf numFmtId="0" fontId="6" fillId="35" borderId="42" xfId="61" applyNumberFormat="1" applyFont="1" applyFill="1" applyBorder="1" applyAlignment="1" applyProtection="1">
      <alignment horizontal="center" vertical="center" wrapText="1"/>
      <protection/>
    </xf>
    <xf numFmtId="0" fontId="6" fillId="35" borderId="42" xfId="61" applyNumberFormat="1" applyFont="1" applyFill="1" applyBorder="1" applyAlignment="1" applyProtection="1">
      <alignment horizontal="center" vertical="center"/>
      <protection/>
    </xf>
    <xf numFmtId="182" fontId="6" fillId="35" borderId="42" xfId="61" applyNumberFormat="1" applyFont="1" applyFill="1" applyBorder="1" applyAlignment="1" applyProtection="1">
      <alignment horizontal="center" vertical="center" wrapText="1"/>
      <protection/>
    </xf>
    <xf numFmtId="183" fontId="6" fillId="35" borderId="42" xfId="61" applyNumberFormat="1" applyFont="1" applyFill="1" applyBorder="1" applyAlignment="1" applyProtection="1">
      <alignment horizontal="center" vertical="center"/>
      <protection/>
    </xf>
    <xf numFmtId="0" fontId="6" fillId="35" borderId="43" xfId="61" applyNumberFormat="1" applyFont="1" applyFill="1" applyBorder="1" applyAlignment="1" applyProtection="1">
      <alignment horizontal="center" vertical="center" wrapText="1"/>
      <protection/>
    </xf>
    <xf numFmtId="182" fontId="6" fillId="35" borderId="44" xfId="61" applyNumberFormat="1" applyFont="1" applyFill="1" applyBorder="1" applyAlignment="1" applyProtection="1">
      <alignment vertical="center"/>
      <protection/>
    </xf>
    <xf numFmtId="184" fontId="6" fillId="35" borderId="45" xfId="61" applyNumberFormat="1" applyFont="1" applyFill="1" applyBorder="1" applyAlignment="1" applyProtection="1">
      <alignment horizontal="center" vertical="center"/>
      <protection/>
    </xf>
    <xf numFmtId="184" fontId="7" fillId="0" borderId="46" xfId="61" applyNumberFormat="1" applyFont="1" applyFill="1" applyBorder="1" applyAlignment="1" applyProtection="1">
      <alignment horizontal="right" vertical="center"/>
      <protection/>
    </xf>
    <xf numFmtId="184" fontId="7" fillId="0" borderId="47" xfId="61" applyNumberFormat="1" applyFont="1" applyFill="1" applyBorder="1" applyAlignment="1" applyProtection="1">
      <alignment horizontal="right" vertical="center"/>
      <protection/>
    </xf>
    <xf numFmtId="185" fontId="7" fillId="0" borderId="47" xfId="61" applyNumberFormat="1" applyFont="1" applyFill="1" applyBorder="1" applyAlignment="1" applyProtection="1">
      <alignment horizontal="right" vertical="center"/>
      <protection/>
    </xf>
    <xf numFmtId="186" fontId="7" fillId="0" borderId="47" xfId="61" applyNumberFormat="1" applyFont="1" applyFill="1" applyBorder="1" applyAlignment="1" applyProtection="1">
      <alignment horizontal="right" vertical="center"/>
      <protection/>
    </xf>
    <xf numFmtId="187" fontId="7" fillId="0" borderId="47" xfId="61" applyNumberFormat="1" applyFont="1" applyFill="1" applyBorder="1" applyAlignment="1" applyProtection="1">
      <alignment vertical="center"/>
      <protection/>
    </xf>
    <xf numFmtId="184" fontId="7" fillId="0" borderId="47" xfId="61" applyNumberFormat="1" applyFont="1" applyFill="1" applyBorder="1" applyAlignment="1" applyProtection="1">
      <alignment vertical="center"/>
      <protection/>
    </xf>
    <xf numFmtId="181" fontId="7" fillId="0" borderId="47" xfId="61" applyNumberFormat="1" applyFont="1" applyFill="1" applyBorder="1" applyAlignment="1" applyProtection="1">
      <alignment vertical="center"/>
      <protection/>
    </xf>
    <xf numFmtId="181" fontId="7" fillId="0" borderId="48" xfId="61" applyNumberFormat="1" applyFont="1" applyFill="1" applyBorder="1" applyAlignment="1" applyProtection="1">
      <alignment vertical="center"/>
      <protection/>
    </xf>
    <xf numFmtId="184" fontId="0" fillId="0" borderId="46" xfId="0" applyNumberFormat="1" applyFont="1" applyFill="1" applyBorder="1" applyAlignment="1" applyProtection="1">
      <alignment vertical="center"/>
      <protection/>
    </xf>
    <xf numFmtId="184" fontId="0" fillId="0" borderId="47" xfId="0" applyNumberFormat="1" applyFont="1" applyFill="1" applyBorder="1" applyAlignment="1" applyProtection="1">
      <alignment vertical="center"/>
      <protection/>
    </xf>
    <xf numFmtId="0" fontId="0" fillId="0" borderId="47" xfId="0" applyNumberFormat="1" applyFont="1" applyFill="1" applyBorder="1" applyAlignment="1" applyProtection="1">
      <alignment vertical="center"/>
      <protection/>
    </xf>
    <xf numFmtId="184" fontId="0" fillId="0" borderId="49" xfId="0" applyNumberFormat="1" applyFont="1" applyFill="1" applyBorder="1" applyAlignment="1" applyProtection="1">
      <alignment vertical="center"/>
      <protection/>
    </xf>
    <xf numFmtId="184" fontId="0" fillId="0" borderId="50" xfId="0" applyNumberFormat="1" applyFont="1" applyFill="1" applyBorder="1" applyAlignment="1" applyProtection="1">
      <alignment vertical="center"/>
      <protection/>
    </xf>
    <xf numFmtId="0" fontId="0" fillId="0" borderId="50" xfId="0" applyNumberFormat="1" applyFont="1" applyFill="1" applyBorder="1" applyAlignment="1" applyProtection="1">
      <alignment vertical="center"/>
      <protection/>
    </xf>
    <xf numFmtId="185" fontId="7" fillId="0" borderId="50" xfId="61" applyNumberFormat="1" applyFont="1" applyFill="1" applyBorder="1" applyAlignment="1" applyProtection="1">
      <alignment horizontal="right" vertical="center"/>
      <protection/>
    </xf>
    <xf numFmtId="187" fontId="7" fillId="0" borderId="50" xfId="61" applyNumberFormat="1" applyFont="1" applyFill="1" applyBorder="1" applyAlignment="1" applyProtection="1">
      <alignment vertical="center"/>
      <protection/>
    </xf>
    <xf numFmtId="184" fontId="7" fillId="0" borderId="50" xfId="61" applyNumberFormat="1" applyFont="1" applyFill="1" applyBorder="1" applyAlignment="1" applyProtection="1">
      <alignment vertical="center"/>
      <protection/>
    </xf>
    <xf numFmtId="181" fontId="7" fillId="0" borderId="50" xfId="61" applyNumberFormat="1" applyFont="1" applyFill="1" applyBorder="1" applyAlignment="1" applyProtection="1">
      <alignment vertical="center"/>
      <protection/>
    </xf>
    <xf numFmtId="181" fontId="7" fillId="0" borderId="51" xfId="61" applyNumberFormat="1" applyFont="1" applyFill="1" applyBorder="1" applyAlignment="1" applyProtection="1">
      <alignment vertical="center"/>
      <protection/>
    </xf>
    <xf numFmtId="6" fontId="7" fillId="0" borderId="47" xfId="61" applyNumberFormat="1" applyFont="1" applyFill="1" applyBorder="1" applyAlignment="1" applyProtection="1">
      <alignment horizontal="right" vertical="center"/>
      <protection/>
    </xf>
    <xf numFmtId="6" fontId="7" fillId="0" borderId="50" xfId="61" applyNumberFormat="1" applyFont="1" applyFill="1" applyBorder="1" applyAlignment="1" applyProtection="1">
      <alignment horizontal="right" vertical="center"/>
      <protection/>
    </xf>
    <xf numFmtId="55" fontId="0" fillId="0" borderId="21" xfId="0" applyNumberFormat="1" applyFont="1" applyFill="1" applyBorder="1" applyAlignment="1" applyProtection="1">
      <alignment horizontal="center" vertical="center"/>
      <protection/>
    </xf>
    <xf numFmtId="5" fontId="1" fillId="0" borderId="52" xfId="0" applyNumberFormat="1" applyFont="1" applyFill="1" applyBorder="1" applyAlignment="1" applyProtection="1">
      <alignment vertical="center"/>
      <protection/>
    </xf>
    <xf numFmtId="184" fontId="1" fillId="0" borderId="53" xfId="0" applyNumberFormat="1" applyFont="1" applyFill="1" applyBorder="1" applyAlignment="1" applyProtection="1">
      <alignment vertical="center"/>
      <protection/>
    </xf>
    <xf numFmtId="6" fontId="1" fillId="0" borderId="53" xfId="0" applyNumberFormat="1" applyFont="1" applyFill="1" applyBorder="1" applyAlignment="1" applyProtection="1">
      <alignment vertical="center"/>
      <protection/>
    </xf>
    <xf numFmtId="186" fontId="1" fillId="0" borderId="53" xfId="0" applyNumberFormat="1" applyFont="1" applyFill="1" applyBorder="1" applyAlignment="1" applyProtection="1">
      <alignment vertical="center"/>
      <protection/>
    </xf>
    <xf numFmtId="185" fontId="1" fillId="0" borderId="53" xfId="0" applyNumberFormat="1" applyFont="1" applyFill="1" applyBorder="1" applyAlignment="1" applyProtection="1">
      <alignment vertical="center"/>
      <protection/>
    </xf>
    <xf numFmtId="187" fontId="8" fillId="0" borderId="53" xfId="0" applyNumberFormat="1" applyFont="1" applyFill="1" applyBorder="1" applyAlignment="1" applyProtection="1">
      <alignment vertical="center"/>
      <protection/>
    </xf>
    <xf numFmtId="181" fontId="1" fillId="0" borderId="54" xfId="0" applyNumberFormat="1" applyFont="1" applyFill="1" applyBorder="1" applyAlignment="1" applyProtection="1">
      <alignment vertical="center"/>
      <protection/>
    </xf>
    <xf numFmtId="181" fontId="1" fillId="0" borderId="55" xfId="0" applyNumberFormat="1" applyFont="1" applyFill="1" applyBorder="1" applyAlignment="1" applyProtection="1">
      <alignment vertical="center"/>
      <protection/>
    </xf>
    <xf numFmtId="0" fontId="0" fillId="0" borderId="56" xfId="0" applyNumberFormat="1" applyFont="1" applyFill="1" applyBorder="1" applyAlignment="1" applyProtection="1">
      <alignment vertical="center"/>
      <protection/>
    </xf>
    <xf numFmtId="0" fontId="9" fillId="0" borderId="48" xfId="0" applyNumberFormat="1" applyFont="1" applyFill="1" applyBorder="1" applyAlignment="1" applyProtection="1">
      <alignment vertical="center"/>
      <protection/>
    </xf>
    <xf numFmtId="0" fontId="6" fillId="36" borderId="0" xfId="61" applyNumberFormat="1" applyFont="1" applyFill="1" applyBorder="1" applyAlignment="1" applyProtection="1">
      <alignment vertical="center"/>
      <protection/>
    </xf>
    <xf numFmtId="5" fontId="6" fillId="36" borderId="0" xfId="61" applyNumberFormat="1" applyFont="1" applyFill="1" applyBorder="1" applyAlignment="1" applyProtection="1">
      <alignment horizontal="center" vertical="center"/>
      <protection/>
    </xf>
    <xf numFmtId="182" fontId="6" fillId="36" borderId="0" xfId="61" applyNumberFormat="1" applyFont="1" applyFill="1" applyBorder="1" applyAlignment="1" applyProtection="1">
      <alignment vertical="center"/>
      <protection/>
    </xf>
    <xf numFmtId="6" fontId="6" fillId="36" borderId="0" xfId="61" applyNumberFormat="1" applyFont="1" applyFill="1" applyBorder="1" applyAlignment="1" applyProtection="1">
      <alignment vertical="center"/>
      <protection/>
    </xf>
    <xf numFmtId="6" fontId="6" fillId="36" borderId="0" xfId="61" applyNumberFormat="1" applyFont="1" applyFill="1" applyBorder="1" applyAlignment="1" applyProtection="1">
      <alignment horizontal="center" vertical="center"/>
      <protection/>
    </xf>
    <xf numFmtId="0" fontId="0" fillId="36" borderId="0" xfId="0" applyNumberFormat="1" applyFont="1" applyFill="1" applyBorder="1" applyAlignment="1" applyProtection="1">
      <alignment vertical="center"/>
      <protection/>
    </xf>
    <xf numFmtId="0" fontId="6" fillId="36" borderId="57" xfId="61" applyNumberFormat="1" applyFont="1" applyFill="1" applyBorder="1" applyAlignment="1" applyProtection="1">
      <alignment vertical="center"/>
      <protection/>
    </xf>
    <xf numFmtId="5" fontId="6" fillId="36" borderId="57" xfId="61" applyNumberFormat="1" applyFont="1" applyFill="1" applyBorder="1" applyAlignment="1" applyProtection="1">
      <alignment horizontal="center" vertical="center"/>
      <protection/>
    </xf>
    <xf numFmtId="182" fontId="6" fillId="36" borderId="57" xfId="61" applyNumberFormat="1" applyFont="1" applyFill="1" applyBorder="1" applyAlignment="1" applyProtection="1">
      <alignment vertical="center"/>
      <protection/>
    </xf>
    <xf numFmtId="6" fontId="6" fillId="36" borderId="57" xfId="61" applyNumberFormat="1" applyFont="1" applyFill="1" applyBorder="1" applyAlignment="1" applyProtection="1">
      <alignment vertical="center"/>
      <protection/>
    </xf>
    <xf numFmtId="6" fontId="6" fillId="36" borderId="57" xfId="61" applyNumberFormat="1" applyFont="1" applyFill="1" applyBorder="1" applyAlignment="1" applyProtection="1">
      <alignment horizontal="center" vertical="center"/>
      <protection/>
    </xf>
    <xf numFmtId="0" fontId="0" fillId="36" borderId="57" xfId="0" applyNumberFormat="1" applyFont="1" applyFill="1" applyBorder="1" applyAlignment="1" applyProtection="1">
      <alignment vertical="center"/>
      <protection/>
    </xf>
    <xf numFmtId="0" fontId="0" fillId="0" borderId="57" xfId="0" applyNumberFormat="1" applyFont="1" applyFill="1" applyBorder="1" applyAlignment="1" applyProtection="1">
      <alignment vertical="center"/>
      <protection/>
    </xf>
    <xf numFmtId="0" fontId="0" fillId="0" borderId="58" xfId="0" applyNumberFormat="1" applyFont="1" applyFill="1" applyBorder="1" applyAlignment="1" applyProtection="1">
      <alignment vertical="center"/>
      <protection/>
    </xf>
    <xf numFmtId="5" fontId="7" fillId="37" borderId="58" xfId="61" applyNumberFormat="1" applyFont="1" applyFill="1" applyBorder="1" applyAlignment="1" applyProtection="1">
      <alignment horizontal="center"/>
      <protection/>
    </xf>
    <xf numFmtId="5" fontId="6" fillId="0" borderId="58" xfId="61" applyNumberFormat="1" applyFont="1" applyFill="1" applyBorder="1" applyAlignment="1" applyProtection="1">
      <alignment horizontal="center" vertical="center"/>
      <protection/>
    </xf>
    <xf numFmtId="0" fontId="6" fillId="0" borderId="58" xfId="61" applyNumberFormat="1" applyFont="1" applyFill="1" applyBorder="1" applyAlignment="1" applyProtection="1">
      <alignment/>
      <protection/>
    </xf>
    <xf numFmtId="5" fontId="7" fillId="37" borderId="20" xfId="61" applyNumberFormat="1" applyFont="1" applyFill="1" applyBorder="1" applyAlignment="1" applyProtection="1">
      <alignment horizontal="center"/>
      <protection/>
    </xf>
    <xf numFmtId="0" fontId="10" fillId="35" borderId="59" xfId="61" applyNumberFormat="1" applyFont="1" applyFill="1" applyBorder="1" applyAlignment="1" applyProtection="1">
      <alignment horizontal="center" vertical="center"/>
      <protection/>
    </xf>
    <xf numFmtId="5" fontId="10" fillId="36" borderId="57" xfId="61" applyNumberFormat="1" applyFont="1" applyFill="1" applyBorder="1" applyAlignment="1" applyProtection="1">
      <alignment horizontal="center" vertical="center"/>
      <protection/>
    </xf>
    <xf numFmtId="9" fontId="6" fillId="36" borderId="60" xfId="61" applyNumberFormat="1" applyFont="1" applyFill="1" applyBorder="1" applyAlignment="1" applyProtection="1">
      <alignment horizontal="center" vertical="center"/>
      <protection/>
    </xf>
    <xf numFmtId="5" fontId="7" fillId="37" borderId="61" xfId="61" applyNumberFormat="1" applyFont="1" applyFill="1" applyBorder="1" applyAlignment="1" applyProtection="1">
      <alignment horizontal="center"/>
      <protection/>
    </xf>
    <xf numFmtId="0" fontId="0" fillId="0" borderId="62" xfId="0" applyNumberFormat="1" applyFont="1" applyFill="1" applyBorder="1" applyAlignment="1" applyProtection="1">
      <alignment vertical="center"/>
      <protection/>
    </xf>
    <xf numFmtId="0" fontId="0" fillId="0" borderId="63" xfId="0" applyNumberFormat="1" applyFont="1" applyFill="1" applyBorder="1" applyAlignment="1" applyProtection="1">
      <alignment vertical="center"/>
      <protection/>
    </xf>
    <xf numFmtId="0" fontId="0" fillId="0" borderId="64" xfId="0" applyNumberFormat="1" applyFont="1" applyFill="1" applyBorder="1" applyAlignment="1" applyProtection="1">
      <alignment vertical="center"/>
      <protection/>
    </xf>
    <xf numFmtId="0" fontId="6" fillId="35" borderId="36" xfId="61"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0" fillId="0" borderId="65" xfId="0" applyNumberFormat="1" applyFont="1" applyFill="1" applyBorder="1" applyAlignment="1" applyProtection="1">
      <alignment vertical="center"/>
      <protection/>
    </xf>
    <xf numFmtId="0" fontId="0" fillId="34" borderId="39" xfId="0" applyNumberFormat="1" applyFont="1" applyFill="1" applyBorder="1" applyAlignment="1" applyProtection="1">
      <alignment vertical="center"/>
      <protection/>
    </xf>
    <xf numFmtId="0" fontId="1" fillId="0" borderId="0" xfId="62">
      <alignment vertical="center"/>
      <protection/>
    </xf>
    <xf numFmtId="0" fontId="1" fillId="0" borderId="66" xfId="62" applyBorder="1">
      <alignment vertical="center"/>
      <protection/>
    </xf>
    <xf numFmtId="0" fontId="1" fillId="0" borderId="67" xfId="62" applyBorder="1">
      <alignment vertical="center"/>
      <protection/>
    </xf>
    <xf numFmtId="0" fontId="1" fillId="0" borderId="68" xfId="62" applyBorder="1">
      <alignment vertical="center"/>
      <protection/>
    </xf>
    <xf numFmtId="0" fontId="1" fillId="0" borderId="69" xfId="62" applyBorder="1">
      <alignment vertical="center"/>
      <protection/>
    </xf>
    <xf numFmtId="0" fontId="1" fillId="0" borderId="0" xfId="62" applyBorder="1">
      <alignment vertical="center"/>
      <protection/>
    </xf>
    <xf numFmtId="0" fontId="0" fillId="0" borderId="0" xfId="0" applyAlignment="1">
      <alignment/>
    </xf>
    <xf numFmtId="0" fontId="1" fillId="0" borderId="0" xfId="62" applyFill="1" applyBorder="1">
      <alignment vertical="center"/>
      <protection/>
    </xf>
    <xf numFmtId="0" fontId="4" fillId="33" borderId="70" xfId="0" applyNumberFormat="1" applyFont="1" applyFill="1" applyBorder="1" applyAlignment="1" applyProtection="1">
      <alignment horizontal="center" vertical="center"/>
      <protection/>
    </xf>
    <xf numFmtId="0" fontId="4" fillId="33" borderId="39" xfId="0" applyNumberFormat="1" applyFont="1" applyFill="1" applyBorder="1" applyAlignment="1" applyProtection="1">
      <alignment horizontal="center" vertical="center"/>
      <protection/>
    </xf>
    <xf numFmtId="0" fontId="4" fillId="33" borderId="36"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5" fontId="7" fillId="37" borderId="22" xfId="61" applyNumberFormat="1" applyFont="1" applyFill="1" applyBorder="1" applyAlignment="1" applyProtection="1">
      <alignment horizontal="center"/>
      <protection/>
    </xf>
    <xf numFmtId="5" fontId="7" fillId="37" borderId="60" xfId="61" applyNumberFormat="1" applyFont="1" applyFill="1" applyBorder="1" applyAlignment="1" applyProtection="1">
      <alignment horizontal="center"/>
      <protection/>
    </xf>
    <xf numFmtId="5" fontId="7" fillId="37" borderId="48" xfId="61" applyNumberFormat="1" applyFont="1" applyFill="1" applyBorder="1" applyAlignment="1" applyProtection="1">
      <alignment horizontal="center"/>
      <protection/>
    </xf>
    <xf numFmtId="5" fontId="7" fillId="37" borderId="62" xfId="61" applyNumberFormat="1" applyFont="1" applyFill="1" applyBorder="1" applyAlignment="1" applyProtection="1">
      <alignment horizontal="center"/>
      <protection/>
    </xf>
    <xf numFmtId="5" fontId="7" fillId="37" borderId="71" xfId="61" applyNumberFormat="1" applyFont="1" applyFill="1" applyBorder="1" applyAlignment="1" applyProtection="1">
      <alignment horizontal="center"/>
      <protection/>
    </xf>
    <xf numFmtId="5" fontId="11" fillId="0" borderId="20" xfId="61" applyNumberFormat="1" applyFont="1" applyFill="1" applyBorder="1" applyAlignment="1" applyProtection="1">
      <alignment horizontal="center" vertical="center"/>
      <protection/>
    </xf>
    <xf numFmtId="188" fontId="6" fillId="0" borderId="29" xfId="61" applyNumberFormat="1" applyFont="1" applyFill="1" applyBorder="1" applyAlignment="1" applyProtection="1">
      <alignment horizontal="center" vertical="center"/>
      <protection/>
    </xf>
    <xf numFmtId="188" fontId="6" fillId="0" borderId="39" xfId="61" applyNumberFormat="1" applyFont="1" applyFill="1" applyBorder="1" applyAlignment="1" applyProtection="1">
      <alignment horizontal="center" vertical="center"/>
      <protection/>
    </xf>
    <xf numFmtId="5" fontId="6" fillId="0" borderId="71" xfId="61" applyNumberFormat="1" applyFont="1" applyFill="1" applyBorder="1" applyAlignment="1" applyProtection="1">
      <alignment horizontal="center" vertical="center"/>
      <protection/>
    </xf>
    <xf numFmtId="5" fontId="6" fillId="0" borderId="72" xfId="61"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気づき"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66</xdr:row>
      <xdr:rowOff>9525</xdr:rowOff>
    </xdr:from>
    <xdr:to>
      <xdr:col>14</xdr:col>
      <xdr:colOff>609600</xdr:colOff>
      <xdr:row>99</xdr:row>
      <xdr:rowOff>9525</xdr:rowOff>
    </xdr:to>
    <xdr:pic>
      <xdr:nvPicPr>
        <xdr:cNvPr id="1" name="図 1"/>
        <xdr:cNvPicPr preferRelativeResize="1">
          <a:picLocks noChangeAspect="1"/>
        </xdr:cNvPicPr>
      </xdr:nvPicPr>
      <xdr:blipFill>
        <a:blip r:embed="rId1"/>
        <a:stretch>
          <a:fillRect/>
        </a:stretch>
      </xdr:blipFill>
      <xdr:spPr>
        <a:xfrm>
          <a:off x="19050" y="11325225"/>
          <a:ext cx="10058400" cy="5657850"/>
        </a:xfrm>
        <a:prstGeom prst="rect">
          <a:avLst/>
        </a:prstGeom>
        <a:noFill/>
        <a:ln w="9525" cmpd="sng">
          <a:noFill/>
        </a:ln>
      </xdr:spPr>
    </xdr:pic>
    <xdr:clientData/>
  </xdr:twoCellAnchor>
  <xdr:twoCellAnchor editAs="oneCell">
    <xdr:from>
      <xdr:col>0</xdr:col>
      <xdr:colOff>9525</xdr:colOff>
      <xdr:row>31</xdr:row>
      <xdr:rowOff>0</xdr:rowOff>
    </xdr:from>
    <xdr:to>
      <xdr:col>14</xdr:col>
      <xdr:colOff>600075</xdr:colOff>
      <xdr:row>58</xdr:row>
      <xdr:rowOff>161925</xdr:rowOff>
    </xdr:to>
    <xdr:pic>
      <xdr:nvPicPr>
        <xdr:cNvPr id="2" name="図 1"/>
        <xdr:cNvPicPr preferRelativeResize="1">
          <a:picLocks noChangeAspect="1"/>
        </xdr:cNvPicPr>
      </xdr:nvPicPr>
      <xdr:blipFill>
        <a:blip r:embed="rId2"/>
        <a:stretch>
          <a:fillRect/>
        </a:stretch>
      </xdr:blipFill>
      <xdr:spPr>
        <a:xfrm>
          <a:off x="9525" y="5314950"/>
          <a:ext cx="10058400" cy="4791075"/>
        </a:xfrm>
        <a:prstGeom prst="rect">
          <a:avLst/>
        </a:prstGeom>
        <a:noFill/>
        <a:ln w="9525" cmpd="sng">
          <a:noFill/>
        </a:ln>
      </xdr:spPr>
    </xdr:pic>
    <xdr:clientData/>
  </xdr:twoCellAnchor>
  <xdr:twoCellAnchor editAs="oneCell">
    <xdr:from>
      <xdr:col>0</xdr:col>
      <xdr:colOff>0</xdr:colOff>
      <xdr:row>0</xdr:row>
      <xdr:rowOff>0</xdr:rowOff>
    </xdr:from>
    <xdr:to>
      <xdr:col>14</xdr:col>
      <xdr:colOff>590550</xdr:colOff>
      <xdr:row>27</xdr:row>
      <xdr:rowOff>38100</xdr:rowOff>
    </xdr:to>
    <xdr:pic>
      <xdr:nvPicPr>
        <xdr:cNvPr id="3" name="図 2"/>
        <xdr:cNvPicPr preferRelativeResize="1">
          <a:picLocks noChangeAspect="1"/>
        </xdr:cNvPicPr>
      </xdr:nvPicPr>
      <xdr:blipFill>
        <a:blip r:embed="rId3"/>
        <a:stretch>
          <a:fillRect/>
        </a:stretch>
      </xdr:blipFill>
      <xdr:spPr>
        <a:xfrm>
          <a:off x="0" y="0"/>
          <a:ext cx="10058400" cy="466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41"/>
  <sheetViews>
    <sheetView zoomScaleSheetLayoutView="100" zoomScalePageLayoutView="0" workbookViewId="0" topLeftCell="A1">
      <pane ySplit="1" topLeftCell="A2" activePane="bottomLeft" state="frozen"/>
      <selection pane="topLeft" activeCell="A1" sqref="A1"/>
      <selection pane="bottomLeft" activeCell="P12" sqref="P12"/>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5.875" style="0" customWidth="1"/>
    <col min="17" max="17" width="0.12890625" style="0" customWidth="1"/>
    <col min="18" max="18" width="10.00390625" style="0" hidden="1" customWidth="1"/>
    <col min="19" max="19" width="0.2421875" style="0" customWidth="1"/>
  </cols>
  <sheetData>
    <row r="1" spans="1:16"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row>
    <row r="2" spans="1:19" ht="13.5" customHeight="1">
      <c r="A2" t="s">
        <v>83</v>
      </c>
      <c r="B2">
        <f>IF(G2&gt;H2,1,-1)</f>
        <v>1</v>
      </c>
      <c r="C2">
        <f>INT(10/(G2-H2)*B2)/10</f>
        <v>7.1</v>
      </c>
      <c r="D2" t="s">
        <v>254</v>
      </c>
      <c r="E2" t="s">
        <v>250</v>
      </c>
      <c r="F2" t="s">
        <v>256</v>
      </c>
      <c r="G2">
        <v>90.03</v>
      </c>
      <c r="H2">
        <v>89.89</v>
      </c>
      <c r="I2" t="s">
        <v>250</v>
      </c>
      <c r="J2" t="s">
        <v>258</v>
      </c>
      <c r="K2">
        <v>89.89</v>
      </c>
      <c r="L2" t="str">
        <f>IF(B2&gt;0,"ストップ切上げ","ストップ切り下げ")</f>
        <v>ストップ切上げ</v>
      </c>
      <c r="M2">
        <f>IF(P2&gt;0,1,IF(P2&lt;0,-1,0))</f>
        <v>-1</v>
      </c>
      <c r="N2">
        <f>IF((K2-G2)*B2&gt;0,(K2-G2)*B2*100,0)</f>
        <v>0</v>
      </c>
      <c r="O2">
        <f>IF((K2-G2)*B2&lt;0,(G2-K2)*B2*100,0)</f>
        <v>14.000000000000057</v>
      </c>
      <c r="P2">
        <f>(K2-G2)*C2*B2*10000</f>
        <v>-9940.00000000004</v>
      </c>
      <c r="Q2">
        <f>IF(P2&gt;0,P2,0)</f>
        <v>0</v>
      </c>
      <c r="R2">
        <f>IF(P2&lt;0,P2,0)</f>
        <v>-9940.00000000004</v>
      </c>
      <c r="S2">
        <f>M2</f>
        <v>-1</v>
      </c>
    </row>
    <row r="3" spans="1:19" ht="12.75" customHeight="1">
      <c r="A3" t="s">
        <v>83</v>
      </c>
      <c r="B3">
        <f>IF(G3&gt;H3,1,-1)</f>
        <v>1</v>
      </c>
      <c r="C3">
        <f>INT(10/(G3-H3)*B3)/10</f>
        <v>6.6</v>
      </c>
      <c r="D3" t="s">
        <v>254</v>
      </c>
      <c r="E3" t="s">
        <v>250</v>
      </c>
      <c r="F3" t="s">
        <v>457</v>
      </c>
      <c r="G3">
        <v>102.2</v>
      </c>
      <c r="H3">
        <v>102.05</v>
      </c>
      <c r="I3" t="s">
        <v>250</v>
      </c>
      <c r="J3" t="s">
        <v>458</v>
      </c>
      <c r="K3">
        <v>102.29</v>
      </c>
      <c r="L3" t="str">
        <f>IF(B3&gt;0,"ストップ切上げ","ストップ切り下げ")</f>
        <v>ストップ切上げ</v>
      </c>
      <c r="M3">
        <f>IF(P3&gt;0,1,IF(P3&lt;0,-1,0))</f>
        <v>1</v>
      </c>
      <c r="N3">
        <f>IF((K3-G3)*B3&gt;0,(K3-G3)*B3*100,0)</f>
        <v>9.000000000000341</v>
      </c>
      <c r="O3">
        <f>IF((K3-G3)*B3&lt;0,(G3-K3)*B3*100,0)</f>
        <v>0</v>
      </c>
      <c r="P3">
        <f>(K3-G3)*C3*B3*10000</f>
        <v>5940.000000000226</v>
      </c>
      <c r="Q3">
        <f>IF(P3&gt;0,P3,0)</f>
        <v>5940.000000000226</v>
      </c>
      <c r="R3">
        <f>IF(P3&lt;0,P3,0)</f>
        <v>0</v>
      </c>
      <c r="S3">
        <f>IF(M3=M2,S2+M3,M3)</f>
        <v>1</v>
      </c>
    </row>
    <row r="4" spans="14:15" ht="13.5">
      <c r="N4" s="10"/>
      <c r="O4" s="10"/>
    </row>
    <row r="5" spans="1:18" ht="14.25" customHeight="1">
      <c r="A5" t="s">
        <v>400</v>
      </c>
      <c r="B5">
        <f>SUM(B2:B4)</f>
        <v>2</v>
      </c>
      <c r="L5" t="s">
        <v>403</v>
      </c>
      <c r="M5" s="42">
        <f>SUM(M2:M4)</f>
        <v>0</v>
      </c>
      <c r="N5" s="10">
        <f>INT(SUM(N2:N4))</f>
        <v>9</v>
      </c>
      <c r="O5" s="10">
        <f>INT(SUM(O2:O4))</f>
        <v>14</v>
      </c>
      <c r="P5">
        <f>SUM(P2:P4)</f>
        <v>-3999.9999999998145</v>
      </c>
      <c r="Q5">
        <f>SUM(Q2:Q4)</f>
        <v>5940.000000000226</v>
      </c>
      <c r="R5">
        <f>SUM(R2:R4)</f>
        <v>-9940.00000000004</v>
      </c>
    </row>
    <row r="6" spans="1:15" ht="1.5" customHeight="1" hidden="1">
      <c r="A6" t="s">
        <v>401</v>
      </c>
      <c r="B6">
        <f>SUMSQ(B2:B4)</f>
        <v>2</v>
      </c>
      <c r="L6" t="s">
        <v>404</v>
      </c>
      <c r="M6">
        <f>SUMSQ(M2:M4)</f>
        <v>2</v>
      </c>
      <c r="N6" s="10"/>
      <c r="O6" s="10"/>
    </row>
    <row r="7" spans="1:15" ht="17.25" customHeight="1" hidden="1">
      <c r="A7" t="s">
        <v>402</v>
      </c>
      <c r="B7">
        <f>(B5+B6)/2</f>
        <v>2</v>
      </c>
      <c r="L7" t="s">
        <v>405</v>
      </c>
      <c r="M7">
        <f>(M6+M5)/2</f>
        <v>1</v>
      </c>
      <c r="N7" s="10"/>
      <c r="O7" s="10"/>
    </row>
    <row r="8" spans="1:13" ht="15.75" customHeight="1" hidden="1">
      <c r="A8" t="s">
        <v>87</v>
      </c>
      <c r="B8">
        <f>(B6-B5)/2</f>
        <v>0</v>
      </c>
      <c r="L8" t="s">
        <v>96</v>
      </c>
      <c r="M8">
        <f>(M6-M5)/2</f>
        <v>1</v>
      </c>
    </row>
    <row r="9" spans="12:15" ht="0.75" customHeight="1">
      <c r="L9" t="s">
        <v>228</v>
      </c>
      <c r="M9" s="11">
        <f>B6-M6</f>
        <v>0</v>
      </c>
      <c r="N9" s="12"/>
      <c r="O9" s="12"/>
    </row>
    <row r="11" ht="13.5" customHeight="1" thickBot="1"/>
    <row r="12" spans="3:10" ht="14.25" thickBot="1">
      <c r="C12" s="133" t="s">
        <v>41</v>
      </c>
      <c r="D12" s="134"/>
      <c r="F12" s="135" t="s">
        <v>42</v>
      </c>
      <c r="G12" s="136"/>
      <c r="H12" s="28"/>
      <c r="I12" s="28" t="s">
        <v>43</v>
      </c>
      <c r="J12" s="31" t="s">
        <v>44</v>
      </c>
    </row>
    <row r="13" spans="3:10" ht="13.5">
      <c r="C13" s="5" t="s">
        <v>45</v>
      </c>
      <c r="D13" s="6" t="str">
        <f>F2&amp;"～"&amp;F3</f>
        <v>2010.02.15 20:00.～2014.08.11 12:00</v>
      </c>
      <c r="F13" s="5"/>
      <c r="G13" s="15"/>
      <c r="H13" s="21"/>
      <c r="I13" s="21"/>
      <c r="J13" s="24"/>
    </row>
    <row r="14" spans="3:10" ht="13.5">
      <c r="C14" s="2" t="s">
        <v>46</v>
      </c>
      <c r="D14" s="1">
        <f>B7</f>
        <v>2</v>
      </c>
      <c r="F14" s="2"/>
      <c r="G14" s="17"/>
      <c r="H14" s="22"/>
      <c r="I14" s="22"/>
      <c r="J14" s="18"/>
    </row>
    <row r="15" spans="3:10" ht="13.5">
      <c r="C15" s="2" t="s">
        <v>47</v>
      </c>
      <c r="D15" s="1">
        <f>B8</f>
        <v>0</v>
      </c>
      <c r="F15" s="2"/>
      <c r="G15" s="17"/>
      <c r="H15" s="22"/>
      <c r="I15" s="22"/>
      <c r="J15" s="18"/>
    </row>
    <row r="16" spans="3:10" ht="13.5">
      <c r="C16" s="2" t="s">
        <v>48</v>
      </c>
      <c r="D16" s="1">
        <f>B6</f>
        <v>2</v>
      </c>
      <c r="F16" s="2"/>
      <c r="G16" s="17"/>
      <c r="H16" s="22"/>
      <c r="I16" s="22"/>
      <c r="J16" s="18"/>
    </row>
    <row r="17" spans="3:10" ht="13.5">
      <c r="C17" s="2" t="s">
        <v>49</v>
      </c>
      <c r="D17" s="1">
        <f>M7</f>
        <v>1</v>
      </c>
      <c r="F17" s="2"/>
      <c r="G17" s="17"/>
      <c r="H17" s="22"/>
      <c r="I17" s="22"/>
      <c r="J17" s="18"/>
    </row>
    <row r="18" spans="3:10" ht="13.5">
      <c r="C18" s="2" t="s">
        <v>50</v>
      </c>
      <c r="D18" s="4">
        <f>M8</f>
        <v>1</v>
      </c>
      <c r="F18" s="2"/>
      <c r="G18" s="17"/>
      <c r="H18" s="22"/>
      <c r="I18" s="22"/>
      <c r="J18" s="18"/>
    </row>
    <row r="19" spans="3:10" ht="13.5">
      <c r="C19" s="2" t="s">
        <v>51</v>
      </c>
      <c r="D19" s="1">
        <f>M9</f>
        <v>0</v>
      </c>
      <c r="F19" s="2"/>
      <c r="G19" s="17"/>
      <c r="H19" s="22"/>
      <c r="I19" s="22"/>
      <c r="J19" s="18"/>
    </row>
    <row r="20" spans="3:10" ht="13.5">
      <c r="C20" s="8" t="s">
        <v>52</v>
      </c>
      <c r="D20" s="9">
        <v>0</v>
      </c>
      <c r="F20" s="2"/>
      <c r="G20" s="17"/>
      <c r="H20" s="22"/>
      <c r="I20" s="22"/>
      <c r="J20" s="18"/>
    </row>
    <row r="21" spans="3:10" ht="13.5">
      <c r="C21" s="2" t="s">
        <v>53</v>
      </c>
      <c r="D21" s="1">
        <f>Q5</f>
        <v>5940.000000000226</v>
      </c>
      <c r="F21" s="2"/>
      <c r="G21" s="17"/>
      <c r="H21" s="22"/>
      <c r="I21" s="22"/>
      <c r="J21" s="18"/>
    </row>
    <row r="22" spans="3:10" ht="13.5">
      <c r="C22" s="2" t="s">
        <v>54</v>
      </c>
      <c r="D22" s="4">
        <f>R5</f>
        <v>-9940.00000000004</v>
      </c>
      <c r="F22" s="2"/>
      <c r="G22" s="17"/>
      <c r="H22" s="22"/>
      <c r="I22" s="22"/>
      <c r="J22" s="18"/>
    </row>
    <row r="23" spans="3:10" ht="13.5">
      <c r="C23" s="2" t="s">
        <v>55</v>
      </c>
      <c r="D23" s="1">
        <f>P5</f>
        <v>-3999.9999999998145</v>
      </c>
      <c r="F23" s="5"/>
      <c r="G23" s="15"/>
      <c r="H23" s="21"/>
      <c r="I23" s="21"/>
      <c r="J23" s="16"/>
    </row>
    <row r="24" spans="3:10" ht="13.5">
      <c r="C24" s="2" t="s">
        <v>15</v>
      </c>
      <c r="D24" s="13">
        <f>D21/D17</f>
        <v>5940.000000000226</v>
      </c>
      <c r="F24" s="2"/>
      <c r="G24" s="17"/>
      <c r="H24" s="22"/>
      <c r="I24" s="22"/>
      <c r="J24" s="18"/>
    </row>
    <row r="25" spans="3:10" ht="13.5">
      <c r="C25" s="2" t="s">
        <v>16</v>
      </c>
      <c r="D25" s="13">
        <f>D22/D18</f>
        <v>-9940.00000000004</v>
      </c>
      <c r="F25" s="2"/>
      <c r="G25" s="17"/>
      <c r="H25" s="22"/>
      <c r="I25" s="22"/>
      <c r="J25" s="18"/>
    </row>
    <row r="26" spans="3:10" ht="13.5">
      <c r="C26" s="2" t="s">
        <v>56</v>
      </c>
      <c r="D26" s="1">
        <f>MAX(S2:S4)</f>
        <v>1</v>
      </c>
      <c r="F26" s="2"/>
      <c r="G26" s="17"/>
      <c r="H26" s="22"/>
      <c r="I26" s="22"/>
      <c r="J26" s="18"/>
    </row>
    <row r="27" spans="3:10" ht="13.5">
      <c r="C27" s="2" t="s">
        <v>57</v>
      </c>
      <c r="D27" s="1">
        <f>-MIN(S2:S4)</f>
        <v>1</v>
      </c>
      <c r="F27" s="2"/>
      <c r="G27" s="17"/>
      <c r="H27" s="22"/>
      <c r="I27" s="22"/>
      <c r="J27" s="18"/>
    </row>
    <row r="28" spans="3:10" ht="13.5">
      <c r="C28" s="2" t="s">
        <v>58</v>
      </c>
      <c r="D28" s="14">
        <f>MAX(N2:N4)</f>
        <v>9.000000000000341</v>
      </c>
      <c r="F28" s="2"/>
      <c r="G28" s="17"/>
      <c r="H28" s="22"/>
      <c r="I28" s="22"/>
      <c r="J28" s="18"/>
    </row>
    <row r="29" spans="3:10" ht="14.25" thickBot="1">
      <c r="C29" s="3" t="s">
        <v>14</v>
      </c>
      <c r="D29" s="7">
        <f>D17/(D17+D18)</f>
        <v>0.5</v>
      </c>
      <c r="F29" s="2"/>
      <c r="G29" s="17"/>
      <c r="H29" s="22"/>
      <c r="I29" s="22"/>
      <c r="J29" s="18"/>
    </row>
    <row r="30" spans="3:10" ht="13.5">
      <c r="C30" s="8" t="s">
        <v>459</v>
      </c>
      <c r="D30">
        <f>(INT(-100*D24/D25))/100</f>
        <v>0.59</v>
      </c>
      <c r="F30" s="2"/>
      <c r="G30" s="17"/>
      <c r="H30" s="22"/>
      <c r="I30" s="22"/>
      <c r="J30" s="18"/>
    </row>
    <row r="31" spans="6:10" ht="14.25" thickBot="1">
      <c r="F31" s="3"/>
      <c r="G31" s="19"/>
      <c r="H31" s="23"/>
      <c r="I31" s="23"/>
      <c r="J31" s="20"/>
    </row>
    <row r="32" spans="6:10" ht="14.25" thickBot="1">
      <c r="F32" s="38" t="s">
        <v>40</v>
      </c>
      <c r="G32" s="43">
        <f>SUM(G13:G31)</f>
        <v>0</v>
      </c>
      <c r="H32" s="43"/>
      <c r="I32" s="43">
        <f>SUM(I13:I31)</f>
        <v>0</v>
      </c>
      <c r="J32" s="43">
        <f>SUM(J13:J31)</f>
        <v>0</v>
      </c>
    </row>
    <row r="35" spans="6:11" ht="14.25" thickBot="1">
      <c r="F35" s="135" t="s">
        <v>59</v>
      </c>
      <c r="G35" s="136"/>
      <c r="H35" s="28"/>
      <c r="I35" s="28" t="s">
        <v>43</v>
      </c>
      <c r="J35" s="29" t="s">
        <v>44</v>
      </c>
      <c r="K35" s="30" t="s">
        <v>60</v>
      </c>
    </row>
    <row r="36" spans="6:11" ht="13.5">
      <c r="F36" s="5" t="s">
        <v>61</v>
      </c>
      <c r="G36" s="15">
        <v>0</v>
      </c>
      <c r="H36" s="21"/>
      <c r="I36" s="21">
        <v>0</v>
      </c>
      <c r="J36" s="25">
        <v>0</v>
      </c>
      <c r="K36" s="26">
        <v>0</v>
      </c>
    </row>
    <row r="37" spans="6:11" ht="13.5">
      <c r="F37" s="2" t="s">
        <v>62</v>
      </c>
      <c r="G37" s="17">
        <v>0</v>
      </c>
      <c r="H37" s="17"/>
      <c r="I37" s="17">
        <v>0</v>
      </c>
      <c r="J37" s="22">
        <v>0</v>
      </c>
      <c r="K37" s="27">
        <v>0</v>
      </c>
    </row>
    <row r="38" spans="6:11" ht="13.5">
      <c r="F38" s="2" t="s">
        <v>63</v>
      </c>
      <c r="G38" s="17">
        <v>0</v>
      </c>
      <c r="H38" s="17"/>
      <c r="I38" s="17">
        <v>0</v>
      </c>
      <c r="J38" s="22">
        <v>0</v>
      </c>
      <c r="K38" s="27">
        <v>0</v>
      </c>
    </row>
    <row r="39" spans="6:11" ht="13.5">
      <c r="F39" s="2" t="s">
        <v>64</v>
      </c>
      <c r="G39" s="17">
        <v>0</v>
      </c>
      <c r="H39" s="17"/>
      <c r="I39" s="17">
        <v>0</v>
      </c>
      <c r="J39" s="22">
        <v>0</v>
      </c>
      <c r="K39" s="27">
        <v>0</v>
      </c>
    </row>
    <row r="40" spans="6:11" ht="14.25" thickBot="1">
      <c r="F40" s="33" t="s">
        <v>65</v>
      </c>
      <c r="G40" s="34">
        <v>0</v>
      </c>
      <c r="H40" s="34"/>
      <c r="I40" s="34">
        <v>0</v>
      </c>
      <c r="J40" s="35">
        <v>0</v>
      </c>
      <c r="K40" s="36">
        <v>0</v>
      </c>
    </row>
    <row r="41" spans="6:11" ht="14.25" thickBot="1">
      <c r="F41" s="32" t="s">
        <v>40</v>
      </c>
      <c r="G41" s="32"/>
      <c r="H41" s="32"/>
      <c r="I41" s="32"/>
      <c r="J41" s="37"/>
      <c r="K41" s="123">
        <f>SUM(K36:K40)</f>
        <v>0</v>
      </c>
    </row>
  </sheetData>
  <sheetProtection/>
  <mergeCells count="3">
    <mergeCell ref="C12:D12"/>
    <mergeCell ref="F12:G12"/>
    <mergeCell ref="F35:G35"/>
  </mergeCells>
  <printOptions/>
  <pageMargins left="0.6986111111111111" right="0.6986111111111111"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P1:P45"/>
  <sheetViews>
    <sheetView zoomScaleSheetLayoutView="100" zoomScalePageLayoutView="0" workbookViewId="0" topLeftCell="A1">
      <selection activeCell="R23" sqref="R23"/>
    </sheetView>
  </sheetViews>
  <sheetFormatPr defaultColWidth="8.875" defaultRowHeight="13.5"/>
  <sheetData>
    <row r="1" ht="13.5">
      <c r="P1" t="s">
        <v>1175</v>
      </c>
    </row>
    <row r="3" ht="13.5">
      <c r="P3" t="s">
        <v>1204</v>
      </c>
    </row>
    <row r="4" ht="13.5">
      <c r="P4" t="s">
        <v>1205</v>
      </c>
    </row>
    <row r="5" ht="13.5">
      <c r="P5" t="s">
        <v>1206</v>
      </c>
    </row>
    <row r="6" ht="13.5">
      <c r="P6" t="s">
        <v>1207</v>
      </c>
    </row>
    <row r="7" ht="13.5">
      <c r="P7" t="s">
        <v>1208</v>
      </c>
    </row>
    <row r="8" ht="13.5">
      <c r="P8" t="s">
        <v>1209</v>
      </c>
    </row>
    <row r="9" ht="13.5">
      <c r="P9" t="s">
        <v>1210</v>
      </c>
    </row>
    <row r="11" ht="13.5">
      <c r="P11" t="s">
        <v>1218</v>
      </c>
    </row>
    <row r="13" ht="13.5">
      <c r="P13" t="s">
        <v>1217</v>
      </c>
    </row>
    <row r="14" ht="13.5">
      <c r="P14" t="s">
        <v>1211</v>
      </c>
    </row>
    <row r="16" ht="13.5">
      <c r="P16" t="s">
        <v>1212</v>
      </c>
    </row>
    <row r="17" ht="13.5">
      <c r="P17" t="s">
        <v>1213</v>
      </c>
    </row>
    <row r="19" ht="13.5">
      <c r="P19" t="s">
        <v>1214</v>
      </c>
    </row>
    <row r="20" ht="13.5">
      <c r="P20" t="s">
        <v>1215</v>
      </c>
    </row>
    <row r="21" ht="13.5">
      <c r="P21" t="s">
        <v>1216</v>
      </c>
    </row>
    <row r="33" ht="13.5">
      <c r="P33" t="s">
        <v>728</v>
      </c>
    </row>
    <row r="34" ht="13.5">
      <c r="P34" t="s">
        <v>722</v>
      </c>
    </row>
    <row r="35" ht="13.5">
      <c r="P35" t="s">
        <v>719</v>
      </c>
    </row>
    <row r="36" ht="13.5">
      <c r="P36" t="s">
        <v>720</v>
      </c>
    </row>
    <row r="37" ht="13.5">
      <c r="P37" t="s">
        <v>721</v>
      </c>
    </row>
    <row r="38" ht="13.5">
      <c r="P38" t="s">
        <v>726</v>
      </c>
    </row>
    <row r="39" ht="13.5">
      <c r="P39" t="s">
        <v>729</v>
      </c>
    </row>
    <row r="42" ht="13.5">
      <c r="P42" t="s">
        <v>727</v>
      </c>
    </row>
    <row r="43" ht="13.5">
      <c r="P43" t="s">
        <v>723</v>
      </c>
    </row>
    <row r="44" ht="13.5">
      <c r="P44" t="s">
        <v>724</v>
      </c>
    </row>
    <row r="45" ht="13.5">
      <c r="P45" t="s">
        <v>725</v>
      </c>
    </row>
  </sheetData>
  <sheetProtection/>
  <printOptions/>
  <pageMargins left="0.75" right="0.75" top="1" bottom="1" header="0.5111111111111111" footer="0.5111111111111111"/>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dimension ref="A1:I39"/>
  <sheetViews>
    <sheetView zoomScaleSheetLayoutView="100" zoomScalePageLayoutView="0" workbookViewId="0" topLeftCell="A1">
      <selection activeCell="B4" sqref="B4:J19"/>
    </sheetView>
  </sheetViews>
  <sheetFormatPr defaultColWidth="8.875" defaultRowHeight="13.5"/>
  <sheetData>
    <row r="1" spans="1:9" ht="13.5">
      <c r="A1" s="126" t="s">
        <v>66</v>
      </c>
      <c r="B1" s="127"/>
      <c r="C1" s="127"/>
      <c r="D1" s="127"/>
      <c r="E1" s="127"/>
      <c r="F1" s="127"/>
      <c r="G1" s="127"/>
      <c r="H1" s="127"/>
      <c r="I1" s="130"/>
    </row>
    <row r="2" spans="1:9" ht="13.5">
      <c r="A2" s="128" t="s">
        <v>67</v>
      </c>
      <c r="B2" s="129"/>
      <c r="C2" s="129"/>
      <c r="D2" s="129"/>
      <c r="E2" s="129"/>
      <c r="F2" s="129"/>
      <c r="G2" s="129"/>
      <c r="H2" s="129"/>
      <c r="I2" s="130"/>
    </row>
    <row r="3" spans="1:4" ht="13.5">
      <c r="A3" s="125"/>
      <c r="D3" s="125"/>
    </row>
    <row r="4" spans="1:2" ht="13.5">
      <c r="A4" t="s">
        <v>461</v>
      </c>
      <c r="B4" t="s">
        <v>463</v>
      </c>
    </row>
    <row r="5" spans="1:2" ht="13.5">
      <c r="A5" s="132" t="s">
        <v>462</v>
      </c>
      <c r="B5" t="s">
        <v>477</v>
      </c>
    </row>
    <row r="6" ht="13.5">
      <c r="B6" t="s">
        <v>478</v>
      </c>
    </row>
    <row r="7" ht="13.5">
      <c r="B7" t="s">
        <v>464</v>
      </c>
    </row>
    <row r="8" ht="13.5">
      <c r="B8" t="s">
        <v>475</v>
      </c>
    </row>
    <row r="9" ht="13.5">
      <c r="B9" t="s">
        <v>476</v>
      </c>
    </row>
    <row r="10" ht="13.5">
      <c r="B10" t="s">
        <v>465</v>
      </c>
    </row>
    <row r="11" ht="13.5">
      <c r="C11" t="s">
        <v>466</v>
      </c>
    </row>
    <row r="12" ht="13.5">
      <c r="C12" t="s">
        <v>467</v>
      </c>
    </row>
    <row r="13" ht="13.5">
      <c r="C13" t="s">
        <v>474</v>
      </c>
    </row>
    <row r="14" ht="13.5">
      <c r="C14" t="s">
        <v>468</v>
      </c>
    </row>
    <row r="15" ht="13.5">
      <c r="C15" t="s">
        <v>469</v>
      </c>
    </row>
    <row r="16" ht="13.5">
      <c r="C16" t="s">
        <v>470</v>
      </c>
    </row>
    <row r="17" ht="13.5">
      <c r="C17" t="s">
        <v>471</v>
      </c>
    </row>
    <row r="18" ht="13.5">
      <c r="C18" t="s">
        <v>473</v>
      </c>
    </row>
    <row r="19" ht="13.5">
      <c r="C19" t="s">
        <v>472</v>
      </c>
    </row>
    <row r="21" spans="1:2" ht="13.5">
      <c r="A21" t="s">
        <v>68</v>
      </c>
      <c r="B21" t="s">
        <v>242</v>
      </c>
    </row>
    <row r="22" spans="1:2" ht="13.5">
      <c r="A22" t="s">
        <v>460</v>
      </c>
      <c r="B22" t="s">
        <v>248</v>
      </c>
    </row>
    <row r="23" ht="13.5">
      <c r="B23" t="s">
        <v>231</v>
      </c>
    </row>
    <row r="24" ht="13.5">
      <c r="B24" t="s">
        <v>243</v>
      </c>
    </row>
    <row r="26" spans="1:2" ht="13.5">
      <c r="A26" t="s">
        <v>232</v>
      </c>
      <c r="B26" t="s">
        <v>233</v>
      </c>
    </row>
    <row r="27" spans="1:2" ht="13.5">
      <c r="A27" t="s">
        <v>460</v>
      </c>
      <c r="B27" t="s">
        <v>235</v>
      </c>
    </row>
    <row r="28" ht="13.5">
      <c r="B28" t="s">
        <v>236</v>
      </c>
    </row>
    <row r="29" ht="13.5">
      <c r="B29" t="s">
        <v>234</v>
      </c>
    </row>
    <row r="30" ht="13.5">
      <c r="B30" t="s">
        <v>237</v>
      </c>
    </row>
    <row r="31" ht="13.5">
      <c r="B31" t="s">
        <v>238</v>
      </c>
    </row>
    <row r="32" ht="13.5">
      <c r="B32" t="s">
        <v>239</v>
      </c>
    </row>
    <row r="33" ht="13.5">
      <c r="B33" t="s">
        <v>240</v>
      </c>
    </row>
    <row r="34" ht="13.5">
      <c r="B34" t="s">
        <v>241</v>
      </c>
    </row>
    <row r="36" spans="1:3" ht="13.5">
      <c r="A36" t="s">
        <v>244</v>
      </c>
      <c r="C36" t="s">
        <v>245</v>
      </c>
    </row>
    <row r="37" spans="1:3" ht="13.5">
      <c r="A37" t="s">
        <v>460</v>
      </c>
      <c r="C37" t="s">
        <v>249</v>
      </c>
    </row>
    <row r="38" ht="13.5">
      <c r="C38" t="s">
        <v>246</v>
      </c>
    </row>
    <row r="39" ht="13.5">
      <c r="C39" t="s">
        <v>247</v>
      </c>
    </row>
  </sheetData>
  <sheetProtection/>
  <printOptions/>
  <pageMargins left="0.75" right="0.75" top="1" bottom="1" header="0.5111111111111111" footer="0.511111111111111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B4:E14"/>
  <sheetViews>
    <sheetView zoomScaleSheetLayoutView="100" zoomScalePageLayoutView="0" workbookViewId="0" topLeftCell="A1">
      <selection activeCell="E11" sqref="E11"/>
    </sheetView>
  </sheetViews>
  <sheetFormatPr defaultColWidth="8.875" defaultRowHeight="13.5"/>
  <sheetData>
    <row r="4" spans="2:5" ht="13.5">
      <c r="B4" t="s">
        <v>69</v>
      </c>
      <c r="C4" t="s">
        <v>70</v>
      </c>
      <c r="D4" t="s">
        <v>71</v>
      </c>
      <c r="E4" t="s">
        <v>72</v>
      </c>
    </row>
    <row r="5" spans="3:5" ht="13.5">
      <c r="C5" t="s">
        <v>73</v>
      </c>
      <c r="D5" t="s">
        <v>71</v>
      </c>
      <c r="E5" t="s">
        <v>72</v>
      </c>
    </row>
    <row r="9" spans="2:5" ht="13.5">
      <c r="B9" t="s">
        <v>74</v>
      </c>
      <c r="D9" t="s">
        <v>70</v>
      </c>
      <c r="E9" t="s">
        <v>75</v>
      </c>
    </row>
    <row r="10" spans="4:5" ht="13.5">
      <c r="D10" t="s">
        <v>76</v>
      </c>
      <c r="E10" t="s">
        <v>75</v>
      </c>
    </row>
    <row r="13" spans="2:5" ht="13.5">
      <c r="B13" t="s">
        <v>77</v>
      </c>
      <c r="E13" t="s">
        <v>70</v>
      </c>
    </row>
    <row r="14" ht="13.5">
      <c r="E14" t="s">
        <v>78</v>
      </c>
    </row>
  </sheetData>
  <sheetProtection/>
  <printOptions/>
  <pageMargins left="0.75" right="0.75"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B2" sqref="B2:D2"/>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119"/>
      <c r="B1" s="137" t="s">
        <v>0</v>
      </c>
      <c r="C1" s="138"/>
      <c r="D1" s="139"/>
      <c r="E1" s="118"/>
      <c r="F1" s="140" t="s">
        <v>0</v>
      </c>
      <c r="G1" s="141"/>
      <c r="H1" s="120"/>
    </row>
    <row r="2" spans="1:9" ht="25.5" customHeight="1">
      <c r="A2" s="121" t="s">
        <v>1</v>
      </c>
      <c r="B2" s="142">
        <v>3000000</v>
      </c>
      <c r="C2" s="142"/>
      <c r="D2" s="142"/>
      <c r="E2" s="62" t="s">
        <v>2</v>
      </c>
      <c r="F2" s="143">
        <v>41609</v>
      </c>
      <c r="G2" s="144"/>
      <c r="H2" s="44"/>
      <c r="I2" s="44"/>
    </row>
    <row r="3" spans="1:11" ht="27" customHeight="1">
      <c r="A3" s="45" t="s">
        <v>3</v>
      </c>
      <c r="B3" s="145">
        <f>SUM(B2+D17)</f>
        <v>3020000</v>
      </c>
      <c r="C3" s="145"/>
      <c r="D3" s="146"/>
      <c r="E3" s="46" t="s">
        <v>4</v>
      </c>
      <c r="F3" s="47">
        <v>0.02</v>
      </c>
      <c r="G3" s="48">
        <f>B3*F3</f>
        <v>60400</v>
      </c>
      <c r="H3" s="50" t="s">
        <v>5</v>
      </c>
      <c r="I3" s="51">
        <f>(B3-B2)</f>
        <v>20000</v>
      </c>
      <c r="K3" s="122"/>
    </row>
    <row r="4" spans="1:9" s="101" customFormat="1" ht="17.25" customHeight="1">
      <c r="A4" s="96"/>
      <c r="B4" s="97"/>
      <c r="C4" s="97"/>
      <c r="D4" s="97"/>
      <c r="E4" s="98"/>
      <c r="F4" s="117" t="s">
        <v>0</v>
      </c>
      <c r="G4" s="97"/>
      <c r="H4" s="99"/>
      <c r="I4" s="100"/>
    </row>
    <row r="5" spans="1:12" ht="39" customHeight="1">
      <c r="A5" s="102"/>
      <c r="B5" s="103"/>
      <c r="C5" s="103"/>
      <c r="D5" s="115"/>
      <c r="E5" s="104"/>
      <c r="F5" s="116"/>
      <c r="G5" s="103"/>
      <c r="H5" s="105"/>
      <c r="I5" s="106"/>
      <c r="J5" s="107"/>
      <c r="K5" s="108"/>
      <c r="L5" s="108"/>
    </row>
    <row r="6" spans="1:12" ht="21" customHeight="1">
      <c r="A6" s="112" t="s">
        <v>6</v>
      </c>
      <c r="B6" s="110" t="s">
        <v>0</v>
      </c>
      <c r="C6" s="110" t="s">
        <v>0</v>
      </c>
      <c r="D6" s="111"/>
      <c r="E6" s="110" t="s">
        <v>0</v>
      </c>
      <c r="F6" s="113" t="s">
        <v>0</v>
      </c>
      <c r="G6" s="49"/>
      <c r="H6" s="44"/>
      <c r="I6" s="44"/>
      <c r="L6" s="109"/>
    </row>
    <row r="7" spans="1:12" ht="28.5">
      <c r="A7" s="114" t="s">
        <v>7</v>
      </c>
      <c r="B7" s="56" t="s">
        <v>8</v>
      </c>
      <c r="C7" s="57" t="s">
        <v>9</v>
      </c>
      <c r="D7" s="58" t="s">
        <v>10</v>
      </c>
      <c r="E7" s="59" t="s">
        <v>11</v>
      </c>
      <c r="F7" s="57" t="s">
        <v>12</v>
      </c>
      <c r="G7" s="59" t="s">
        <v>13</v>
      </c>
      <c r="H7" s="58" t="s">
        <v>14</v>
      </c>
      <c r="I7" s="60" t="s">
        <v>15</v>
      </c>
      <c r="J7" s="63" t="s">
        <v>16</v>
      </c>
      <c r="K7" s="57" t="s">
        <v>17</v>
      </c>
      <c r="L7" s="61" t="s">
        <v>18</v>
      </c>
    </row>
    <row r="8" spans="1:12" ht="24.75" customHeight="1">
      <c r="A8" s="53">
        <v>42095</v>
      </c>
      <c r="B8" s="64">
        <v>20000</v>
      </c>
      <c r="C8" s="65"/>
      <c r="D8" s="83">
        <f aca="true" t="shared" si="0" ref="D8:D16">SUM(B8-C8)</f>
        <v>20000</v>
      </c>
      <c r="E8" s="66"/>
      <c r="F8" s="67"/>
      <c r="G8" s="66">
        <f aca="true" t="shared" si="1" ref="G8:G16">SUM(E8+F8)</f>
        <v>0</v>
      </c>
      <c r="H8" s="68" t="e">
        <f aca="true" t="shared" si="2" ref="H8:H16">E8/G8</f>
        <v>#DIV/0!</v>
      </c>
      <c r="I8" s="69" t="e">
        <f aca="true" t="shared" si="3" ref="I8:I16">B8/E8</f>
        <v>#DIV/0!</v>
      </c>
      <c r="J8" s="69" t="e">
        <f aca="true" t="shared" si="4" ref="J8:J16">C8/F8</f>
        <v>#DIV/0!</v>
      </c>
      <c r="K8" s="70" t="e">
        <f aca="true" t="shared" si="5" ref="K8:K16">I8/J8</f>
        <v>#DIV/0!</v>
      </c>
      <c r="L8" s="71" t="e">
        <f aca="true" t="shared" si="6" ref="L8:L16">B8/C8</f>
        <v>#DIV/0!</v>
      </c>
    </row>
    <row r="9" spans="1:12" ht="24.75" customHeight="1">
      <c r="A9" s="54">
        <v>42125</v>
      </c>
      <c r="B9" s="72"/>
      <c r="C9" s="73"/>
      <c r="D9" s="83">
        <f t="shared" si="0"/>
        <v>0</v>
      </c>
      <c r="E9" s="74"/>
      <c r="F9" s="74"/>
      <c r="G9" s="66">
        <f t="shared" si="1"/>
        <v>0</v>
      </c>
      <c r="H9" s="68" t="e">
        <f t="shared" si="2"/>
        <v>#DIV/0!</v>
      </c>
      <c r="I9" s="69" t="e">
        <f t="shared" si="3"/>
        <v>#DIV/0!</v>
      </c>
      <c r="J9" s="69" t="e">
        <f t="shared" si="4"/>
        <v>#DIV/0!</v>
      </c>
      <c r="K9" s="70" t="e">
        <f t="shared" si="5"/>
        <v>#DIV/0!</v>
      </c>
      <c r="L9" s="71" t="e">
        <f t="shared" si="6"/>
        <v>#DIV/0!</v>
      </c>
    </row>
    <row r="10" spans="1:12" ht="24.75" customHeight="1">
      <c r="A10" s="53">
        <v>42156</v>
      </c>
      <c r="B10" s="72"/>
      <c r="C10" s="73"/>
      <c r="D10" s="83">
        <f t="shared" si="0"/>
        <v>0</v>
      </c>
      <c r="E10" s="74"/>
      <c r="F10" s="74"/>
      <c r="G10" s="66">
        <f t="shared" si="1"/>
        <v>0</v>
      </c>
      <c r="H10" s="68" t="e">
        <f t="shared" si="2"/>
        <v>#DIV/0!</v>
      </c>
      <c r="I10" s="69" t="e">
        <f t="shared" si="3"/>
        <v>#DIV/0!</v>
      </c>
      <c r="J10" s="69" t="e">
        <f t="shared" si="4"/>
        <v>#DIV/0!</v>
      </c>
      <c r="K10" s="70" t="e">
        <f t="shared" si="5"/>
        <v>#DIV/0!</v>
      </c>
      <c r="L10" s="71" t="e">
        <f t="shared" si="6"/>
        <v>#DIV/0!</v>
      </c>
    </row>
    <row r="11" spans="1:12" ht="24.75" customHeight="1">
      <c r="A11" s="54">
        <v>42186</v>
      </c>
      <c r="B11" s="72"/>
      <c r="C11" s="73"/>
      <c r="D11" s="83">
        <f t="shared" si="0"/>
        <v>0</v>
      </c>
      <c r="E11" s="74"/>
      <c r="F11" s="74"/>
      <c r="G11" s="66">
        <f t="shared" si="1"/>
        <v>0</v>
      </c>
      <c r="H11" s="68" t="e">
        <f t="shared" si="2"/>
        <v>#DIV/0!</v>
      </c>
      <c r="I11" s="69" t="e">
        <f t="shared" si="3"/>
        <v>#DIV/0!</v>
      </c>
      <c r="J11" s="69" t="e">
        <f t="shared" si="4"/>
        <v>#DIV/0!</v>
      </c>
      <c r="K11" s="70" t="e">
        <f t="shared" si="5"/>
        <v>#DIV/0!</v>
      </c>
      <c r="L11" s="71" t="e">
        <f t="shared" si="6"/>
        <v>#DIV/0!</v>
      </c>
    </row>
    <row r="12" spans="1:12" ht="24.75" customHeight="1">
      <c r="A12" s="53">
        <v>42217</v>
      </c>
      <c r="B12" s="72"/>
      <c r="C12" s="65"/>
      <c r="D12" s="83">
        <f t="shared" si="0"/>
        <v>0</v>
      </c>
      <c r="E12" s="74"/>
      <c r="F12" s="74"/>
      <c r="G12" s="66">
        <f t="shared" si="1"/>
        <v>0</v>
      </c>
      <c r="H12" s="68" t="e">
        <f t="shared" si="2"/>
        <v>#DIV/0!</v>
      </c>
      <c r="I12" s="69" t="e">
        <f t="shared" si="3"/>
        <v>#DIV/0!</v>
      </c>
      <c r="J12" s="69" t="e">
        <f t="shared" si="4"/>
        <v>#DIV/0!</v>
      </c>
      <c r="K12" s="70" t="e">
        <f t="shared" si="5"/>
        <v>#DIV/0!</v>
      </c>
      <c r="L12" s="71" t="e">
        <f t="shared" si="6"/>
        <v>#DIV/0!</v>
      </c>
    </row>
    <row r="13" spans="1:12" ht="24.75" customHeight="1">
      <c r="A13" s="54">
        <v>42248</v>
      </c>
      <c r="B13" s="72"/>
      <c r="C13" s="73"/>
      <c r="D13" s="83">
        <f t="shared" si="0"/>
        <v>0</v>
      </c>
      <c r="E13" s="74"/>
      <c r="F13" s="74"/>
      <c r="G13" s="66">
        <f t="shared" si="1"/>
        <v>0</v>
      </c>
      <c r="H13" s="68" t="e">
        <f t="shared" si="2"/>
        <v>#DIV/0!</v>
      </c>
      <c r="I13" s="69" t="e">
        <f t="shared" si="3"/>
        <v>#DIV/0!</v>
      </c>
      <c r="J13" s="69" t="e">
        <f t="shared" si="4"/>
        <v>#DIV/0!</v>
      </c>
      <c r="K13" s="70" t="e">
        <f t="shared" si="5"/>
        <v>#DIV/0!</v>
      </c>
      <c r="L13" s="71" t="e">
        <f t="shared" si="6"/>
        <v>#DIV/0!</v>
      </c>
    </row>
    <row r="14" spans="1:12" ht="24.75" customHeight="1">
      <c r="A14" s="53">
        <v>42278</v>
      </c>
      <c r="B14" s="72"/>
      <c r="C14" s="65"/>
      <c r="D14" s="83">
        <f t="shared" si="0"/>
        <v>0</v>
      </c>
      <c r="E14" s="74"/>
      <c r="F14" s="74"/>
      <c r="G14" s="66">
        <f t="shared" si="1"/>
        <v>0</v>
      </c>
      <c r="H14" s="68" t="e">
        <f t="shared" si="2"/>
        <v>#DIV/0!</v>
      </c>
      <c r="I14" s="69" t="e">
        <f t="shared" si="3"/>
        <v>#DIV/0!</v>
      </c>
      <c r="J14" s="69" t="e">
        <f t="shared" si="4"/>
        <v>#DIV/0!</v>
      </c>
      <c r="K14" s="70" t="e">
        <f t="shared" si="5"/>
        <v>#DIV/0!</v>
      </c>
      <c r="L14" s="71" t="e">
        <f t="shared" si="6"/>
        <v>#DIV/0!</v>
      </c>
    </row>
    <row r="15" spans="1:12" ht="24.75" customHeight="1">
      <c r="A15" s="54">
        <v>42309</v>
      </c>
      <c r="B15" s="72"/>
      <c r="C15" s="65"/>
      <c r="D15" s="83">
        <f t="shared" si="0"/>
        <v>0</v>
      </c>
      <c r="E15" s="74"/>
      <c r="F15" s="74"/>
      <c r="G15" s="66">
        <f t="shared" si="1"/>
        <v>0</v>
      </c>
      <c r="H15" s="68" t="e">
        <f t="shared" si="2"/>
        <v>#DIV/0!</v>
      </c>
      <c r="I15" s="69" t="e">
        <f t="shared" si="3"/>
        <v>#DIV/0!</v>
      </c>
      <c r="J15" s="69" t="e">
        <f t="shared" si="4"/>
        <v>#DIV/0!</v>
      </c>
      <c r="K15" s="70" t="e">
        <f t="shared" si="5"/>
        <v>#DIV/0!</v>
      </c>
      <c r="L15" s="71" t="e">
        <f t="shared" si="6"/>
        <v>#DIV/0!</v>
      </c>
    </row>
    <row r="16" spans="1:12" ht="24.75" customHeight="1">
      <c r="A16" s="55">
        <v>42339</v>
      </c>
      <c r="B16" s="75"/>
      <c r="C16" s="76"/>
      <c r="D16" s="84">
        <f t="shared" si="0"/>
        <v>0</v>
      </c>
      <c r="E16" s="77"/>
      <c r="F16" s="77"/>
      <c r="G16" s="78">
        <f t="shared" si="1"/>
        <v>0</v>
      </c>
      <c r="H16" s="79" t="e">
        <f t="shared" si="2"/>
        <v>#DIV/0!</v>
      </c>
      <c r="I16" s="80" t="e">
        <f t="shared" si="3"/>
        <v>#DIV/0!</v>
      </c>
      <c r="J16" s="80" t="e">
        <f t="shared" si="4"/>
        <v>#DIV/0!</v>
      </c>
      <c r="K16" s="81" t="e">
        <f t="shared" si="5"/>
        <v>#DIV/0!</v>
      </c>
      <c r="L16" s="82" t="e">
        <f t="shared" si="6"/>
        <v>#DIV/0!</v>
      </c>
    </row>
    <row r="17" spans="1:12" ht="24.75" customHeight="1">
      <c r="A17" s="85" t="s">
        <v>19</v>
      </c>
      <c r="B17" s="86">
        <f aca="true" t="shared" si="7" ref="B17:G17">SUM(B8:B16)</f>
        <v>20000</v>
      </c>
      <c r="C17" s="87">
        <f t="shared" si="7"/>
        <v>0</v>
      </c>
      <c r="D17" s="88">
        <f t="shared" si="7"/>
        <v>20000</v>
      </c>
      <c r="E17" s="89">
        <f t="shared" si="7"/>
        <v>0</v>
      </c>
      <c r="F17" s="90">
        <f t="shared" si="7"/>
        <v>0</v>
      </c>
      <c r="G17" s="89">
        <f t="shared" si="7"/>
        <v>0</v>
      </c>
      <c r="H17" s="91" t="e">
        <f>AVERAGE(H8:H16)</f>
        <v>#DIV/0!</v>
      </c>
      <c r="I17" s="87" t="e">
        <f>AVERAGE(I8:I16)</f>
        <v>#DIV/0!</v>
      </c>
      <c r="J17" s="87" t="e">
        <f>AVERAGE(J8:J16)</f>
        <v>#DIV/0!</v>
      </c>
      <c r="K17" s="92" t="e">
        <f>AVERAGE(K8:K16)</f>
        <v>#DIV/0!</v>
      </c>
      <c r="L17" s="93" t="e">
        <f>AVERAGE(L8:L16)</f>
        <v>#DIV/0!</v>
      </c>
    </row>
    <row r="18" spans="1:12" ht="13.5">
      <c r="A18" s="52"/>
      <c r="J18" s="94"/>
      <c r="K18" s="95" t="s">
        <v>20</v>
      </c>
      <c r="L18" s="95" t="s">
        <v>21</v>
      </c>
    </row>
    <row r="19" ht="13.5">
      <c r="A19" s="52"/>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Q78"/>
  <sheetViews>
    <sheetView zoomScaleSheetLayoutView="100" zoomScalePageLayoutView="0" workbookViewId="0" topLeftCell="E1">
      <pane ySplit="1" topLeftCell="A2" activePane="bottomLeft" state="frozen"/>
      <selection pane="topLeft" activeCell="A1" sqref="A1"/>
      <selection pane="bottomLeft" activeCell="D68" sqref="D68"/>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7" width="13.125" style="0" customWidth="1"/>
    <col min="8" max="8" width="11.25390625" style="0" customWidth="1"/>
    <col min="9" max="9" width="15.875" style="0" customWidth="1"/>
    <col min="10" max="10" width="10.00390625" style="0" customWidth="1"/>
    <col min="11" max="11" width="18.375" style="0" customWidth="1"/>
    <col min="12" max="12" width="9.00390625" style="0" customWidth="1"/>
    <col min="13" max="14" width="10.00390625" style="0" customWidth="1"/>
    <col min="15" max="15" width="15.875" style="0" customWidth="1"/>
  </cols>
  <sheetData>
    <row r="1" spans="1:15" ht="13.5">
      <c r="A1" s="39" t="s">
        <v>22</v>
      </c>
      <c r="B1" s="40" t="s">
        <v>23</v>
      </c>
      <c r="C1" s="40" t="s">
        <v>24</v>
      </c>
      <c r="D1" s="40" t="s">
        <v>25</v>
      </c>
      <c r="E1" s="40" t="s">
        <v>26</v>
      </c>
      <c r="F1" s="40" t="s">
        <v>27</v>
      </c>
      <c r="G1" s="40" t="s">
        <v>28</v>
      </c>
      <c r="H1" s="40" t="s">
        <v>29</v>
      </c>
      <c r="I1" s="40" t="s">
        <v>30</v>
      </c>
      <c r="J1" s="40" t="s">
        <v>31</v>
      </c>
      <c r="K1" s="40" t="s">
        <v>32</v>
      </c>
      <c r="L1" s="40" t="s">
        <v>33</v>
      </c>
      <c r="M1" s="40" t="s">
        <v>34</v>
      </c>
      <c r="N1" s="124" t="s">
        <v>35</v>
      </c>
      <c r="O1" s="41" t="s">
        <v>36</v>
      </c>
    </row>
    <row r="2" spans="1:17" ht="13.5" customHeight="1">
      <c r="A2" t="s">
        <v>83</v>
      </c>
      <c r="B2" t="s">
        <v>37</v>
      </c>
      <c r="C2" t="s">
        <v>80</v>
      </c>
      <c r="D2" t="s">
        <v>147</v>
      </c>
      <c r="E2" t="s">
        <v>81</v>
      </c>
      <c r="F2" t="s">
        <v>79</v>
      </c>
      <c r="G2">
        <v>102.02</v>
      </c>
      <c r="H2" t="s">
        <v>81</v>
      </c>
      <c r="I2" t="s">
        <v>82</v>
      </c>
      <c r="J2">
        <v>103.19</v>
      </c>
      <c r="K2" t="s">
        <v>38</v>
      </c>
      <c r="L2" t="s">
        <v>39</v>
      </c>
      <c r="M2">
        <v>117</v>
      </c>
      <c r="N2">
        <v>0</v>
      </c>
      <c r="O2">
        <v>9360</v>
      </c>
      <c r="Q2">
        <v>9360</v>
      </c>
    </row>
    <row r="3" spans="1:17" ht="13.5" customHeight="1">
      <c r="A3" t="s">
        <v>83</v>
      </c>
      <c r="B3" t="s">
        <v>37</v>
      </c>
      <c r="C3" t="s">
        <v>85</v>
      </c>
      <c r="D3" t="s">
        <v>148</v>
      </c>
      <c r="E3" t="s">
        <v>81</v>
      </c>
      <c r="F3" t="s">
        <v>84</v>
      </c>
      <c r="G3">
        <v>107.83</v>
      </c>
      <c r="H3" t="s">
        <v>81</v>
      </c>
      <c r="I3" t="s">
        <v>86</v>
      </c>
      <c r="J3">
        <v>108.35</v>
      </c>
      <c r="K3" t="s">
        <v>38</v>
      </c>
      <c r="L3" t="s">
        <v>39</v>
      </c>
      <c r="M3">
        <v>52</v>
      </c>
      <c r="N3">
        <v>0</v>
      </c>
      <c r="O3">
        <v>8840</v>
      </c>
      <c r="Q3">
        <v>8840</v>
      </c>
    </row>
    <row r="4" spans="1:17" ht="13.5" customHeight="1">
      <c r="A4" t="s">
        <v>83</v>
      </c>
      <c r="B4" t="s">
        <v>87</v>
      </c>
      <c r="C4" t="s">
        <v>89</v>
      </c>
      <c r="D4" t="s">
        <v>149</v>
      </c>
      <c r="E4" t="s">
        <v>81</v>
      </c>
      <c r="F4" t="s">
        <v>88</v>
      </c>
      <c r="G4">
        <v>108.68</v>
      </c>
      <c r="H4" t="s">
        <v>81</v>
      </c>
      <c r="I4" t="s">
        <v>90</v>
      </c>
      <c r="J4">
        <v>107.96</v>
      </c>
      <c r="K4" t="s">
        <v>91</v>
      </c>
      <c r="L4" t="s">
        <v>39</v>
      </c>
      <c r="M4">
        <v>72</v>
      </c>
      <c r="N4">
        <v>0</v>
      </c>
      <c r="O4">
        <v>12240</v>
      </c>
      <c r="Q4">
        <v>12240</v>
      </c>
    </row>
    <row r="5" spans="1:17" ht="13.5" customHeight="1">
      <c r="A5" t="s">
        <v>83</v>
      </c>
      <c r="B5" t="s">
        <v>87</v>
      </c>
      <c r="C5" t="s">
        <v>93</v>
      </c>
      <c r="D5" t="s">
        <v>150</v>
      </c>
      <c r="E5" t="s">
        <v>81</v>
      </c>
      <c r="F5" t="s">
        <v>92</v>
      </c>
      <c r="G5">
        <v>105.45</v>
      </c>
      <c r="H5" t="s">
        <v>81</v>
      </c>
      <c r="I5" t="s">
        <v>94</v>
      </c>
      <c r="J5">
        <v>91.89</v>
      </c>
      <c r="K5" t="s">
        <v>91</v>
      </c>
      <c r="L5" t="s">
        <v>39</v>
      </c>
      <c r="M5">
        <v>1356</v>
      </c>
      <c r="N5">
        <v>0</v>
      </c>
      <c r="O5">
        <v>81360</v>
      </c>
      <c r="Q5">
        <v>81360</v>
      </c>
    </row>
    <row r="6" spans="1:17" ht="13.5" customHeight="1">
      <c r="A6" t="s">
        <v>83</v>
      </c>
      <c r="B6" t="s">
        <v>37</v>
      </c>
      <c r="C6" t="s">
        <v>80</v>
      </c>
      <c r="D6" t="s">
        <v>147</v>
      </c>
      <c r="E6" t="s">
        <v>81</v>
      </c>
      <c r="F6" t="s">
        <v>98</v>
      </c>
      <c r="G6">
        <v>89.78</v>
      </c>
      <c r="H6" t="s">
        <v>81</v>
      </c>
      <c r="I6" t="s">
        <v>99</v>
      </c>
      <c r="J6">
        <v>96.84</v>
      </c>
      <c r="K6" t="s">
        <v>38</v>
      </c>
      <c r="L6" t="s">
        <v>39</v>
      </c>
      <c r="M6">
        <v>706</v>
      </c>
      <c r="N6">
        <v>0</v>
      </c>
      <c r="O6">
        <v>56480</v>
      </c>
      <c r="Q6">
        <v>56480</v>
      </c>
    </row>
    <row r="7" spans="1:16" ht="13.5" customHeight="1">
      <c r="A7" t="s">
        <v>83</v>
      </c>
      <c r="B7" t="s">
        <v>37</v>
      </c>
      <c r="C7" t="s">
        <v>95</v>
      </c>
      <c r="D7" t="s">
        <v>151</v>
      </c>
      <c r="E7" t="s">
        <v>81</v>
      </c>
      <c r="F7" t="s">
        <v>100</v>
      </c>
      <c r="G7">
        <v>98.42</v>
      </c>
      <c r="H7" t="s">
        <v>81</v>
      </c>
      <c r="I7" t="s">
        <v>103</v>
      </c>
      <c r="J7">
        <v>96.55</v>
      </c>
      <c r="K7" t="s">
        <v>38</v>
      </c>
      <c r="L7" t="s">
        <v>96</v>
      </c>
      <c r="M7">
        <v>0</v>
      </c>
      <c r="N7">
        <v>187</v>
      </c>
      <c r="O7">
        <v>-9350</v>
      </c>
      <c r="P7">
        <v>-9350</v>
      </c>
    </row>
    <row r="8" spans="1:16" ht="13.5" customHeight="1">
      <c r="A8" t="s">
        <v>83</v>
      </c>
      <c r="B8" t="s">
        <v>37</v>
      </c>
      <c r="C8" t="s">
        <v>80</v>
      </c>
      <c r="D8" t="s">
        <v>152</v>
      </c>
      <c r="E8" t="s">
        <v>81</v>
      </c>
      <c r="F8" t="s">
        <v>101</v>
      </c>
      <c r="G8">
        <v>98.12</v>
      </c>
      <c r="H8" t="s">
        <v>81</v>
      </c>
      <c r="I8" t="s">
        <v>104</v>
      </c>
      <c r="J8">
        <v>96.88</v>
      </c>
      <c r="K8" t="s">
        <v>38</v>
      </c>
      <c r="L8" t="s">
        <v>96</v>
      </c>
      <c r="M8">
        <v>0</v>
      </c>
      <c r="N8">
        <v>124</v>
      </c>
      <c r="O8">
        <v>-9920</v>
      </c>
      <c r="P8">
        <v>-9920</v>
      </c>
    </row>
    <row r="9" spans="1:16" ht="13.5" customHeight="1">
      <c r="A9" t="s">
        <v>83</v>
      </c>
      <c r="B9" t="s">
        <v>37</v>
      </c>
      <c r="C9" t="s">
        <v>97</v>
      </c>
      <c r="D9" t="s">
        <v>153</v>
      </c>
      <c r="E9" t="s">
        <v>81</v>
      </c>
      <c r="F9" t="s">
        <v>102</v>
      </c>
      <c r="G9">
        <v>98.46</v>
      </c>
      <c r="H9" t="s">
        <v>81</v>
      </c>
      <c r="I9" t="s">
        <v>105</v>
      </c>
      <c r="J9">
        <v>95.93</v>
      </c>
      <c r="K9" t="s">
        <v>38</v>
      </c>
      <c r="L9" t="s">
        <v>96</v>
      </c>
      <c r="M9">
        <v>0</v>
      </c>
      <c r="N9">
        <v>253</v>
      </c>
      <c r="O9">
        <v>-7590</v>
      </c>
      <c r="P9">
        <v>-7590</v>
      </c>
    </row>
    <row r="10" spans="1:16" ht="13.5" customHeight="1">
      <c r="A10" t="s">
        <v>83</v>
      </c>
      <c r="B10" t="s">
        <v>87</v>
      </c>
      <c r="C10" t="s">
        <v>107</v>
      </c>
      <c r="D10" t="s">
        <v>134</v>
      </c>
      <c r="E10" t="s">
        <v>81</v>
      </c>
      <c r="F10" t="s">
        <v>106</v>
      </c>
      <c r="G10">
        <v>94.6</v>
      </c>
      <c r="H10" t="s">
        <v>81</v>
      </c>
      <c r="I10" t="s">
        <v>106</v>
      </c>
      <c r="J10">
        <v>95.24</v>
      </c>
      <c r="K10" t="s">
        <v>91</v>
      </c>
      <c r="L10" t="s">
        <v>96</v>
      </c>
      <c r="M10">
        <v>0</v>
      </c>
      <c r="N10">
        <v>64</v>
      </c>
      <c r="O10">
        <v>-9600</v>
      </c>
      <c r="P10">
        <v>-9600</v>
      </c>
    </row>
    <row r="11" spans="1:16" ht="13.5" customHeight="1">
      <c r="A11" t="s">
        <v>83</v>
      </c>
      <c r="B11" t="s">
        <v>87</v>
      </c>
      <c r="C11" t="s">
        <v>109</v>
      </c>
      <c r="D11" t="s">
        <v>130</v>
      </c>
      <c r="E11" t="s">
        <v>81</v>
      </c>
      <c r="F11" t="s">
        <v>108</v>
      </c>
      <c r="G11">
        <v>90.77</v>
      </c>
      <c r="H11" t="s">
        <v>81</v>
      </c>
      <c r="I11" t="s">
        <v>110</v>
      </c>
      <c r="J11">
        <v>91.66</v>
      </c>
      <c r="K11" t="s">
        <v>91</v>
      </c>
      <c r="L11" t="s">
        <v>96</v>
      </c>
      <c r="M11">
        <v>0</v>
      </c>
      <c r="N11">
        <v>89</v>
      </c>
      <c r="O11">
        <v>-9790</v>
      </c>
      <c r="P11">
        <v>-9790</v>
      </c>
    </row>
    <row r="12" spans="1:17" ht="13.5" customHeight="1">
      <c r="A12" t="s">
        <v>83</v>
      </c>
      <c r="B12" t="s">
        <v>87</v>
      </c>
      <c r="C12" t="s">
        <v>112</v>
      </c>
      <c r="D12" t="s">
        <v>154</v>
      </c>
      <c r="E12" t="s">
        <v>81</v>
      </c>
      <c r="F12" t="s">
        <v>111</v>
      </c>
      <c r="G12">
        <v>90.66</v>
      </c>
      <c r="H12" t="s">
        <v>81</v>
      </c>
      <c r="I12" t="s">
        <v>113</v>
      </c>
      <c r="J12">
        <v>90.42</v>
      </c>
      <c r="K12" t="s">
        <v>91</v>
      </c>
      <c r="L12" t="s">
        <v>114</v>
      </c>
      <c r="M12">
        <v>24</v>
      </c>
      <c r="N12">
        <v>0</v>
      </c>
      <c r="O12">
        <v>2400</v>
      </c>
      <c r="Q12">
        <v>2400</v>
      </c>
    </row>
    <row r="13" spans="1:17" ht="13.5" customHeight="1">
      <c r="A13" t="s">
        <v>83</v>
      </c>
      <c r="B13" t="s">
        <v>87</v>
      </c>
      <c r="C13" t="s">
        <v>89</v>
      </c>
      <c r="D13" t="s">
        <v>155</v>
      </c>
      <c r="E13" t="s">
        <v>81</v>
      </c>
      <c r="F13" t="s">
        <v>115</v>
      </c>
      <c r="G13">
        <v>90.21</v>
      </c>
      <c r="H13" t="s">
        <v>81</v>
      </c>
      <c r="I13" t="s">
        <v>116</v>
      </c>
      <c r="J13">
        <v>89.21</v>
      </c>
      <c r="K13" t="s">
        <v>91</v>
      </c>
      <c r="L13" t="s">
        <v>114</v>
      </c>
      <c r="M13">
        <v>100</v>
      </c>
      <c r="N13">
        <v>0</v>
      </c>
      <c r="O13">
        <v>8000</v>
      </c>
      <c r="Q13">
        <v>8000</v>
      </c>
    </row>
    <row r="14" spans="1:17" ht="13.5" customHeight="1">
      <c r="A14" t="s">
        <v>83</v>
      </c>
      <c r="B14" t="s">
        <v>37</v>
      </c>
      <c r="C14" t="s">
        <v>118</v>
      </c>
      <c r="D14" s="131" t="s">
        <v>119</v>
      </c>
      <c r="E14" t="s">
        <v>81</v>
      </c>
      <c r="F14" t="s">
        <v>117</v>
      </c>
      <c r="G14">
        <v>89</v>
      </c>
      <c r="H14" t="s">
        <v>81</v>
      </c>
      <c r="I14" t="s">
        <v>120</v>
      </c>
      <c r="J14">
        <v>91.22</v>
      </c>
      <c r="K14" t="s">
        <v>38</v>
      </c>
      <c r="L14" t="s">
        <v>121</v>
      </c>
      <c r="M14">
        <v>222</v>
      </c>
      <c r="N14">
        <v>0</v>
      </c>
      <c r="O14">
        <v>31080</v>
      </c>
      <c r="Q14">
        <v>31080</v>
      </c>
    </row>
    <row r="15" spans="1:16" ht="13.5" customHeight="1">
      <c r="A15" t="s">
        <v>83</v>
      </c>
      <c r="B15" t="s">
        <v>87</v>
      </c>
      <c r="C15" t="s">
        <v>89</v>
      </c>
      <c r="D15" s="131" t="s">
        <v>123</v>
      </c>
      <c r="E15" t="s">
        <v>81</v>
      </c>
      <c r="F15" t="s">
        <v>122</v>
      </c>
      <c r="G15">
        <v>89.79</v>
      </c>
      <c r="H15" t="s">
        <v>81</v>
      </c>
      <c r="I15" t="s">
        <v>124</v>
      </c>
      <c r="J15">
        <v>90.94</v>
      </c>
      <c r="K15" t="s">
        <v>91</v>
      </c>
      <c r="L15" t="s">
        <v>96</v>
      </c>
      <c r="M15">
        <v>0</v>
      </c>
      <c r="N15">
        <v>115</v>
      </c>
      <c r="O15">
        <v>-9200</v>
      </c>
      <c r="P15">
        <v>-9200</v>
      </c>
    </row>
    <row r="16" spans="1:17" ht="13.5" customHeight="1">
      <c r="A16" t="s">
        <v>83</v>
      </c>
      <c r="B16" t="s">
        <v>37</v>
      </c>
      <c r="C16" t="s">
        <v>127</v>
      </c>
      <c r="D16" s="131" t="s">
        <v>126</v>
      </c>
      <c r="E16" t="s">
        <v>81</v>
      </c>
      <c r="F16" t="s">
        <v>125</v>
      </c>
      <c r="G16">
        <v>90.12</v>
      </c>
      <c r="H16" t="s">
        <v>81</v>
      </c>
      <c r="I16" t="s">
        <v>128</v>
      </c>
      <c r="J16">
        <v>92</v>
      </c>
      <c r="K16" t="s">
        <v>38</v>
      </c>
      <c r="L16" t="s">
        <v>121</v>
      </c>
      <c r="M16">
        <v>388</v>
      </c>
      <c r="N16">
        <v>0</v>
      </c>
      <c r="O16">
        <v>77600</v>
      </c>
      <c r="Q16">
        <v>77600</v>
      </c>
    </row>
    <row r="17" spans="1:17" ht="13.5" customHeight="1">
      <c r="A17" t="s">
        <v>83</v>
      </c>
      <c r="B17" t="s">
        <v>87</v>
      </c>
      <c r="C17" t="s">
        <v>131</v>
      </c>
      <c r="D17" s="131" t="s">
        <v>130</v>
      </c>
      <c r="E17" t="s">
        <v>81</v>
      </c>
      <c r="F17" t="s">
        <v>129</v>
      </c>
      <c r="G17">
        <v>90.61</v>
      </c>
      <c r="H17" t="s">
        <v>81</v>
      </c>
      <c r="I17" t="s">
        <v>132</v>
      </c>
      <c r="J17">
        <v>84.4</v>
      </c>
      <c r="K17" t="s">
        <v>91</v>
      </c>
      <c r="L17" t="s">
        <v>121</v>
      </c>
      <c r="M17">
        <v>621</v>
      </c>
      <c r="N17">
        <v>0</v>
      </c>
      <c r="O17">
        <v>68310</v>
      </c>
      <c r="Q17">
        <v>68310</v>
      </c>
    </row>
    <row r="18" spans="1:16" ht="13.5" customHeight="1">
      <c r="A18" t="s">
        <v>83</v>
      </c>
      <c r="B18" t="s">
        <v>87</v>
      </c>
      <c r="C18" t="s">
        <v>135</v>
      </c>
      <c r="D18" s="131" t="s">
        <v>134</v>
      </c>
      <c r="E18" t="s">
        <v>81</v>
      </c>
      <c r="F18" t="s">
        <v>133</v>
      </c>
      <c r="G18">
        <v>81.3</v>
      </c>
      <c r="H18" t="s">
        <v>81</v>
      </c>
      <c r="I18" t="s">
        <v>136</v>
      </c>
      <c r="J18">
        <v>81.53</v>
      </c>
      <c r="K18" t="s">
        <v>91</v>
      </c>
      <c r="L18" t="s">
        <v>96</v>
      </c>
      <c r="M18">
        <v>0</v>
      </c>
      <c r="N18">
        <v>23</v>
      </c>
      <c r="O18">
        <v>-3450</v>
      </c>
      <c r="P18">
        <v>-3450</v>
      </c>
    </row>
    <row r="19" spans="1:16" ht="13.5" customHeight="1">
      <c r="A19" t="s">
        <v>83</v>
      </c>
      <c r="B19" t="s">
        <v>87</v>
      </c>
      <c r="C19" t="s">
        <v>139</v>
      </c>
      <c r="D19" s="131" t="s">
        <v>138</v>
      </c>
      <c r="E19" t="s">
        <v>81</v>
      </c>
      <c r="F19" t="s">
        <v>137</v>
      </c>
      <c r="G19">
        <v>80.59</v>
      </c>
      <c r="H19" t="s">
        <v>81</v>
      </c>
      <c r="I19" t="s">
        <v>140</v>
      </c>
      <c r="J19">
        <v>81.61</v>
      </c>
      <c r="K19" t="s">
        <v>91</v>
      </c>
      <c r="L19" t="s">
        <v>96</v>
      </c>
      <c r="M19">
        <v>0</v>
      </c>
      <c r="N19">
        <v>102</v>
      </c>
      <c r="O19">
        <v>-9180</v>
      </c>
      <c r="P19">
        <v>-9180</v>
      </c>
    </row>
    <row r="20" spans="1:17" ht="13.5" customHeight="1">
      <c r="A20" t="s">
        <v>83</v>
      </c>
      <c r="B20" t="s">
        <v>37</v>
      </c>
      <c r="C20" t="s">
        <v>143</v>
      </c>
      <c r="D20" s="131" t="s">
        <v>142</v>
      </c>
      <c r="E20" t="s">
        <v>81</v>
      </c>
      <c r="F20" t="s">
        <v>141</v>
      </c>
      <c r="G20">
        <v>82.67</v>
      </c>
      <c r="H20" t="s">
        <v>81</v>
      </c>
      <c r="I20" t="s">
        <v>144</v>
      </c>
      <c r="J20">
        <v>82.73</v>
      </c>
      <c r="K20" t="s">
        <v>38</v>
      </c>
      <c r="L20" t="s">
        <v>121</v>
      </c>
      <c r="M20">
        <v>6</v>
      </c>
      <c r="N20">
        <v>0</v>
      </c>
      <c r="O20">
        <v>540</v>
      </c>
      <c r="Q20">
        <v>540</v>
      </c>
    </row>
    <row r="21" spans="1:17" ht="13.5" customHeight="1">
      <c r="A21" t="s">
        <v>83</v>
      </c>
      <c r="B21" t="s">
        <v>37</v>
      </c>
      <c r="C21" t="s">
        <v>127</v>
      </c>
      <c r="D21" s="131" t="s">
        <v>126</v>
      </c>
      <c r="E21" t="s">
        <v>81</v>
      </c>
      <c r="F21" t="s">
        <v>145</v>
      </c>
      <c r="G21">
        <v>82.69</v>
      </c>
      <c r="H21" t="s">
        <v>81</v>
      </c>
      <c r="I21" t="s">
        <v>146</v>
      </c>
      <c r="J21">
        <v>83.07</v>
      </c>
      <c r="K21" t="s">
        <v>38</v>
      </c>
      <c r="L21" t="s">
        <v>121</v>
      </c>
      <c r="M21">
        <v>38</v>
      </c>
      <c r="N21">
        <v>0</v>
      </c>
      <c r="O21">
        <v>7600</v>
      </c>
      <c r="Q21">
        <v>7600</v>
      </c>
    </row>
    <row r="22" spans="1:17" ht="13.5" customHeight="1">
      <c r="A22" t="s">
        <v>83</v>
      </c>
      <c r="B22" t="s">
        <v>87</v>
      </c>
      <c r="C22" t="s">
        <v>158</v>
      </c>
      <c r="D22" s="131" t="s">
        <v>157</v>
      </c>
      <c r="E22" t="s">
        <v>81</v>
      </c>
      <c r="F22" t="s">
        <v>156</v>
      </c>
      <c r="G22">
        <v>81.51</v>
      </c>
      <c r="H22" t="s">
        <v>81</v>
      </c>
      <c r="I22" t="s">
        <v>159</v>
      </c>
      <c r="J22">
        <v>79.63</v>
      </c>
      <c r="K22" t="s">
        <v>91</v>
      </c>
      <c r="L22" t="s">
        <v>160</v>
      </c>
      <c r="M22">
        <v>188</v>
      </c>
      <c r="N22">
        <v>0</v>
      </c>
      <c r="O22">
        <v>13160</v>
      </c>
      <c r="Q22">
        <v>13160</v>
      </c>
    </row>
    <row r="23" spans="1:16" ht="13.5" customHeight="1">
      <c r="A23" t="s">
        <v>83</v>
      </c>
      <c r="B23" t="s">
        <v>87</v>
      </c>
      <c r="C23" t="s">
        <v>163</v>
      </c>
      <c r="D23" s="131" t="s">
        <v>162</v>
      </c>
      <c r="E23" t="s">
        <v>81</v>
      </c>
      <c r="F23" t="s">
        <v>161</v>
      </c>
      <c r="G23">
        <v>76.55</v>
      </c>
      <c r="H23" t="s">
        <v>81</v>
      </c>
      <c r="I23" t="s">
        <v>164</v>
      </c>
      <c r="J23">
        <v>77.34</v>
      </c>
      <c r="K23" t="s">
        <v>91</v>
      </c>
      <c r="L23" t="s">
        <v>96</v>
      </c>
      <c r="M23">
        <v>0</v>
      </c>
      <c r="N23">
        <v>79</v>
      </c>
      <c r="O23">
        <v>-9480</v>
      </c>
      <c r="P23">
        <v>-9480</v>
      </c>
    </row>
    <row r="24" spans="1:16" ht="13.5" customHeight="1">
      <c r="A24" t="s">
        <v>83</v>
      </c>
      <c r="B24" t="s">
        <v>37</v>
      </c>
      <c r="C24" t="s">
        <v>167</v>
      </c>
      <c r="D24" s="131" t="s">
        <v>166</v>
      </c>
      <c r="E24" t="s">
        <v>81</v>
      </c>
      <c r="F24" t="s">
        <v>165</v>
      </c>
      <c r="G24">
        <v>77.32</v>
      </c>
      <c r="H24" t="s">
        <v>81</v>
      </c>
      <c r="I24" t="s">
        <v>168</v>
      </c>
      <c r="J24">
        <v>76.89</v>
      </c>
      <c r="K24" t="s">
        <v>38</v>
      </c>
      <c r="L24" t="s">
        <v>96</v>
      </c>
      <c r="M24">
        <v>0</v>
      </c>
      <c r="N24">
        <v>43</v>
      </c>
      <c r="O24">
        <v>-9890</v>
      </c>
      <c r="P24">
        <v>-9890</v>
      </c>
    </row>
    <row r="25" spans="1:16" ht="13.5" customHeight="1">
      <c r="A25" t="s">
        <v>83</v>
      </c>
      <c r="B25" t="s">
        <v>87</v>
      </c>
      <c r="C25" t="s">
        <v>171</v>
      </c>
      <c r="D25" s="131" t="s">
        <v>170</v>
      </c>
      <c r="E25" t="s">
        <v>81</v>
      </c>
      <c r="F25" t="s">
        <v>169</v>
      </c>
      <c r="G25">
        <v>76.66</v>
      </c>
      <c r="H25" t="s">
        <v>81</v>
      </c>
      <c r="I25" t="s">
        <v>172</v>
      </c>
      <c r="J25">
        <v>77.11</v>
      </c>
      <c r="K25" t="s">
        <v>91</v>
      </c>
      <c r="L25" t="s">
        <v>96</v>
      </c>
      <c r="M25">
        <v>0</v>
      </c>
      <c r="N25">
        <v>45</v>
      </c>
      <c r="O25">
        <v>-9900</v>
      </c>
      <c r="P25">
        <v>-9900</v>
      </c>
    </row>
    <row r="26" spans="1:16" ht="13.5" customHeight="1">
      <c r="A26" t="s">
        <v>83</v>
      </c>
      <c r="B26" t="s">
        <v>37</v>
      </c>
      <c r="C26" t="s">
        <v>175</v>
      </c>
      <c r="D26" s="131" t="s">
        <v>174</v>
      </c>
      <c r="E26" t="s">
        <v>81</v>
      </c>
      <c r="F26" t="s">
        <v>173</v>
      </c>
      <c r="G26">
        <v>77.1</v>
      </c>
      <c r="H26" t="s">
        <v>81</v>
      </c>
      <c r="I26" t="s">
        <v>176</v>
      </c>
      <c r="J26">
        <v>76.85</v>
      </c>
      <c r="K26" t="s">
        <v>38</v>
      </c>
      <c r="L26" t="s">
        <v>96</v>
      </c>
      <c r="M26">
        <v>0</v>
      </c>
      <c r="N26">
        <v>25</v>
      </c>
      <c r="O26">
        <v>-10000</v>
      </c>
      <c r="P26">
        <v>-10000</v>
      </c>
    </row>
    <row r="27" spans="1:17" ht="13.5" customHeight="1">
      <c r="A27" t="s">
        <v>83</v>
      </c>
      <c r="B27" t="s">
        <v>37</v>
      </c>
      <c r="C27" t="s">
        <v>179</v>
      </c>
      <c r="D27" s="131" t="s">
        <v>178</v>
      </c>
      <c r="E27" t="s">
        <v>81</v>
      </c>
      <c r="F27" t="s">
        <v>177</v>
      </c>
      <c r="G27">
        <v>77.25</v>
      </c>
      <c r="H27" t="s">
        <v>81</v>
      </c>
      <c r="I27" t="s">
        <v>180</v>
      </c>
      <c r="J27">
        <v>81.95</v>
      </c>
      <c r="K27" t="s">
        <v>38</v>
      </c>
      <c r="L27" t="s">
        <v>121</v>
      </c>
      <c r="M27">
        <v>470</v>
      </c>
      <c r="N27">
        <v>0</v>
      </c>
      <c r="O27">
        <v>79900</v>
      </c>
      <c r="Q27">
        <v>79900</v>
      </c>
    </row>
    <row r="28" spans="1:16" ht="13.5" customHeight="1">
      <c r="A28" t="s">
        <v>83</v>
      </c>
      <c r="B28" t="s">
        <v>87</v>
      </c>
      <c r="C28" t="s">
        <v>183</v>
      </c>
      <c r="D28" s="131" t="s">
        <v>182</v>
      </c>
      <c r="E28" t="s">
        <v>81</v>
      </c>
      <c r="F28" t="s">
        <v>181</v>
      </c>
      <c r="G28">
        <v>80.02</v>
      </c>
      <c r="H28" t="s">
        <v>81</v>
      </c>
      <c r="I28" t="s">
        <v>184</v>
      </c>
      <c r="J28">
        <v>80.17</v>
      </c>
      <c r="K28" t="s">
        <v>91</v>
      </c>
      <c r="L28" t="s">
        <v>96</v>
      </c>
      <c r="M28">
        <v>0</v>
      </c>
      <c r="N28">
        <v>15</v>
      </c>
      <c r="O28">
        <v>-2400</v>
      </c>
      <c r="P28">
        <v>-2400</v>
      </c>
    </row>
    <row r="29" spans="1:16" ht="13.5" customHeight="1">
      <c r="A29" t="s">
        <v>83</v>
      </c>
      <c r="B29" t="s">
        <v>87</v>
      </c>
      <c r="C29" t="s">
        <v>85</v>
      </c>
      <c r="D29" s="131" t="s">
        <v>148</v>
      </c>
      <c r="E29" t="s">
        <v>81</v>
      </c>
      <c r="F29" t="s">
        <v>185</v>
      </c>
      <c r="G29">
        <v>79.32</v>
      </c>
      <c r="H29" t="s">
        <v>81</v>
      </c>
      <c r="I29" t="s">
        <v>186</v>
      </c>
      <c r="J29">
        <v>79.89</v>
      </c>
      <c r="K29" t="s">
        <v>91</v>
      </c>
      <c r="L29" t="s">
        <v>96</v>
      </c>
      <c r="M29">
        <v>0</v>
      </c>
      <c r="N29">
        <v>57</v>
      </c>
      <c r="O29">
        <v>-9690</v>
      </c>
      <c r="P29">
        <v>-9690</v>
      </c>
    </row>
    <row r="30" spans="1:16" ht="13.5" customHeight="1">
      <c r="A30" t="s">
        <v>83</v>
      </c>
      <c r="B30" t="s">
        <v>87</v>
      </c>
      <c r="C30" t="s">
        <v>189</v>
      </c>
      <c r="D30" s="131" t="s">
        <v>188</v>
      </c>
      <c r="E30" t="s">
        <v>81</v>
      </c>
      <c r="F30" t="s">
        <v>187</v>
      </c>
      <c r="G30">
        <v>77.83</v>
      </c>
      <c r="H30" t="s">
        <v>81</v>
      </c>
      <c r="I30" t="s">
        <v>186</v>
      </c>
      <c r="J30">
        <v>78.07</v>
      </c>
      <c r="K30" t="s">
        <v>91</v>
      </c>
      <c r="L30" t="s">
        <v>96</v>
      </c>
      <c r="M30">
        <v>0</v>
      </c>
      <c r="N30">
        <v>24</v>
      </c>
      <c r="O30">
        <v>-9840</v>
      </c>
      <c r="P30">
        <v>-9840</v>
      </c>
    </row>
    <row r="31" spans="1:17" ht="13.5" customHeight="1">
      <c r="A31" t="s">
        <v>83</v>
      </c>
      <c r="B31" t="s">
        <v>193</v>
      </c>
      <c r="C31" t="s">
        <v>189</v>
      </c>
      <c r="D31" s="131" t="s">
        <v>188</v>
      </c>
      <c r="E31" t="s">
        <v>81</v>
      </c>
      <c r="F31" t="s">
        <v>190</v>
      </c>
      <c r="G31">
        <v>78.51</v>
      </c>
      <c r="H31" t="s">
        <v>81</v>
      </c>
      <c r="I31" t="s">
        <v>191</v>
      </c>
      <c r="J31">
        <v>79.26</v>
      </c>
      <c r="K31" t="s">
        <v>192</v>
      </c>
      <c r="L31" t="s">
        <v>121</v>
      </c>
      <c r="M31">
        <v>75</v>
      </c>
      <c r="N31">
        <v>0</v>
      </c>
      <c r="O31">
        <v>30750</v>
      </c>
      <c r="Q31">
        <v>30750</v>
      </c>
    </row>
    <row r="32" spans="1:16" ht="13.5" customHeight="1">
      <c r="A32" t="s">
        <v>83</v>
      </c>
      <c r="B32" t="s">
        <v>193</v>
      </c>
      <c r="C32" t="s">
        <v>196</v>
      </c>
      <c r="D32" s="131" t="s">
        <v>195</v>
      </c>
      <c r="E32" t="s">
        <v>81</v>
      </c>
      <c r="F32" t="s">
        <v>194</v>
      </c>
      <c r="G32">
        <v>82.58</v>
      </c>
      <c r="H32" t="s">
        <v>81</v>
      </c>
      <c r="I32" t="s">
        <v>194</v>
      </c>
      <c r="J32">
        <v>82.18</v>
      </c>
      <c r="K32" t="s">
        <v>192</v>
      </c>
      <c r="L32" t="s">
        <v>96</v>
      </c>
      <c r="M32">
        <v>0</v>
      </c>
      <c r="N32">
        <v>40</v>
      </c>
      <c r="O32">
        <v>-10000</v>
      </c>
      <c r="P32">
        <v>-10000</v>
      </c>
    </row>
    <row r="33" spans="1:17" ht="13.5" customHeight="1">
      <c r="A33" t="s">
        <v>83</v>
      </c>
      <c r="B33" t="s">
        <v>193</v>
      </c>
      <c r="C33" t="s">
        <v>199</v>
      </c>
      <c r="D33" s="131" t="s">
        <v>198</v>
      </c>
      <c r="E33" t="s">
        <v>81</v>
      </c>
      <c r="F33" t="s">
        <v>197</v>
      </c>
      <c r="G33">
        <v>87.61</v>
      </c>
      <c r="H33" t="s">
        <v>81</v>
      </c>
      <c r="I33" t="s">
        <v>200</v>
      </c>
      <c r="J33">
        <v>92.75</v>
      </c>
      <c r="K33" t="s">
        <v>192</v>
      </c>
      <c r="L33" t="s">
        <v>121</v>
      </c>
      <c r="M33">
        <v>514</v>
      </c>
      <c r="N33">
        <v>0</v>
      </c>
      <c r="O33">
        <v>61680</v>
      </c>
      <c r="Q33">
        <v>61680</v>
      </c>
    </row>
    <row r="34" spans="1:17" ht="13.5" customHeight="1">
      <c r="A34" t="s">
        <v>83</v>
      </c>
      <c r="B34" t="s">
        <v>87</v>
      </c>
      <c r="C34" t="s">
        <v>158</v>
      </c>
      <c r="D34" s="131" t="s">
        <v>203</v>
      </c>
      <c r="E34" t="s">
        <v>81</v>
      </c>
      <c r="F34" t="s">
        <v>201</v>
      </c>
      <c r="G34">
        <v>100.45</v>
      </c>
      <c r="H34" t="s">
        <v>81</v>
      </c>
      <c r="I34" t="s">
        <v>202</v>
      </c>
      <c r="J34">
        <v>99.3</v>
      </c>
      <c r="K34" t="s">
        <v>91</v>
      </c>
      <c r="L34" t="s">
        <v>121</v>
      </c>
      <c r="M34">
        <v>115</v>
      </c>
      <c r="N34">
        <v>0</v>
      </c>
      <c r="O34">
        <v>8050</v>
      </c>
      <c r="Q34">
        <v>8050</v>
      </c>
    </row>
    <row r="35" spans="1:17" ht="13.5" customHeight="1">
      <c r="A35" t="s">
        <v>83</v>
      </c>
      <c r="B35" t="s">
        <v>193</v>
      </c>
      <c r="C35" t="s">
        <v>205</v>
      </c>
      <c r="D35" s="131" t="s">
        <v>148</v>
      </c>
      <c r="E35" t="s">
        <v>81</v>
      </c>
      <c r="F35" t="s">
        <v>204</v>
      </c>
      <c r="G35">
        <v>103.05</v>
      </c>
      <c r="H35" t="s">
        <v>81</v>
      </c>
      <c r="I35" t="s">
        <v>206</v>
      </c>
      <c r="J35">
        <v>103.75</v>
      </c>
      <c r="K35" t="s">
        <v>192</v>
      </c>
      <c r="L35" t="s">
        <v>121</v>
      </c>
      <c r="M35">
        <v>70</v>
      </c>
      <c r="N35">
        <v>0</v>
      </c>
      <c r="O35">
        <v>11900</v>
      </c>
      <c r="Q35">
        <v>11900</v>
      </c>
    </row>
    <row r="36" spans="1:16" ht="13.5" customHeight="1">
      <c r="A36" t="s">
        <v>83</v>
      </c>
      <c r="B36" t="s">
        <v>87</v>
      </c>
      <c r="C36" t="s">
        <v>163</v>
      </c>
      <c r="D36" s="131" t="s">
        <v>209</v>
      </c>
      <c r="E36" t="s">
        <v>81</v>
      </c>
      <c r="F36" t="s">
        <v>207</v>
      </c>
      <c r="G36">
        <v>101.53</v>
      </c>
      <c r="H36" t="s">
        <v>81</v>
      </c>
      <c r="I36" t="s">
        <v>208</v>
      </c>
      <c r="J36">
        <v>102.31</v>
      </c>
      <c r="K36" t="s">
        <v>91</v>
      </c>
      <c r="L36" t="s">
        <v>96</v>
      </c>
      <c r="M36">
        <v>0</v>
      </c>
      <c r="N36">
        <v>78</v>
      </c>
      <c r="O36">
        <v>-9360</v>
      </c>
      <c r="P36">
        <v>-9360</v>
      </c>
    </row>
    <row r="37" spans="1:15" ht="13.5" customHeight="1">
      <c r="A37" t="s">
        <v>83</v>
      </c>
      <c r="B37" t="s">
        <v>87</v>
      </c>
      <c r="C37" t="s">
        <v>212</v>
      </c>
      <c r="D37" s="131" t="s">
        <v>211</v>
      </c>
      <c r="E37" t="s">
        <v>81</v>
      </c>
      <c r="F37" t="s">
        <v>210</v>
      </c>
      <c r="G37">
        <v>101.82</v>
      </c>
      <c r="H37" t="s">
        <v>81</v>
      </c>
      <c r="I37" t="s">
        <v>213</v>
      </c>
      <c r="J37">
        <v>101.82</v>
      </c>
      <c r="K37" t="s">
        <v>91</v>
      </c>
      <c r="L37" t="s">
        <v>228</v>
      </c>
      <c r="M37">
        <v>0</v>
      </c>
      <c r="N37">
        <v>0</v>
      </c>
      <c r="O37">
        <v>0</v>
      </c>
    </row>
    <row r="38" spans="1:17" ht="13.5" customHeight="1">
      <c r="A38" t="s">
        <v>83</v>
      </c>
      <c r="B38" t="s">
        <v>193</v>
      </c>
      <c r="C38" t="s">
        <v>212</v>
      </c>
      <c r="D38" s="131" t="s">
        <v>215</v>
      </c>
      <c r="E38" t="s">
        <v>81</v>
      </c>
      <c r="F38" t="s">
        <v>214</v>
      </c>
      <c r="G38">
        <v>103.89</v>
      </c>
      <c r="H38" t="s">
        <v>81</v>
      </c>
      <c r="I38" t="s">
        <v>216</v>
      </c>
      <c r="J38">
        <v>108.23</v>
      </c>
      <c r="K38" t="s">
        <v>192</v>
      </c>
      <c r="L38" t="s">
        <v>121</v>
      </c>
      <c r="M38">
        <v>434</v>
      </c>
      <c r="N38">
        <v>0</v>
      </c>
      <c r="O38">
        <v>117180</v>
      </c>
      <c r="Q38">
        <v>117180</v>
      </c>
    </row>
    <row r="39" spans="1:17" ht="13.5" customHeight="1">
      <c r="A39" t="s">
        <v>83</v>
      </c>
      <c r="B39" t="s">
        <v>193</v>
      </c>
      <c r="C39" t="s">
        <v>219</v>
      </c>
      <c r="D39" s="131" t="s">
        <v>218</v>
      </c>
      <c r="E39" t="s">
        <v>81</v>
      </c>
      <c r="F39" t="s">
        <v>217</v>
      </c>
      <c r="G39">
        <v>119.21</v>
      </c>
      <c r="H39" t="s">
        <v>81</v>
      </c>
      <c r="I39" t="s">
        <v>220</v>
      </c>
      <c r="J39">
        <v>119.36</v>
      </c>
      <c r="K39" t="s">
        <v>192</v>
      </c>
      <c r="L39" t="s">
        <v>121</v>
      </c>
      <c r="M39">
        <v>15</v>
      </c>
      <c r="N39">
        <v>0</v>
      </c>
      <c r="O39">
        <v>1500</v>
      </c>
      <c r="Q39">
        <v>1500</v>
      </c>
    </row>
    <row r="40" spans="1:16" ht="13.5" customHeight="1">
      <c r="A40" t="s">
        <v>83</v>
      </c>
      <c r="B40" t="s">
        <v>193</v>
      </c>
      <c r="C40" t="s">
        <v>219</v>
      </c>
      <c r="D40" s="131" t="s">
        <v>222</v>
      </c>
      <c r="E40" t="s">
        <v>81</v>
      </c>
      <c r="F40" t="s">
        <v>221</v>
      </c>
      <c r="G40">
        <v>124.7</v>
      </c>
      <c r="H40" t="s">
        <v>81</v>
      </c>
      <c r="I40" t="s">
        <v>223</v>
      </c>
      <c r="J40">
        <v>123.76</v>
      </c>
      <c r="K40" t="s">
        <v>192</v>
      </c>
      <c r="L40" t="s">
        <v>96</v>
      </c>
      <c r="M40">
        <v>0</v>
      </c>
      <c r="N40">
        <v>94</v>
      </c>
      <c r="O40">
        <v>-9400</v>
      </c>
      <c r="P40">
        <v>-9400</v>
      </c>
    </row>
    <row r="41" spans="1:17" ht="13.5" customHeight="1">
      <c r="A41" t="s">
        <v>83</v>
      </c>
      <c r="B41" t="s">
        <v>193</v>
      </c>
      <c r="C41" t="s">
        <v>219</v>
      </c>
      <c r="D41" s="131" t="s">
        <v>225</v>
      </c>
      <c r="E41" t="s">
        <v>81</v>
      </c>
      <c r="F41" t="s">
        <v>224</v>
      </c>
      <c r="G41">
        <v>123.57</v>
      </c>
      <c r="H41" t="s">
        <v>81</v>
      </c>
      <c r="I41" t="s">
        <v>226</v>
      </c>
      <c r="J41">
        <v>124.06</v>
      </c>
      <c r="K41" t="s">
        <v>192</v>
      </c>
      <c r="L41" t="s">
        <v>227</v>
      </c>
      <c r="M41">
        <v>49</v>
      </c>
      <c r="N41">
        <v>0</v>
      </c>
      <c r="O41">
        <v>4900</v>
      </c>
      <c r="Q41">
        <v>4900</v>
      </c>
    </row>
    <row r="42" spans="12:17" ht="13.5">
      <c r="L42" s="42" t="s">
        <v>40</v>
      </c>
      <c r="M42" s="10">
        <f>INT(SUM(M2:M41))</f>
        <v>5632</v>
      </c>
      <c r="N42" s="10">
        <f>INT(SUM(N2:N41))</f>
        <v>1457</v>
      </c>
      <c r="O42">
        <f>SUM(O2:O41)</f>
        <v>534790</v>
      </c>
      <c r="P42">
        <f>SUM(P2:P41)</f>
        <v>-158040</v>
      </c>
      <c r="Q42">
        <f>SUM(Q2:Q41)</f>
        <v>692830</v>
      </c>
    </row>
    <row r="43" spans="13:14" ht="13.5">
      <c r="M43" s="10"/>
      <c r="N43" s="10"/>
    </row>
    <row r="44" spans="13:14" ht="13.5">
      <c r="M44" s="10"/>
      <c r="N44" s="10"/>
    </row>
    <row r="46" spans="12:14" ht="13.5">
      <c r="L46" s="11"/>
      <c r="M46" s="12"/>
      <c r="N46" s="12"/>
    </row>
    <row r="49" spans="3:9" ht="14.25" thickBot="1">
      <c r="C49" s="133" t="s">
        <v>41</v>
      </c>
      <c r="D49" s="134"/>
      <c r="F49" s="135" t="s">
        <v>42</v>
      </c>
      <c r="G49" s="136"/>
      <c r="H49" s="28" t="s">
        <v>43</v>
      </c>
      <c r="I49" s="31" t="s">
        <v>44</v>
      </c>
    </row>
    <row r="50" spans="3:9" ht="13.5">
      <c r="C50" s="5" t="s">
        <v>45</v>
      </c>
      <c r="D50" s="6" t="s">
        <v>229</v>
      </c>
      <c r="F50" s="5"/>
      <c r="G50" s="15"/>
      <c r="H50" s="21"/>
      <c r="I50" s="24"/>
    </row>
    <row r="51" spans="3:9" ht="13.5">
      <c r="C51" s="2" t="s">
        <v>46</v>
      </c>
      <c r="D51" s="1">
        <v>21</v>
      </c>
      <c r="F51" s="2"/>
      <c r="G51" s="17"/>
      <c r="H51" s="22"/>
      <c r="I51" s="18"/>
    </row>
    <row r="52" spans="3:9" ht="13.5">
      <c r="C52" s="2" t="s">
        <v>47</v>
      </c>
      <c r="D52" s="1">
        <v>19</v>
      </c>
      <c r="F52" s="2"/>
      <c r="G52" s="17"/>
      <c r="H52" s="22"/>
      <c r="I52" s="18"/>
    </row>
    <row r="53" spans="3:9" ht="13.5">
      <c r="C53" s="2" t="s">
        <v>48</v>
      </c>
      <c r="D53" s="1">
        <v>40</v>
      </c>
      <c r="F53" s="2"/>
      <c r="G53" s="17"/>
      <c r="H53" s="22"/>
      <c r="I53" s="18"/>
    </row>
    <row r="54" spans="3:9" ht="13.5">
      <c r="C54" s="2" t="s">
        <v>49</v>
      </c>
      <c r="D54" s="1">
        <v>21</v>
      </c>
      <c r="F54" s="2"/>
      <c r="G54" s="17"/>
      <c r="H54" s="22"/>
      <c r="I54" s="18"/>
    </row>
    <row r="55" spans="3:9" ht="13.5">
      <c r="C55" s="2" t="s">
        <v>50</v>
      </c>
      <c r="D55" s="4">
        <v>18</v>
      </c>
      <c r="F55" s="2"/>
      <c r="G55" s="17"/>
      <c r="H55" s="22"/>
      <c r="I55" s="18"/>
    </row>
    <row r="56" spans="3:9" ht="13.5">
      <c r="C56" s="2" t="s">
        <v>51</v>
      </c>
      <c r="D56" s="1">
        <v>1</v>
      </c>
      <c r="F56" s="2"/>
      <c r="G56" s="17"/>
      <c r="H56" s="22"/>
      <c r="I56" s="18"/>
    </row>
    <row r="57" spans="3:9" ht="13.5">
      <c r="C57" s="8" t="s">
        <v>52</v>
      </c>
      <c r="D57" s="9">
        <v>0</v>
      </c>
      <c r="F57" s="2"/>
      <c r="G57" s="17"/>
      <c r="H57" s="22"/>
      <c r="I57" s="18"/>
    </row>
    <row r="58" spans="3:9" ht="13.5">
      <c r="C58" s="2" t="s">
        <v>53</v>
      </c>
      <c r="D58" s="1">
        <f>Q42</f>
        <v>692830</v>
      </c>
      <c r="F58" s="2"/>
      <c r="G58" s="17"/>
      <c r="H58" s="22"/>
      <c r="I58" s="18"/>
    </row>
    <row r="59" spans="3:9" ht="13.5">
      <c r="C59" s="2" t="s">
        <v>54</v>
      </c>
      <c r="D59" s="4">
        <f>P42</f>
        <v>-158040</v>
      </c>
      <c r="F59" s="2"/>
      <c r="G59" s="17"/>
      <c r="H59" s="22"/>
      <c r="I59" s="18"/>
    </row>
    <row r="60" spans="3:9" ht="13.5">
      <c r="C60" s="2" t="s">
        <v>55</v>
      </c>
      <c r="D60" s="1">
        <f>O42</f>
        <v>534790</v>
      </c>
      <c r="F60" s="5"/>
      <c r="G60" s="15"/>
      <c r="H60" s="21"/>
      <c r="I60" s="16"/>
    </row>
    <row r="61" spans="3:9" ht="13.5">
      <c r="C61" s="2" t="s">
        <v>15</v>
      </c>
      <c r="D61" s="13">
        <f>D58/D54</f>
        <v>32991.90476190476</v>
      </c>
      <c r="F61" s="2"/>
      <c r="G61" s="17"/>
      <c r="H61" s="22"/>
      <c r="I61" s="18"/>
    </row>
    <row r="62" spans="3:9" ht="13.5">
      <c r="C62" s="2" t="s">
        <v>16</v>
      </c>
      <c r="D62" s="13">
        <f>D59/D55</f>
        <v>-8780</v>
      </c>
      <c r="F62" s="2"/>
      <c r="G62" s="17"/>
      <c r="H62" s="22"/>
      <c r="I62" s="18"/>
    </row>
    <row r="63" spans="3:9" ht="13.5">
      <c r="C63" s="2" t="s">
        <v>56</v>
      </c>
      <c r="D63" s="1">
        <v>5</v>
      </c>
      <c r="F63" s="2"/>
      <c r="G63" s="17"/>
      <c r="H63" s="22"/>
      <c r="I63" s="18"/>
    </row>
    <row r="64" spans="3:9" ht="13.5">
      <c r="C64" s="2" t="s">
        <v>57</v>
      </c>
      <c r="D64" s="1">
        <v>5</v>
      </c>
      <c r="F64" s="2"/>
      <c r="G64" s="17"/>
      <c r="H64" s="22"/>
      <c r="I64" s="18"/>
    </row>
    <row r="65" spans="3:9" ht="13.5">
      <c r="C65" s="2" t="s">
        <v>58</v>
      </c>
      <c r="D65" s="14">
        <v>1356</v>
      </c>
      <c r="F65" s="2"/>
      <c r="G65" s="17"/>
      <c r="H65" s="22"/>
      <c r="I65" s="18"/>
    </row>
    <row r="66" spans="3:9" ht="14.25" thickBot="1">
      <c r="C66" s="3" t="s">
        <v>14</v>
      </c>
      <c r="D66" s="7">
        <f>D54/(D54+D55)</f>
        <v>0.5384615384615384</v>
      </c>
      <c r="F66" s="2"/>
      <c r="G66" s="17"/>
      <c r="H66" s="22"/>
      <c r="I66" s="18"/>
    </row>
    <row r="67" spans="3:9" ht="13.5">
      <c r="C67" s="8" t="s">
        <v>230</v>
      </c>
      <c r="D67">
        <f>(INT(-100*D61/D62))/100</f>
        <v>3.75</v>
      </c>
      <c r="F67" s="2"/>
      <c r="G67" s="17"/>
      <c r="H67" s="22"/>
      <c r="I67" s="18"/>
    </row>
    <row r="68" spans="6:9" ht="14.25" thickBot="1">
      <c r="F68" s="3"/>
      <c r="G68" s="19"/>
      <c r="H68" s="23"/>
      <c r="I68" s="20"/>
    </row>
    <row r="69" spans="6:9" ht="14.25" thickBot="1">
      <c r="F69" s="38" t="s">
        <v>40</v>
      </c>
      <c r="G69" s="43">
        <f>SUM(G50:G68)</f>
        <v>0</v>
      </c>
      <c r="H69" s="43">
        <f>SUM(H50:H68)</f>
        <v>0</v>
      </c>
      <c r="I69" s="43">
        <f>SUM(I50:I68)</f>
        <v>0</v>
      </c>
    </row>
    <row r="72" spans="6:10" ht="14.25" thickBot="1">
      <c r="F72" s="135" t="s">
        <v>59</v>
      </c>
      <c r="G72" s="136"/>
      <c r="H72" s="28" t="s">
        <v>43</v>
      </c>
      <c r="I72" s="29" t="s">
        <v>44</v>
      </c>
      <c r="J72" s="30" t="s">
        <v>60</v>
      </c>
    </row>
    <row r="73" spans="6:10" ht="13.5">
      <c r="F73" s="5" t="s">
        <v>61</v>
      </c>
      <c r="G73" s="15">
        <v>0</v>
      </c>
      <c r="H73" s="21">
        <v>0</v>
      </c>
      <c r="I73" s="25">
        <v>0</v>
      </c>
      <c r="J73" s="26">
        <v>0</v>
      </c>
    </row>
    <row r="74" spans="6:10" ht="13.5">
      <c r="F74" s="2" t="s">
        <v>62</v>
      </c>
      <c r="G74" s="17">
        <v>0</v>
      </c>
      <c r="H74" s="17">
        <v>0</v>
      </c>
      <c r="I74" s="22">
        <v>0</v>
      </c>
      <c r="J74" s="27">
        <v>0</v>
      </c>
    </row>
    <row r="75" spans="6:10" ht="13.5">
      <c r="F75" s="2" t="s">
        <v>63</v>
      </c>
      <c r="G75" s="17">
        <v>0</v>
      </c>
      <c r="H75" s="17">
        <v>0</v>
      </c>
      <c r="I75" s="22">
        <v>0</v>
      </c>
      <c r="J75" s="27">
        <v>0</v>
      </c>
    </row>
    <row r="76" spans="6:10" ht="13.5">
      <c r="F76" s="2" t="s">
        <v>64</v>
      </c>
      <c r="G76" s="17">
        <v>0</v>
      </c>
      <c r="H76" s="17">
        <v>0</v>
      </c>
      <c r="I76" s="22">
        <v>0</v>
      </c>
      <c r="J76" s="27">
        <v>0</v>
      </c>
    </row>
    <row r="77" spans="6:10" ht="14.25" thickBot="1">
      <c r="F77" s="33" t="s">
        <v>65</v>
      </c>
      <c r="G77" s="34">
        <v>0</v>
      </c>
      <c r="H77" s="34">
        <v>0</v>
      </c>
      <c r="I77" s="35">
        <v>0</v>
      </c>
      <c r="J77" s="36">
        <v>0</v>
      </c>
    </row>
    <row r="78" spans="6:10" ht="14.25" thickBot="1">
      <c r="F78" s="32" t="s">
        <v>40</v>
      </c>
      <c r="G78" s="32"/>
      <c r="H78" s="32"/>
      <c r="I78" s="37"/>
      <c r="J78" s="123">
        <f>SUM(J73:J77)</f>
        <v>0</v>
      </c>
    </row>
  </sheetData>
  <sheetProtection/>
  <mergeCells count="3">
    <mergeCell ref="C49:D49"/>
    <mergeCell ref="F49:G49"/>
    <mergeCell ref="F72:G72"/>
  </mergeCells>
  <printOptions/>
  <pageMargins left="0.6986111111111111" right="0.6986111111111111"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S139"/>
  <sheetViews>
    <sheetView zoomScaleSheetLayoutView="100" zoomScalePageLayoutView="0" workbookViewId="0" topLeftCell="A1">
      <pane ySplit="1" topLeftCell="A2" activePane="bottomLeft" state="frozen"/>
      <selection pane="topLeft" activeCell="A1" sqref="A1"/>
      <selection pane="bottomLeft" activeCell="A109" sqref="A109"/>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5.875" style="0" customWidth="1"/>
    <col min="17" max="17" width="0.12890625" style="0" customWidth="1"/>
    <col min="18" max="19" width="10.00390625" style="0" hidden="1" customWidth="1"/>
  </cols>
  <sheetData>
    <row r="1" spans="1:16"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row>
    <row r="2" spans="1:19" ht="13.5" customHeight="1">
      <c r="A2" t="s">
        <v>83</v>
      </c>
      <c r="B2">
        <f aca="true" t="shared" si="0" ref="B2:B12">IF(G2&gt;H2,1,-1)</f>
        <v>1</v>
      </c>
      <c r="C2">
        <f aca="true" t="shared" si="1" ref="C2:C12">INT(10/(G2-H2)*B2)/10</f>
        <v>7.1</v>
      </c>
      <c r="D2" t="s">
        <v>254</v>
      </c>
      <c r="E2" t="s">
        <v>250</v>
      </c>
      <c r="F2" t="s">
        <v>256</v>
      </c>
      <c r="G2">
        <v>90.03</v>
      </c>
      <c r="H2">
        <v>89.89</v>
      </c>
      <c r="I2" t="s">
        <v>250</v>
      </c>
      <c r="J2" t="s">
        <v>258</v>
      </c>
      <c r="K2">
        <v>89.89</v>
      </c>
      <c r="L2" t="str">
        <f aca="true" t="shared" si="2" ref="L2:L12">IF(B2&gt;0,"ストップ切上げ","ストップ切り下げ")</f>
        <v>ストップ切上げ</v>
      </c>
      <c r="M2">
        <f aca="true" t="shared" si="3" ref="M2:M12">IF(P2&gt;0,1,IF(P2&lt;0,-1,0))</f>
        <v>-1</v>
      </c>
      <c r="N2">
        <f aca="true" t="shared" si="4" ref="N2:N12">IF((K2-G2)*B2&gt;0,(K2-G2)*B2*100,0)</f>
        <v>0</v>
      </c>
      <c r="O2">
        <f aca="true" t="shared" si="5" ref="O2:O12">IF((K2-G2)*B2&lt;0,(G2-K2)*B2*100,0)</f>
        <v>14.000000000000057</v>
      </c>
      <c r="P2">
        <f aca="true" t="shared" si="6" ref="P2:P12">(K2-G2)*C2*B2*10000</f>
        <v>-9940.00000000004</v>
      </c>
      <c r="Q2">
        <f aca="true" t="shared" si="7" ref="Q2:Q64">IF(P2&gt;0,P2,0)</f>
        <v>0</v>
      </c>
      <c r="R2">
        <f aca="true" t="shared" si="8" ref="R2:R12">IF(P2&lt;0,P2,0)</f>
        <v>-9940.00000000004</v>
      </c>
      <c r="S2">
        <f>M2</f>
        <v>-1</v>
      </c>
    </row>
    <row r="3" spans="1:19" ht="13.5" customHeight="1">
      <c r="A3" t="s">
        <v>83</v>
      </c>
      <c r="B3">
        <f t="shared" si="0"/>
        <v>-1</v>
      </c>
      <c r="C3">
        <f t="shared" si="1"/>
        <v>3.4</v>
      </c>
      <c r="D3" t="s">
        <v>254</v>
      </c>
      <c r="E3" t="s">
        <v>250</v>
      </c>
      <c r="F3" t="s">
        <v>257</v>
      </c>
      <c r="G3">
        <v>93.97</v>
      </c>
      <c r="H3">
        <v>94.26</v>
      </c>
      <c r="I3" t="s">
        <v>250</v>
      </c>
      <c r="J3" t="s">
        <v>255</v>
      </c>
      <c r="K3">
        <v>93.24</v>
      </c>
      <c r="L3" t="str">
        <f t="shared" si="2"/>
        <v>ストップ切り下げ</v>
      </c>
      <c r="M3">
        <f t="shared" si="3"/>
        <v>1</v>
      </c>
      <c r="N3">
        <f t="shared" si="4"/>
        <v>73.0000000000004</v>
      </c>
      <c r="O3">
        <f t="shared" si="5"/>
        <v>0</v>
      </c>
      <c r="P3">
        <f t="shared" si="6"/>
        <v>24820.000000000135</v>
      </c>
      <c r="Q3">
        <f t="shared" si="7"/>
        <v>24820.000000000135</v>
      </c>
      <c r="R3">
        <f t="shared" si="8"/>
        <v>0</v>
      </c>
      <c r="S3">
        <f>IF(M3=M2,S2+M3,M3)</f>
        <v>1</v>
      </c>
    </row>
    <row r="4" spans="1:19" ht="13.5" customHeight="1">
      <c r="A4" t="s">
        <v>83</v>
      </c>
      <c r="B4">
        <f t="shared" si="0"/>
        <v>-1</v>
      </c>
      <c r="C4">
        <f t="shared" si="1"/>
        <v>1.6</v>
      </c>
      <c r="D4" t="s">
        <v>254</v>
      </c>
      <c r="E4" t="s">
        <v>250</v>
      </c>
      <c r="F4" t="s">
        <v>259</v>
      </c>
      <c r="G4">
        <v>92.5</v>
      </c>
      <c r="H4">
        <v>93.12</v>
      </c>
      <c r="I4" t="s">
        <v>250</v>
      </c>
      <c r="J4" t="s">
        <v>260</v>
      </c>
      <c r="K4">
        <v>92.24</v>
      </c>
      <c r="L4" t="str">
        <f t="shared" si="2"/>
        <v>ストップ切り下げ</v>
      </c>
      <c r="M4">
        <f t="shared" si="3"/>
        <v>1</v>
      </c>
      <c r="N4">
        <f t="shared" si="4"/>
        <v>26.00000000000051</v>
      </c>
      <c r="O4">
        <f t="shared" si="5"/>
        <v>0</v>
      </c>
      <c r="P4">
        <f t="shared" si="6"/>
        <v>4160.000000000082</v>
      </c>
      <c r="Q4">
        <f t="shared" si="7"/>
        <v>4160.000000000082</v>
      </c>
      <c r="R4">
        <f t="shared" si="8"/>
        <v>0</v>
      </c>
      <c r="S4">
        <f aca="true" t="shared" si="9" ref="S4:S67">IF(M4=M3,S3+M4,M4)</f>
        <v>2</v>
      </c>
    </row>
    <row r="5" spans="1:19" ht="13.5" customHeight="1">
      <c r="A5" t="s">
        <v>83</v>
      </c>
      <c r="B5">
        <f t="shared" si="0"/>
        <v>1</v>
      </c>
      <c r="C5">
        <f t="shared" si="1"/>
        <v>3.5</v>
      </c>
      <c r="D5" t="s">
        <v>254</v>
      </c>
      <c r="E5" t="s">
        <v>250</v>
      </c>
      <c r="F5" t="s">
        <v>261</v>
      </c>
      <c r="G5">
        <v>94.16</v>
      </c>
      <c r="H5">
        <v>93.88</v>
      </c>
      <c r="I5" t="s">
        <v>250</v>
      </c>
      <c r="J5" t="s">
        <v>262</v>
      </c>
      <c r="K5">
        <v>93.88</v>
      </c>
      <c r="L5" t="str">
        <f t="shared" si="2"/>
        <v>ストップ切上げ</v>
      </c>
      <c r="M5">
        <f t="shared" si="3"/>
        <v>-1</v>
      </c>
      <c r="N5">
        <f t="shared" si="4"/>
        <v>0</v>
      </c>
      <c r="O5">
        <f t="shared" si="5"/>
        <v>28.000000000000114</v>
      </c>
      <c r="P5">
        <f t="shared" si="6"/>
        <v>-9800.00000000004</v>
      </c>
      <c r="Q5">
        <f t="shared" si="7"/>
        <v>0</v>
      </c>
      <c r="R5">
        <f t="shared" si="8"/>
        <v>-9800.00000000004</v>
      </c>
      <c r="S5">
        <f t="shared" si="9"/>
        <v>-1</v>
      </c>
    </row>
    <row r="6" spans="1:19" ht="13.5" customHeight="1">
      <c r="A6" t="s">
        <v>83</v>
      </c>
      <c r="B6">
        <f t="shared" si="0"/>
        <v>-1</v>
      </c>
      <c r="C6">
        <f t="shared" si="1"/>
        <v>0.6</v>
      </c>
      <c r="D6" t="s">
        <v>254</v>
      </c>
      <c r="E6" t="s">
        <v>250</v>
      </c>
      <c r="F6" t="s">
        <v>263</v>
      </c>
      <c r="G6">
        <v>91.67</v>
      </c>
      <c r="H6">
        <v>93.21</v>
      </c>
      <c r="I6" t="s">
        <v>250</v>
      </c>
      <c r="J6" t="s">
        <v>264</v>
      </c>
      <c r="K6">
        <v>93.21</v>
      </c>
      <c r="L6" t="str">
        <f t="shared" si="2"/>
        <v>ストップ切り下げ</v>
      </c>
      <c r="M6">
        <f t="shared" si="3"/>
        <v>-1</v>
      </c>
      <c r="N6">
        <f t="shared" si="4"/>
        <v>0</v>
      </c>
      <c r="O6">
        <f t="shared" si="5"/>
        <v>153.9999999999992</v>
      </c>
      <c r="P6">
        <f t="shared" si="6"/>
        <v>-9239.99999999995</v>
      </c>
      <c r="Q6">
        <f t="shared" si="7"/>
        <v>0</v>
      </c>
      <c r="R6">
        <f t="shared" si="8"/>
        <v>-9239.99999999995</v>
      </c>
      <c r="S6">
        <f t="shared" si="9"/>
        <v>-2</v>
      </c>
    </row>
    <row r="7" spans="1:19" ht="13.5" customHeight="1">
      <c r="A7" t="s">
        <v>83</v>
      </c>
      <c r="B7">
        <f t="shared" si="0"/>
        <v>-1</v>
      </c>
      <c r="C7">
        <f t="shared" si="1"/>
        <v>2.1</v>
      </c>
      <c r="D7" t="s">
        <v>254</v>
      </c>
      <c r="E7" t="s">
        <v>250</v>
      </c>
      <c r="F7" t="s">
        <v>265</v>
      </c>
      <c r="G7">
        <v>92.23</v>
      </c>
      <c r="H7">
        <v>92.7</v>
      </c>
      <c r="I7" t="s">
        <v>250</v>
      </c>
      <c r="J7" t="s">
        <v>266</v>
      </c>
      <c r="K7">
        <v>92.7</v>
      </c>
      <c r="L7" t="str">
        <f t="shared" si="2"/>
        <v>ストップ切り下げ</v>
      </c>
      <c r="M7">
        <f t="shared" si="3"/>
        <v>-1</v>
      </c>
      <c r="N7">
        <f t="shared" si="4"/>
        <v>0</v>
      </c>
      <c r="O7">
        <f t="shared" si="5"/>
        <v>46.999999999999886</v>
      </c>
      <c r="P7">
        <f t="shared" si="6"/>
        <v>-9869.999999999976</v>
      </c>
      <c r="Q7">
        <f t="shared" si="7"/>
        <v>0</v>
      </c>
      <c r="R7">
        <f t="shared" si="8"/>
        <v>-9869.999999999976</v>
      </c>
      <c r="S7">
        <f t="shared" si="9"/>
        <v>-3</v>
      </c>
    </row>
    <row r="8" spans="1:19" ht="13.5" customHeight="1">
      <c r="A8" t="s">
        <v>83</v>
      </c>
      <c r="B8">
        <f t="shared" si="0"/>
        <v>-1</v>
      </c>
      <c r="C8">
        <f t="shared" si="1"/>
        <v>1.8</v>
      </c>
      <c r="D8" t="s">
        <v>254</v>
      </c>
      <c r="E8" t="s">
        <v>250</v>
      </c>
      <c r="F8" t="s">
        <v>267</v>
      </c>
      <c r="G8">
        <v>91.54</v>
      </c>
      <c r="H8">
        <v>92.08</v>
      </c>
      <c r="I8" t="s">
        <v>250</v>
      </c>
      <c r="J8" t="s">
        <v>268</v>
      </c>
      <c r="K8">
        <v>91.68</v>
      </c>
      <c r="L8" t="str">
        <f t="shared" si="2"/>
        <v>ストップ切り下げ</v>
      </c>
      <c r="M8">
        <f t="shared" si="3"/>
        <v>-1</v>
      </c>
      <c r="N8">
        <f t="shared" si="4"/>
        <v>0</v>
      </c>
      <c r="O8">
        <f t="shared" si="5"/>
        <v>14.000000000000057</v>
      </c>
      <c r="P8">
        <f t="shared" si="6"/>
        <v>-2520.0000000000105</v>
      </c>
      <c r="Q8">
        <f t="shared" si="7"/>
        <v>0</v>
      </c>
      <c r="R8">
        <f t="shared" si="8"/>
        <v>-2520.0000000000105</v>
      </c>
      <c r="S8">
        <f t="shared" si="9"/>
        <v>-4</v>
      </c>
    </row>
    <row r="9" spans="1:19" ht="13.5" customHeight="1">
      <c r="A9" t="s">
        <v>83</v>
      </c>
      <c r="B9">
        <f t="shared" si="0"/>
        <v>1</v>
      </c>
      <c r="C9">
        <f t="shared" si="1"/>
        <v>1.8</v>
      </c>
      <c r="D9" t="s">
        <v>254</v>
      </c>
      <c r="E9" t="s">
        <v>250</v>
      </c>
      <c r="F9" t="s">
        <v>269</v>
      </c>
      <c r="G9">
        <v>91.77</v>
      </c>
      <c r="H9">
        <v>91.24</v>
      </c>
      <c r="I9" t="s">
        <v>250</v>
      </c>
      <c r="J9" t="s">
        <v>270</v>
      </c>
      <c r="K9">
        <v>91.24</v>
      </c>
      <c r="L9" t="str">
        <f t="shared" si="2"/>
        <v>ストップ切上げ</v>
      </c>
      <c r="M9">
        <f t="shared" si="3"/>
        <v>-1</v>
      </c>
      <c r="N9">
        <f t="shared" si="4"/>
        <v>0</v>
      </c>
      <c r="O9">
        <f t="shared" si="5"/>
        <v>53.000000000000114</v>
      </c>
      <c r="P9">
        <f t="shared" si="6"/>
        <v>-9540.00000000002</v>
      </c>
      <c r="Q9">
        <f t="shared" si="7"/>
        <v>0</v>
      </c>
      <c r="R9">
        <f t="shared" si="8"/>
        <v>-9540.00000000002</v>
      </c>
      <c r="S9">
        <f t="shared" si="9"/>
        <v>-5</v>
      </c>
    </row>
    <row r="10" spans="1:19" ht="13.5" customHeight="1">
      <c r="A10" t="s">
        <v>83</v>
      </c>
      <c r="B10">
        <f t="shared" si="0"/>
        <v>-1</v>
      </c>
      <c r="C10">
        <f t="shared" si="1"/>
        <v>4</v>
      </c>
      <c r="D10" t="s">
        <v>254</v>
      </c>
      <c r="E10" t="s">
        <v>250</v>
      </c>
      <c r="F10" t="s">
        <v>271</v>
      </c>
      <c r="G10">
        <v>91.41</v>
      </c>
      <c r="H10">
        <v>91.66</v>
      </c>
      <c r="I10" t="s">
        <v>250</v>
      </c>
      <c r="J10" t="s">
        <v>272</v>
      </c>
      <c r="K10">
        <v>91.66</v>
      </c>
      <c r="L10" t="str">
        <f t="shared" si="2"/>
        <v>ストップ切り下げ</v>
      </c>
      <c r="M10">
        <f t="shared" si="3"/>
        <v>-1</v>
      </c>
      <c r="N10">
        <f t="shared" si="4"/>
        <v>0</v>
      </c>
      <c r="O10">
        <f t="shared" si="5"/>
        <v>25</v>
      </c>
      <c r="P10">
        <f t="shared" si="6"/>
        <v>-10000</v>
      </c>
      <c r="Q10">
        <f t="shared" si="7"/>
        <v>0</v>
      </c>
      <c r="R10">
        <f t="shared" si="8"/>
        <v>-10000</v>
      </c>
      <c r="S10">
        <f t="shared" si="9"/>
        <v>-6</v>
      </c>
    </row>
    <row r="11" spans="1:19" ht="13.5" customHeight="1">
      <c r="A11" t="s">
        <v>83</v>
      </c>
      <c r="B11">
        <f t="shared" si="0"/>
        <v>-1</v>
      </c>
      <c r="C11">
        <f t="shared" si="1"/>
        <v>3.2</v>
      </c>
      <c r="D11" t="s">
        <v>254</v>
      </c>
      <c r="E11" t="s">
        <v>250</v>
      </c>
      <c r="F11" t="s">
        <v>273</v>
      </c>
      <c r="G11">
        <v>89.46</v>
      </c>
      <c r="H11">
        <v>89.77</v>
      </c>
      <c r="I11" t="s">
        <v>250</v>
      </c>
      <c r="J11" t="s">
        <v>274</v>
      </c>
      <c r="K11">
        <v>88.5</v>
      </c>
      <c r="L11" t="str">
        <f t="shared" si="2"/>
        <v>ストップ切り下げ</v>
      </c>
      <c r="M11">
        <f t="shared" si="3"/>
        <v>1</v>
      </c>
      <c r="N11">
        <f t="shared" si="4"/>
        <v>95.99999999999937</v>
      </c>
      <c r="O11">
        <f t="shared" si="5"/>
        <v>0</v>
      </c>
      <c r="P11">
        <f t="shared" si="6"/>
        <v>30719.9999999998</v>
      </c>
      <c r="Q11">
        <f t="shared" si="7"/>
        <v>30719.9999999998</v>
      </c>
      <c r="R11">
        <f t="shared" si="8"/>
        <v>0</v>
      </c>
      <c r="S11">
        <f t="shared" si="9"/>
        <v>1</v>
      </c>
    </row>
    <row r="12" spans="1:19" ht="13.5" customHeight="1">
      <c r="A12" t="s">
        <v>83</v>
      </c>
      <c r="B12">
        <f t="shared" si="0"/>
        <v>1</v>
      </c>
      <c r="C12">
        <f t="shared" si="1"/>
        <v>3.2</v>
      </c>
      <c r="D12" t="s">
        <v>254</v>
      </c>
      <c r="E12" t="s">
        <v>250</v>
      </c>
      <c r="F12" t="s">
        <v>275</v>
      </c>
      <c r="G12">
        <v>88.66</v>
      </c>
      <c r="H12">
        <v>88.35</v>
      </c>
      <c r="I12" t="s">
        <v>250</v>
      </c>
      <c r="J12" t="s">
        <v>276</v>
      </c>
      <c r="K12">
        <v>88.35</v>
      </c>
      <c r="L12" t="str">
        <f t="shared" si="2"/>
        <v>ストップ切上げ</v>
      </c>
      <c r="M12">
        <f t="shared" si="3"/>
        <v>-1</v>
      </c>
      <c r="N12">
        <f t="shared" si="4"/>
        <v>0</v>
      </c>
      <c r="O12">
        <f t="shared" si="5"/>
        <v>31.000000000000227</v>
      </c>
      <c r="P12">
        <f t="shared" si="6"/>
        <v>-9920.000000000073</v>
      </c>
      <c r="Q12">
        <f t="shared" si="7"/>
        <v>0</v>
      </c>
      <c r="R12">
        <f t="shared" si="8"/>
        <v>-9920.000000000073</v>
      </c>
      <c r="S12">
        <f t="shared" si="9"/>
        <v>-1</v>
      </c>
    </row>
    <row r="13" spans="1:19" ht="13.5" customHeight="1">
      <c r="A13" t="s">
        <v>83</v>
      </c>
      <c r="B13">
        <f aca="true" t="shared" si="10" ref="B13:B44">IF(G13&gt;H13,1,-1)</f>
        <v>-1</v>
      </c>
      <c r="C13">
        <f aca="true" t="shared" si="11" ref="C13:C44">INT(10/(G13-H13)*B13)/10</f>
        <v>2</v>
      </c>
      <c r="D13" t="s">
        <v>254</v>
      </c>
      <c r="E13" t="s">
        <v>250</v>
      </c>
      <c r="F13" t="s">
        <v>277</v>
      </c>
      <c r="G13">
        <v>88.18</v>
      </c>
      <c r="H13">
        <v>88.67</v>
      </c>
      <c r="I13" t="s">
        <v>250</v>
      </c>
      <c r="J13" t="s">
        <v>278</v>
      </c>
      <c r="K13">
        <v>87.37</v>
      </c>
      <c r="L13" t="str">
        <f aca="true" t="shared" si="12" ref="L13:L44">IF(B13&gt;0,"ストップ切上げ","ストップ切り下げ")</f>
        <v>ストップ切り下げ</v>
      </c>
      <c r="M13">
        <f aca="true" t="shared" si="13" ref="M13:M44">IF(P13&gt;0,1,IF(P13&lt;0,-1,0))</f>
        <v>1</v>
      </c>
      <c r="N13">
        <f aca="true" t="shared" si="14" ref="N13:N44">IF((K13-G13)*B13&gt;0,(K13-G13)*B13*100,0)</f>
        <v>81.00000000000023</v>
      </c>
      <c r="O13">
        <f aca="true" t="shared" si="15" ref="O13:O44">IF((K13-G13)*B13&lt;0,(G13-K13)*B13*100,0)</f>
        <v>0</v>
      </c>
      <c r="P13">
        <f aca="true" t="shared" si="16" ref="P13:P44">(K13-G13)*C13*B13*10000</f>
        <v>16200.000000000045</v>
      </c>
      <c r="Q13">
        <f t="shared" si="7"/>
        <v>16200.000000000045</v>
      </c>
      <c r="R13">
        <f aca="true" t="shared" si="17" ref="R13:R44">IF(P13&lt;0,P13,0)</f>
        <v>0</v>
      </c>
      <c r="S13">
        <f t="shared" si="9"/>
        <v>1</v>
      </c>
    </row>
    <row r="14" spans="1:19" ht="13.5" customHeight="1">
      <c r="A14" t="s">
        <v>83</v>
      </c>
      <c r="B14">
        <f t="shared" si="10"/>
        <v>-1</v>
      </c>
      <c r="C14">
        <f t="shared" si="11"/>
        <v>3.7</v>
      </c>
      <c r="D14" t="s">
        <v>254</v>
      </c>
      <c r="E14" t="s">
        <v>250</v>
      </c>
      <c r="F14" t="s">
        <v>279</v>
      </c>
      <c r="G14">
        <v>86.38</v>
      </c>
      <c r="H14">
        <v>86.65</v>
      </c>
      <c r="I14" t="s">
        <v>250</v>
      </c>
      <c r="J14" t="s">
        <v>280</v>
      </c>
      <c r="K14">
        <v>86.18</v>
      </c>
      <c r="L14" t="str">
        <f t="shared" si="12"/>
        <v>ストップ切り下げ</v>
      </c>
      <c r="M14">
        <f t="shared" si="13"/>
        <v>1</v>
      </c>
      <c r="N14">
        <f t="shared" si="14"/>
        <v>19.999999999998863</v>
      </c>
      <c r="O14">
        <f t="shared" si="15"/>
        <v>0</v>
      </c>
      <c r="P14">
        <f t="shared" si="16"/>
        <v>7399.99999999958</v>
      </c>
      <c r="Q14">
        <f t="shared" si="7"/>
        <v>7399.99999999958</v>
      </c>
      <c r="R14">
        <f t="shared" si="17"/>
        <v>0</v>
      </c>
      <c r="S14">
        <f t="shared" si="9"/>
        <v>2</v>
      </c>
    </row>
    <row r="15" spans="1:19" ht="13.5" customHeight="1">
      <c r="A15" t="s">
        <v>83</v>
      </c>
      <c r="B15">
        <f t="shared" si="10"/>
        <v>-1</v>
      </c>
      <c r="C15">
        <f t="shared" si="11"/>
        <v>4</v>
      </c>
      <c r="D15" t="s">
        <v>254</v>
      </c>
      <c r="E15" t="s">
        <v>250</v>
      </c>
      <c r="F15" t="s">
        <v>281</v>
      </c>
      <c r="G15">
        <v>85.16</v>
      </c>
      <c r="H15">
        <v>85.41</v>
      </c>
      <c r="I15" t="s">
        <v>250</v>
      </c>
      <c r="J15" t="s">
        <v>282</v>
      </c>
      <c r="K15">
        <v>85.41</v>
      </c>
      <c r="L15" t="str">
        <f t="shared" si="12"/>
        <v>ストップ切り下げ</v>
      </c>
      <c r="M15">
        <f t="shared" si="13"/>
        <v>-1</v>
      </c>
      <c r="N15">
        <f t="shared" si="14"/>
        <v>0</v>
      </c>
      <c r="O15">
        <f t="shared" si="15"/>
        <v>25</v>
      </c>
      <c r="P15">
        <f t="shared" si="16"/>
        <v>-10000</v>
      </c>
      <c r="Q15">
        <f t="shared" si="7"/>
        <v>0</v>
      </c>
      <c r="R15">
        <f t="shared" si="17"/>
        <v>-10000</v>
      </c>
      <c r="S15">
        <f t="shared" si="9"/>
        <v>-1</v>
      </c>
    </row>
    <row r="16" spans="1:19" ht="13.5" customHeight="1">
      <c r="A16" t="s">
        <v>83</v>
      </c>
      <c r="B16">
        <f t="shared" si="10"/>
        <v>-1</v>
      </c>
      <c r="C16">
        <f t="shared" si="11"/>
        <v>3.8</v>
      </c>
      <c r="D16" t="s">
        <v>254</v>
      </c>
      <c r="E16" t="s">
        <v>250</v>
      </c>
      <c r="F16" t="s">
        <v>283</v>
      </c>
      <c r="G16">
        <v>84.32</v>
      </c>
      <c r="H16">
        <v>84.58</v>
      </c>
      <c r="I16" t="s">
        <v>250</v>
      </c>
      <c r="J16" t="s">
        <v>284</v>
      </c>
      <c r="K16">
        <v>84.58</v>
      </c>
      <c r="L16" t="str">
        <f t="shared" si="12"/>
        <v>ストップ切り下げ</v>
      </c>
      <c r="M16">
        <f t="shared" si="13"/>
        <v>-1</v>
      </c>
      <c r="N16">
        <f t="shared" si="14"/>
        <v>0</v>
      </c>
      <c r="O16">
        <f t="shared" si="15"/>
        <v>26.00000000000051</v>
      </c>
      <c r="P16">
        <f t="shared" si="16"/>
        <v>-9880.000000000195</v>
      </c>
      <c r="Q16">
        <f t="shared" si="7"/>
        <v>0</v>
      </c>
      <c r="R16">
        <f t="shared" si="17"/>
        <v>-9880.000000000195</v>
      </c>
      <c r="S16">
        <f t="shared" si="9"/>
        <v>-2</v>
      </c>
    </row>
    <row r="17" spans="1:19" ht="13.5" customHeight="1">
      <c r="A17" t="s">
        <v>83</v>
      </c>
      <c r="B17">
        <f t="shared" si="10"/>
        <v>-1</v>
      </c>
      <c r="C17">
        <f t="shared" si="11"/>
        <v>6.6</v>
      </c>
      <c r="D17" t="s">
        <v>254</v>
      </c>
      <c r="E17" t="s">
        <v>250</v>
      </c>
      <c r="F17" t="s">
        <v>285</v>
      </c>
      <c r="G17">
        <v>84.14</v>
      </c>
      <c r="H17">
        <v>84.29</v>
      </c>
      <c r="I17" t="s">
        <v>250</v>
      </c>
      <c r="J17" t="s">
        <v>286</v>
      </c>
      <c r="K17">
        <v>83.88</v>
      </c>
      <c r="L17" t="str">
        <f t="shared" si="12"/>
        <v>ストップ切り下げ</v>
      </c>
      <c r="M17">
        <f t="shared" si="13"/>
        <v>1</v>
      </c>
      <c r="N17">
        <f t="shared" si="14"/>
        <v>26.00000000000051</v>
      </c>
      <c r="O17">
        <f t="shared" si="15"/>
        <v>0</v>
      </c>
      <c r="P17">
        <f t="shared" si="16"/>
        <v>17160.00000000034</v>
      </c>
      <c r="Q17">
        <f t="shared" si="7"/>
        <v>17160.00000000034</v>
      </c>
      <c r="R17">
        <f t="shared" si="17"/>
        <v>0</v>
      </c>
      <c r="S17">
        <f t="shared" si="9"/>
        <v>1</v>
      </c>
    </row>
    <row r="18" spans="1:19" ht="13.5" customHeight="1">
      <c r="A18" t="s">
        <v>83</v>
      </c>
      <c r="B18">
        <f t="shared" si="10"/>
        <v>-1</v>
      </c>
      <c r="C18">
        <f t="shared" si="11"/>
        <v>3.3</v>
      </c>
      <c r="D18" t="s">
        <v>254</v>
      </c>
      <c r="E18" t="s">
        <v>250</v>
      </c>
      <c r="F18" t="s">
        <v>287</v>
      </c>
      <c r="G18">
        <v>83.79</v>
      </c>
      <c r="H18">
        <v>84.09</v>
      </c>
      <c r="I18" t="s">
        <v>250</v>
      </c>
      <c r="J18" t="s">
        <v>288</v>
      </c>
      <c r="K18">
        <v>83.64</v>
      </c>
      <c r="L18" t="str">
        <f t="shared" si="12"/>
        <v>ストップ切り下げ</v>
      </c>
      <c r="M18">
        <f t="shared" si="13"/>
        <v>1</v>
      </c>
      <c r="N18">
        <f t="shared" si="14"/>
        <v>15.000000000000568</v>
      </c>
      <c r="O18">
        <f t="shared" si="15"/>
        <v>0</v>
      </c>
      <c r="P18">
        <f t="shared" si="16"/>
        <v>4950.000000000187</v>
      </c>
      <c r="Q18">
        <f t="shared" si="7"/>
        <v>4950.000000000187</v>
      </c>
      <c r="R18">
        <f t="shared" si="17"/>
        <v>0</v>
      </c>
      <c r="S18">
        <f t="shared" si="9"/>
        <v>2</v>
      </c>
    </row>
    <row r="19" spans="1:19" ht="13.5" customHeight="1">
      <c r="A19" t="s">
        <v>83</v>
      </c>
      <c r="B19">
        <f t="shared" si="10"/>
        <v>-1</v>
      </c>
      <c r="C19">
        <f t="shared" si="11"/>
        <v>4.1</v>
      </c>
      <c r="D19" t="s">
        <v>254</v>
      </c>
      <c r="E19" t="s">
        <v>250</v>
      </c>
      <c r="F19" t="s">
        <v>290</v>
      </c>
      <c r="G19">
        <v>81.92</v>
      </c>
      <c r="H19">
        <v>82.16</v>
      </c>
      <c r="I19" t="s">
        <v>250</v>
      </c>
      <c r="J19" t="s">
        <v>289</v>
      </c>
      <c r="K19">
        <v>82.16</v>
      </c>
      <c r="L19" t="str">
        <f t="shared" si="12"/>
        <v>ストップ切り下げ</v>
      </c>
      <c r="M19">
        <f t="shared" si="13"/>
        <v>-1</v>
      </c>
      <c r="N19">
        <f t="shared" si="14"/>
        <v>0</v>
      </c>
      <c r="O19">
        <f t="shared" si="15"/>
        <v>23.99999999999949</v>
      </c>
      <c r="P19">
        <f t="shared" si="16"/>
        <v>-9839.999999999789</v>
      </c>
      <c r="Q19">
        <f t="shared" si="7"/>
        <v>0</v>
      </c>
      <c r="R19">
        <f t="shared" si="17"/>
        <v>-9839.999999999789</v>
      </c>
      <c r="S19">
        <f t="shared" si="9"/>
        <v>-1</v>
      </c>
    </row>
    <row r="20" spans="1:19" ht="13.5" customHeight="1">
      <c r="A20" t="s">
        <v>83</v>
      </c>
      <c r="B20">
        <f t="shared" si="10"/>
        <v>-1</v>
      </c>
      <c r="C20">
        <f t="shared" si="11"/>
        <v>5.5</v>
      </c>
      <c r="D20" t="s">
        <v>254</v>
      </c>
      <c r="E20" t="s">
        <v>250</v>
      </c>
      <c r="F20" t="s">
        <v>291</v>
      </c>
      <c r="G20">
        <v>81.78</v>
      </c>
      <c r="H20">
        <v>81.96</v>
      </c>
      <c r="I20" t="s">
        <v>250</v>
      </c>
      <c r="J20" t="s">
        <v>292</v>
      </c>
      <c r="K20">
        <v>81.96</v>
      </c>
      <c r="L20" t="str">
        <f t="shared" si="12"/>
        <v>ストップ切り下げ</v>
      </c>
      <c r="M20">
        <f t="shared" si="13"/>
        <v>-1</v>
      </c>
      <c r="N20">
        <f t="shared" si="14"/>
        <v>0</v>
      </c>
      <c r="O20">
        <f t="shared" si="15"/>
        <v>17.99999999999926</v>
      </c>
      <c r="P20">
        <f t="shared" si="16"/>
        <v>-9899.999999999594</v>
      </c>
      <c r="Q20">
        <f t="shared" si="7"/>
        <v>0</v>
      </c>
      <c r="R20">
        <f t="shared" si="17"/>
        <v>-9899.999999999594</v>
      </c>
      <c r="S20">
        <f t="shared" si="9"/>
        <v>-2</v>
      </c>
    </row>
    <row r="21" spans="1:19" ht="13.5" customHeight="1">
      <c r="A21" t="s">
        <v>83</v>
      </c>
      <c r="B21">
        <f t="shared" si="10"/>
        <v>-1</v>
      </c>
      <c r="C21">
        <f t="shared" si="11"/>
        <v>1.1</v>
      </c>
      <c r="D21" t="s">
        <v>254</v>
      </c>
      <c r="E21" t="s">
        <v>250</v>
      </c>
      <c r="F21" t="s">
        <v>293</v>
      </c>
      <c r="G21">
        <v>80.96</v>
      </c>
      <c r="H21">
        <v>81.82</v>
      </c>
      <c r="I21" t="s">
        <v>250</v>
      </c>
      <c r="J21" t="s">
        <v>294</v>
      </c>
      <c r="K21">
        <v>81.5</v>
      </c>
      <c r="L21" t="str">
        <f t="shared" si="12"/>
        <v>ストップ切り下げ</v>
      </c>
      <c r="M21">
        <f t="shared" si="13"/>
        <v>-1</v>
      </c>
      <c r="N21">
        <f t="shared" si="14"/>
        <v>0</v>
      </c>
      <c r="O21">
        <f t="shared" si="15"/>
        <v>54.000000000000625</v>
      </c>
      <c r="P21">
        <f t="shared" si="16"/>
        <v>-5940.00000000007</v>
      </c>
      <c r="Q21">
        <f t="shared" si="7"/>
        <v>0</v>
      </c>
      <c r="R21">
        <f t="shared" si="17"/>
        <v>-5940.00000000007</v>
      </c>
      <c r="S21">
        <f t="shared" si="9"/>
        <v>-3</v>
      </c>
    </row>
    <row r="22" spans="1:19" ht="13.5" customHeight="1">
      <c r="A22" t="s">
        <v>83</v>
      </c>
      <c r="B22">
        <f t="shared" si="10"/>
        <v>1</v>
      </c>
      <c r="C22">
        <f t="shared" si="11"/>
        <v>6.2</v>
      </c>
      <c r="D22" t="s">
        <v>254</v>
      </c>
      <c r="E22" t="s">
        <v>250</v>
      </c>
      <c r="F22" t="s">
        <v>295</v>
      </c>
      <c r="G22">
        <v>80.73</v>
      </c>
      <c r="H22">
        <v>80.57</v>
      </c>
      <c r="I22" t="s">
        <v>250</v>
      </c>
      <c r="J22" t="s">
        <v>294</v>
      </c>
      <c r="K22">
        <v>80.57</v>
      </c>
      <c r="L22" t="str">
        <f t="shared" si="12"/>
        <v>ストップ切上げ</v>
      </c>
      <c r="M22">
        <f t="shared" si="13"/>
        <v>-1</v>
      </c>
      <c r="N22">
        <f t="shared" si="14"/>
        <v>0</v>
      </c>
      <c r="O22">
        <f t="shared" si="15"/>
        <v>16.00000000000108</v>
      </c>
      <c r="P22">
        <f t="shared" si="16"/>
        <v>-9920.00000000067</v>
      </c>
      <c r="Q22">
        <f t="shared" si="7"/>
        <v>0</v>
      </c>
      <c r="R22">
        <f t="shared" si="17"/>
        <v>-9920.00000000067</v>
      </c>
      <c r="S22">
        <f t="shared" si="9"/>
        <v>-4</v>
      </c>
    </row>
    <row r="23" spans="1:19" ht="13.5" customHeight="1">
      <c r="A23" t="s">
        <v>83</v>
      </c>
      <c r="B23">
        <f t="shared" si="10"/>
        <v>-1</v>
      </c>
      <c r="C23">
        <f t="shared" si="11"/>
        <v>2.6</v>
      </c>
      <c r="D23" t="s">
        <v>254</v>
      </c>
      <c r="E23" t="s">
        <v>250</v>
      </c>
      <c r="F23" t="s">
        <v>296</v>
      </c>
      <c r="G23">
        <v>80.62</v>
      </c>
      <c r="H23">
        <v>81</v>
      </c>
      <c r="I23" t="s">
        <v>250</v>
      </c>
      <c r="J23" t="s">
        <v>297</v>
      </c>
      <c r="K23">
        <v>81</v>
      </c>
      <c r="L23" t="str">
        <f t="shared" si="12"/>
        <v>ストップ切り下げ</v>
      </c>
      <c r="M23">
        <f t="shared" si="13"/>
        <v>-1</v>
      </c>
      <c r="N23">
        <f t="shared" si="14"/>
        <v>0</v>
      </c>
      <c r="O23">
        <f t="shared" si="15"/>
        <v>37.999999999999545</v>
      </c>
      <c r="P23">
        <f t="shared" si="16"/>
        <v>-9879.999999999882</v>
      </c>
      <c r="Q23">
        <f t="shared" si="7"/>
        <v>0</v>
      </c>
      <c r="R23">
        <f t="shared" si="17"/>
        <v>-9879.999999999882</v>
      </c>
      <c r="S23">
        <f t="shared" si="9"/>
        <v>-5</v>
      </c>
    </row>
    <row r="24" spans="1:19" ht="13.5" customHeight="1">
      <c r="A24" t="s">
        <v>83</v>
      </c>
      <c r="B24">
        <f t="shared" si="10"/>
        <v>1</v>
      </c>
      <c r="C24">
        <f t="shared" si="11"/>
        <v>3.7</v>
      </c>
      <c r="D24" t="s">
        <v>254</v>
      </c>
      <c r="E24" t="s">
        <v>250</v>
      </c>
      <c r="F24" t="s">
        <v>298</v>
      </c>
      <c r="G24">
        <v>83.11</v>
      </c>
      <c r="H24">
        <v>82.84</v>
      </c>
      <c r="I24" t="s">
        <v>250</v>
      </c>
      <c r="J24" t="s">
        <v>299</v>
      </c>
      <c r="K24">
        <v>83.13</v>
      </c>
      <c r="L24" t="str">
        <f t="shared" si="12"/>
        <v>ストップ切上げ</v>
      </c>
      <c r="M24">
        <f t="shared" si="13"/>
        <v>1</v>
      </c>
      <c r="N24">
        <f t="shared" si="14"/>
        <v>1.999999999999602</v>
      </c>
      <c r="O24">
        <f t="shared" si="15"/>
        <v>0</v>
      </c>
      <c r="P24">
        <f t="shared" si="16"/>
        <v>739.9999999998529</v>
      </c>
      <c r="Q24">
        <f t="shared" si="7"/>
        <v>739.9999999998529</v>
      </c>
      <c r="R24">
        <f t="shared" si="17"/>
        <v>0</v>
      </c>
      <c r="S24">
        <f t="shared" si="9"/>
        <v>1</v>
      </c>
    </row>
    <row r="25" spans="1:19" ht="13.5" customHeight="1">
      <c r="A25" t="s">
        <v>83</v>
      </c>
      <c r="B25">
        <f t="shared" si="10"/>
        <v>1</v>
      </c>
      <c r="C25">
        <f t="shared" si="11"/>
        <v>2.9</v>
      </c>
      <c r="D25" t="s">
        <v>254</v>
      </c>
      <c r="E25" t="s">
        <v>250</v>
      </c>
      <c r="F25" t="s">
        <v>300</v>
      </c>
      <c r="G25">
        <v>84.14</v>
      </c>
      <c r="H25">
        <v>83.8</v>
      </c>
      <c r="I25" t="s">
        <v>250</v>
      </c>
      <c r="J25" t="s">
        <v>301</v>
      </c>
      <c r="K25">
        <v>83.8</v>
      </c>
      <c r="L25" t="str">
        <f t="shared" si="12"/>
        <v>ストップ切上げ</v>
      </c>
      <c r="M25">
        <f t="shared" si="13"/>
        <v>-1</v>
      </c>
      <c r="N25">
        <f t="shared" si="14"/>
        <v>0</v>
      </c>
      <c r="O25">
        <f t="shared" si="15"/>
        <v>34.00000000000034</v>
      </c>
      <c r="P25">
        <f t="shared" si="16"/>
        <v>-9860.000000000098</v>
      </c>
      <c r="Q25">
        <f t="shared" si="7"/>
        <v>0</v>
      </c>
      <c r="R25">
        <f t="shared" si="17"/>
        <v>-9860.000000000098</v>
      </c>
      <c r="S25">
        <f t="shared" si="9"/>
        <v>-1</v>
      </c>
    </row>
    <row r="26" spans="1:19" ht="13.5" customHeight="1">
      <c r="A26" t="s">
        <v>83</v>
      </c>
      <c r="B26">
        <f t="shared" si="10"/>
        <v>-1</v>
      </c>
      <c r="C26">
        <f t="shared" si="11"/>
        <v>6.2</v>
      </c>
      <c r="D26" t="s">
        <v>254</v>
      </c>
      <c r="E26" t="s">
        <v>250</v>
      </c>
      <c r="F26" t="s">
        <v>303</v>
      </c>
      <c r="G26">
        <v>83.63</v>
      </c>
      <c r="H26">
        <v>83.79</v>
      </c>
      <c r="I26" t="s">
        <v>250</v>
      </c>
      <c r="J26" t="s">
        <v>302</v>
      </c>
      <c r="K26">
        <v>83.79</v>
      </c>
      <c r="L26" t="str">
        <f t="shared" si="12"/>
        <v>ストップ切り下げ</v>
      </c>
      <c r="M26">
        <f t="shared" si="13"/>
        <v>-1</v>
      </c>
      <c r="N26">
        <f t="shared" si="14"/>
        <v>0</v>
      </c>
      <c r="O26">
        <f t="shared" si="15"/>
        <v>16.00000000000108</v>
      </c>
      <c r="P26">
        <f t="shared" si="16"/>
        <v>-9920.00000000067</v>
      </c>
      <c r="Q26">
        <f t="shared" si="7"/>
        <v>0</v>
      </c>
      <c r="R26">
        <f t="shared" si="17"/>
        <v>-9920.00000000067</v>
      </c>
      <c r="S26">
        <f t="shared" si="9"/>
        <v>-2</v>
      </c>
    </row>
    <row r="27" spans="1:19" ht="13.5" customHeight="1">
      <c r="A27" t="s">
        <v>83</v>
      </c>
      <c r="B27">
        <f t="shared" si="10"/>
        <v>-1</v>
      </c>
      <c r="C27">
        <f t="shared" si="11"/>
        <v>2</v>
      </c>
      <c r="D27" t="s">
        <v>254</v>
      </c>
      <c r="E27" t="s">
        <v>250</v>
      </c>
      <c r="F27" t="s">
        <v>304</v>
      </c>
      <c r="G27">
        <v>82.91</v>
      </c>
      <c r="H27">
        <v>83.4</v>
      </c>
      <c r="I27" t="s">
        <v>250</v>
      </c>
      <c r="J27" t="s">
        <v>305</v>
      </c>
      <c r="K27">
        <v>81.85</v>
      </c>
      <c r="L27" t="str">
        <f t="shared" si="12"/>
        <v>ストップ切り下げ</v>
      </c>
      <c r="M27">
        <f t="shared" si="13"/>
        <v>1</v>
      </c>
      <c r="N27">
        <f t="shared" si="14"/>
        <v>106.00000000000023</v>
      </c>
      <c r="O27">
        <f t="shared" si="15"/>
        <v>0</v>
      </c>
      <c r="P27">
        <f t="shared" si="16"/>
        <v>21200.000000000044</v>
      </c>
      <c r="Q27">
        <f t="shared" si="7"/>
        <v>21200.000000000044</v>
      </c>
      <c r="R27">
        <f t="shared" si="17"/>
        <v>0</v>
      </c>
      <c r="S27">
        <f t="shared" si="9"/>
        <v>1</v>
      </c>
    </row>
    <row r="28" spans="1:19" ht="13.5" customHeight="1">
      <c r="A28" t="s">
        <v>83</v>
      </c>
      <c r="B28">
        <f t="shared" si="10"/>
        <v>1</v>
      </c>
      <c r="C28">
        <f t="shared" si="11"/>
        <v>3.7</v>
      </c>
      <c r="D28" t="s">
        <v>254</v>
      </c>
      <c r="E28" t="s">
        <v>250</v>
      </c>
      <c r="F28" t="s">
        <v>306</v>
      </c>
      <c r="G28">
        <v>82.13</v>
      </c>
      <c r="H28">
        <v>81.86</v>
      </c>
      <c r="I28" t="s">
        <v>250</v>
      </c>
      <c r="J28" t="s">
        <v>307</v>
      </c>
      <c r="K28">
        <v>82.86</v>
      </c>
      <c r="L28" t="str">
        <f t="shared" si="12"/>
        <v>ストップ切上げ</v>
      </c>
      <c r="M28">
        <f t="shared" si="13"/>
        <v>1</v>
      </c>
      <c r="N28">
        <f t="shared" si="14"/>
        <v>73.0000000000004</v>
      </c>
      <c r="O28">
        <f t="shared" si="15"/>
        <v>0</v>
      </c>
      <c r="P28">
        <f t="shared" si="16"/>
        <v>27010.000000000146</v>
      </c>
      <c r="Q28">
        <f t="shared" si="7"/>
        <v>27010.000000000146</v>
      </c>
      <c r="R28">
        <f t="shared" si="17"/>
        <v>0</v>
      </c>
      <c r="S28">
        <f t="shared" si="9"/>
        <v>2</v>
      </c>
    </row>
    <row r="29" spans="1:19" ht="13.5" customHeight="1">
      <c r="A29" t="s">
        <v>83</v>
      </c>
      <c r="B29">
        <f t="shared" si="10"/>
        <v>-1</v>
      </c>
      <c r="C29">
        <f t="shared" si="11"/>
        <v>5.8</v>
      </c>
      <c r="D29" t="s">
        <v>254</v>
      </c>
      <c r="E29" t="s">
        <v>250</v>
      </c>
      <c r="F29" t="s">
        <v>308</v>
      </c>
      <c r="G29">
        <v>82.98</v>
      </c>
      <c r="H29">
        <v>83.15</v>
      </c>
      <c r="I29" t="s">
        <v>250</v>
      </c>
      <c r="J29" t="s">
        <v>309</v>
      </c>
      <c r="K29">
        <v>82.76</v>
      </c>
      <c r="L29" t="str">
        <f t="shared" si="12"/>
        <v>ストップ切り下げ</v>
      </c>
      <c r="M29">
        <f t="shared" si="13"/>
        <v>1</v>
      </c>
      <c r="N29">
        <f t="shared" si="14"/>
        <v>21.999999999999886</v>
      </c>
      <c r="O29">
        <f t="shared" si="15"/>
        <v>0</v>
      </c>
      <c r="P29">
        <f t="shared" si="16"/>
        <v>12759.999999999935</v>
      </c>
      <c r="Q29">
        <f t="shared" si="7"/>
        <v>12759.999999999935</v>
      </c>
      <c r="R29">
        <f t="shared" si="17"/>
        <v>0</v>
      </c>
      <c r="S29">
        <f t="shared" si="9"/>
        <v>3</v>
      </c>
    </row>
    <row r="30" spans="1:19" ht="13.5" customHeight="1">
      <c r="A30" t="s">
        <v>83</v>
      </c>
      <c r="B30">
        <f t="shared" si="10"/>
        <v>1</v>
      </c>
      <c r="C30">
        <f t="shared" si="11"/>
        <v>1.2</v>
      </c>
      <c r="D30" t="s">
        <v>254</v>
      </c>
      <c r="E30" t="s">
        <v>250</v>
      </c>
      <c r="F30" t="s">
        <v>310</v>
      </c>
      <c r="G30">
        <v>81.93</v>
      </c>
      <c r="H30">
        <v>81.12</v>
      </c>
      <c r="I30" t="s">
        <v>250</v>
      </c>
      <c r="J30" t="s">
        <v>311</v>
      </c>
      <c r="K30">
        <v>82.14</v>
      </c>
      <c r="L30" t="str">
        <f t="shared" si="12"/>
        <v>ストップ切上げ</v>
      </c>
      <c r="M30">
        <f t="shared" si="13"/>
        <v>1</v>
      </c>
      <c r="N30">
        <f t="shared" si="14"/>
        <v>20.999999999999375</v>
      </c>
      <c r="O30">
        <f t="shared" si="15"/>
        <v>0</v>
      </c>
      <c r="P30">
        <f t="shared" si="16"/>
        <v>2519.999999999925</v>
      </c>
      <c r="Q30">
        <f t="shared" si="7"/>
        <v>2519.999999999925</v>
      </c>
      <c r="R30">
        <f t="shared" si="17"/>
        <v>0</v>
      </c>
      <c r="S30">
        <f t="shared" si="9"/>
        <v>4</v>
      </c>
    </row>
    <row r="31" spans="1:19" ht="13.5" customHeight="1">
      <c r="A31" t="s">
        <v>83</v>
      </c>
      <c r="B31">
        <f t="shared" si="10"/>
        <v>-1</v>
      </c>
      <c r="C31">
        <f t="shared" si="11"/>
        <v>2.1</v>
      </c>
      <c r="D31" t="s">
        <v>254</v>
      </c>
      <c r="E31" t="s">
        <v>250</v>
      </c>
      <c r="F31" t="s">
        <v>312</v>
      </c>
      <c r="G31">
        <v>83.07</v>
      </c>
      <c r="H31">
        <v>83.54</v>
      </c>
      <c r="I31" t="s">
        <v>250</v>
      </c>
      <c r="J31" t="s">
        <v>313</v>
      </c>
      <c r="K31">
        <v>82.07</v>
      </c>
      <c r="L31" t="str">
        <f t="shared" si="12"/>
        <v>ストップ切り下げ</v>
      </c>
      <c r="M31">
        <f t="shared" si="13"/>
        <v>1</v>
      </c>
      <c r="N31">
        <f t="shared" si="14"/>
        <v>100</v>
      </c>
      <c r="O31">
        <f t="shared" si="15"/>
        <v>0</v>
      </c>
      <c r="P31">
        <f t="shared" si="16"/>
        <v>21000</v>
      </c>
      <c r="Q31">
        <f t="shared" si="7"/>
        <v>21000</v>
      </c>
      <c r="R31">
        <f t="shared" si="17"/>
        <v>0</v>
      </c>
      <c r="S31">
        <f t="shared" si="9"/>
        <v>5</v>
      </c>
    </row>
    <row r="32" spans="1:19" ht="13.5" customHeight="1">
      <c r="A32" t="s">
        <v>83</v>
      </c>
      <c r="B32">
        <f t="shared" si="10"/>
        <v>1</v>
      </c>
      <c r="C32">
        <f t="shared" si="11"/>
        <v>3.8</v>
      </c>
      <c r="D32" t="s">
        <v>254</v>
      </c>
      <c r="E32" t="s">
        <v>250</v>
      </c>
      <c r="F32" t="s">
        <v>316</v>
      </c>
      <c r="G32">
        <v>81.78</v>
      </c>
      <c r="H32">
        <v>81.52</v>
      </c>
      <c r="I32" t="s">
        <v>250</v>
      </c>
      <c r="J32" t="s">
        <v>314</v>
      </c>
      <c r="K32">
        <v>83.84</v>
      </c>
      <c r="L32" t="str">
        <f t="shared" si="12"/>
        <v>ストップ切上げ</v>
      </c>
      <c r="M32">
        <f t="shared" si="13"/>
        <v>1</v>
      </c>
      <c r="N32">
        <f t="shared" si="14"/>
        <v>206.00000000000023</v>
      </c>
      <c r="O32">
        <f t="shared" si="15"/>
        <v>0</v>
      </c>
      <c r="P32">
        <f t="shared" si="16"/>
        <v>78280.00000000009</v>
      </c>
      <c r="Q32">
        <f t="shared" si="7"/>
        <v>78280.00000000009</v>
      </c>
      <c r="R32">
        <f t="shared" si="17"/>
        <v>0</v>
      </c>
      <c r="S32">
        <f t="shared" si="9"/>
        <v>6</v>
      </c>
    </row>
    <row r="33" spans="1:19" ht="13.5" customHeight="1">
      <c r="A33" t="s">
        <v>83</v>
      </c>
      <c r="B33">
        <f t="shared" si="10"/>
        <v>-1</v>
      </c>
      <c r="C33">
        <f t="shared" si="11"/>
        <v>3.7</v>
      </c>
      <c r="D33" t="s">
        <v>254</v>
      </c>
      <c r="E33" t="s">
        <v>250</v>
      </c>
      <c r="F33" t="s">
        <v>315</v>
      </c>
      <c r="G33">
        <v>83.02</v>
      </c>
      <c r="H33">
        <v>83.29</v>
      </c>
      <c r="I33" t="s">
        <v>250</v>
      </c>
      <c r="J33" t="s">
        <v>317</v>
      </c>
      <c r="K33">
        <v>82.44</v>
      </c>
      <c r="L33" t="str">
        <f t="shared" si="12"/>
        <v>ストップ切り下げ</v>
      </c>
      <c r="M33">
        <f t="shared" si="13"/>
        <v>1</v>
      </c>
      <c r="N33">
        <f t="shared" si="14"/>
        <v>57.99999999999983</v>
      </c>
      <c r="O33">
        <f t="shared" si="15"/>
        <v>0</v>
      </c>
      <c r="P33">
        <f t="shared" si="16"/>
        <v>21459.999999999938</v>
      </c>
      <c r="Q33">
        <f t="shared" si="7"/>
        <v>21459.999999999938</v>
      </c>
      <c r="R33">
        <f t="shared" si="17"/>
        <v>0</v>
      </c>
      <c r="S33">
        <f t="shared" si="9"/>
        <v>7</v>
      </c>
    </row>
    <row r="34" spans="1:19" ht="13.5" customHeight="1">
      <c r="A34" t="s">
        <v>83</v>
      </c>
      <c r="B34">
        <f t="shared" si="10"/>
        <v>1</v>
      </c>
      <c r="C34">
        <f t="shared" si="11"/>
        <v>3.1</v>
      </c>
      <c r="D34" t="s">
        <v>254</v>
      </c>
      <c r="E34" t="s">
        <v>250</v>
      </c>
      <c r="F34" t="s">
        <v>318</v>
      </c>
      <c r="G34">
        <v>80.92</v>
      </c>
      <c r="H34">
        <v>80.6</v>
      </c>
      <c r="I34" t="s">
        <v>250</v>
      </c>
      <c r="J34" t="s">
        <v>319</v>
      </c>
      <c r="K34">
        <v>80.6</v>
      </c>
      <c r="L34" t="str">
        <f t="shared" si="12"/>
        <v>ストップ切上げ</v>
      </c>
      <c r="M34">
        <f t="shared" si="13"/>
        <v>-1</v>
      </c>
      <c r="N34">
        <f t="shared" si="14"/>
        <v>0</v>
      </c>
      <c r="O34">
        <f t="shared" si="15"/>
        <v>32.00000000000074</v>
      </c>
      <c r="P34">
        <f t="shared" si="16"/>
        <v>-9920.00000000023</v>
      </c>
      <c r="Q34">
        <f t="shared" si="7"/>
        <v>0</v>
      </c>
      <c r="R34">
        <f t="shared" si="17"/>
        <v>-9920.00000000023</v>
      </c>
      <c r="S34">
        <f t="shared" si="9"/>
        <v>-1</v>
      </c>
    </row>
    <row r="35" spans="1:19" ht="13.5" customHeight="1">
      <c r="A35" t="s">
        <v>83</v>
      </c>
      <c r="B35">
        <f t="shared" si="10"/>
        <v>-1</v>
      </c>
      <c r="C35">
        <f t="shared" si="11"/>
        <v>4.3</v>
      </c>
      <c r="D35" t="s">
        <v>254</v>
      </c>
      <c r="E35" t="s">
        <v>250</v>
      </c>
      <c r="F35" t="s">
        <v>320</v>
      </c>
      <c r="G35">
        <v>80.69</v>
      </c>
      <c r="H35">
        <v>80.92</v>
      </c>
      <c r="I35" t="s">
        <v>250</v>
      </c>
      <c r="J35" t="s">
        <v>321</v>
      </c>
      <c r="K35">
        <v>80.92</v>
      </c>
      <c r="L35" t="str">
        <f t="shared" si="12"/>
        <v>ストップ切り下げ</v>
      </c>
      <c r="M35">
        <f t="shared" si="13"/>
        <v>-1</v>
      </c>
      <c r="N35">
        <f t="shared" si="14"/>
        <v>0</v>
      </c>
      <c r="O35">
        <f t="shared" si="15"/>
        <v>23.000000000000398</v>
      </c>
      <c r="P35">
        <f t="shared" si="16"/>
        <v>-9890.000000000171</v>
      </c>
      <c r="Q35">
        <f t="shared" si="7"/>
        <v>0</v>
      </c>
      <c r="R35">
        <f t="shared" si="17"/>
        <v>-9890.000000000171</v>
      </c>
      <c r="S35">
        <f t="shared" si="9"/>
        <v>-2</v>
      </c>
    </row>
    <row r="36" spans="1:19" ht="13.5" customHeight="1">
      <c r="A36" t="s">
        <v>83</v>
      </c>
      <c r="B36">
        <f t="shared" si="10"/>
        <v>-1</v>
      </c>
      <c r="C36">
        <f t="shared" si="11"/>
        <v>4.3</v>
      </c>
      <c r="D36" t="s">
        <v>254</v>
      </c>
      <c r="E36" t="s">
        <v>250</v>
      </c>
      <c r="F36" t="s">
        <v>322</v>
      </c>
      <c r="G36">
        <v>80.71</v>
      </c>
      <c r="H36">
        <v>80.94</v>
      </c>
      <c r="I36" t="s">
        <v>250</v>
      </c>
      <c r="J36" t="s">
        <v>323</v>
      </c>
      <c r="K36">
        <v>80.94</v>
      </c>
      <c r="L36" t="str">
        <f t="shared" si="12"/>
        <v>ストップ切り下げ</v>
      </c>
      <c r="M36">
        <f t="shared" si="13"/>
        <v>-1</v>
      </c>
      <c r="N36">
        <f t="shared" si="14"/>
        <v>0</v>
      </c>
      <c r="O36">
        <f t="shared" si="15"/>
        <v>23.000000000000398</v>
      </c>
      <c r="P36">
        <f t="shared" si="16"/>
        <v>-9890.000000000171</v>
      </c>
      <c r="Q36">
        <f t="shared" si="7"/>
        <v>0</v>
      </c>
      <c r="R36">
        <f t="shared" si="17"/>
        <v>-9890.000000000171</v>
      </c>
      <c r="S36">
        <f t="shared" si="9"/>
        <v>-3</v>
      </c>
    </row>
    <row r="37" spans="1:19" ht="13.5" customHeight="1">
      <c r="A37" t="s">
        <v>83</v>
      </c>
      <c r="B37">
        <f t="shared" si="10"/>
        <v>1</v>
      </c>
      <c r="C37">
        <f t="shared" si="11"/>
        <v>3.7</v>
      </c>
      <c r="D37" t="s">
        <v>254</v>
      </c>
      <c r="E37" t="s">
        <v>250</v>
      </c>
      <c r="F37" t="s">
        <v>324</v>
      </c>
      <c r="G37">
        <v>81.72</v>
      </c>
      <c r="H37">
        <v>81.45</v>
      </c>
      <c r="I37" t="s">
        <v>250</v>
      </c>
      <c r="J37" t="s">
        <v>325</v>
      </c>
      <c r="K37">
        <v>81.45</v>
      </c>
      <c r="L37" t="str">
        <f t="shared" si="12"/>
        <v>ストップ切上げ</v>
      </c>
      <c r="M37">
        <f t="shared" si="13"/>
        <v>-1</v>
      </c>
      <c r="N37">
        <f t="shared" si="14"/>
        <v>0</v>
      </c>
      <c r="O37">
        <f t="shared" si="15"/>
        <v>26.999999999999602</v>
      </c>
      <c r="P37">
        <f t="shared" si="16"/>
        <v>-9989.999999999853</v>
      </c>
      <c r="Q37">
        <f t="shared" si="7"/>
        <v>0</v>
      </c>
      <c r="R37">
        <f t="shared" si="17"/>
        <v>-9989.999999999853</v>
      </c>
      <c r="S37">
        <f t="shared" si="9"/>
        <v>-4</v>
      </c>
    </row>
    <row r="38" spans="1:19" ht="13.5" customHeight="1">
      <c r="A38" t="s">
        <v>83</v>
      </c>
      <c r="B38">
        <f t="shared" si="10"/>
        <v>1</v>
      </c>
      <c r="C38">
        <f t="shared" si="11"/>
        <v>2.6</v>
      </c>
      <c r="D38" t="s">
        <v>254</v>
      </c>
      <c r="E38" t="s">
        <v>250</v>
      </c>
      <c r="F38" t="s">
        <v>326</v>
      </c>
      <c r="G38">
        <v>81.98</v>
      </c>
      <c r="H38">
        <v>81.6</v>
      </c>
      <c r="I38" t="s">
        <v>250</v>
      </c>
      <c r="J38" t="s">
        <v>327</v>
      </c>
      <c r="K38">
        <v>81.6</v>
      </c>
      <c r="L38" t="str">
        <f t="shared" si="12"/>
        <v>ストップ切上げ</v>
      </c>
      <c r="M38">
        <f t="shared" si="13"/>
        <v>-1</v>
      </c>
      <c r="N38">
        <f t="shared" si="14"/>
        <v>0</v>
      </c>
      <c r="O38">
        <f t="shared" si="15"/>
        <v>38.000000000000966</v>
      </c>
      <c r="P38">
        <f t="shared" si="16"/>
        <v>-9880.000000000251</v>
      </c>
      <c r="Q38">
        <f t="shared" si="7"/>
        <v>0</v>
      </c>
      <c r="R38">
        <f t="shared" si="17"/>
        <v>-9880.000000000251</v>
      </c>
      <c r="S38">
        <f t="shared" si="9"/>
        <v>-5</v>
      </c>
    </row>
    <row r="39" spans="1:19" ht="13.5" customHeight="1">
      <c r="A39" t="s">
        <v>83</v>
      </c>
      <c r="B39">
        <f t="shared" si="10"/>
        <v>-1</v>
      </c>
      <c r="C39">
        <f t="shared" si="11"/>
        <v>2.7</v>
      </c>
      <c r="D39" t="s">
        <v>254</v>
      </c>
      <c r="E39" t="s">
        <v>250</v>
      </c>
      <c r="F39" t="s">
        <v>328</v>
      </c>
      <c r="G39">
        <v>81.68</v>
      </c>
      <c r="H39">
        <v>82.04</v>
      </c>
      <c r="I39" t="s">
        <v>250</v>
      </c>
      <c r="J39" t="s">
        <v>329</v>
      </c>
      <c r="K39">
        <v>81.31</v>
      </c>
      <c r="L39" t="str">
        <f t="shared" si="12"/>
        <v>ストップ切り下げ</v>
      </c>
      <c r="M39">
        <f t="shared" si="13"/>
        <v>1</v>
      </c>
      <c r="N39">
        <f t="shared" si="14"/>
        <v>37.000000000000455</v>
      </c>
      <c r="O39">
        <f t="shared" si="15"/>
        <v>0</v>
      </c>
      <c r="P39">
        <f t="shared" si="16"/>
        <v>9990.000000000124</v>
      </c>
      <c r="Q39">
        <f t="shared" si="7"/>
        <v>9990.000000000124</v>
      </c>
      <c r="R39">
        <f t="shared" si="17"/>
        <v>0</v>
      </c>
      <c r="S39">
        <f t="shared" si="9"/>
        <v>1</v>
      </c>
    </row>
    <row r="40" spans="1:19" ht="13.5" customHeight="1">
      <c r="A40" t="s">
        <v>83</v>
      </c>
      <c r="B40">
        <f t="shared" si="10"/>
        <v>-1</v>
      </c>
      <c r="C40">
        <f t="shared" si="11"/>
        <v>2.1</v>
      </c>
      <c r="D40" t="s">
        <v>254</v>
      </c>
      <c r="E40" t="s">
        <v>250</v>
      </c>
      <c r="F40" t="s">
        <v>330</v>
      </c>
      <c r="G40">
        <v>80.2</v>
      </c>
      <c r="H40">
        <v>80.67</v>
      </c>
      <c r="I40" t="s">
        <v>250</v>
      </c>
      <c r="J40" t="s">
        <v>331</v>
      </c>
      <c r="K40">
        <v>80.35</v>
      </c>
      <c r="L40" t="str">
        <f t="shared" si="12"/>
        <v>ストップ切り下げ</v>
      </c>
      <c r="M40">
        <f t="shared" si="13"/>
        <v>-1</v>
      </c>
      <c r="N40">
        <f t="shared" si="14"/>
        <v>0</v>
      </c>
      <c r="O40">
        <f t="shared" si="15"/>
        <v>14.999999999999147</v>
      </c>
      <c r="P40">
        <f t="shared" si="16"/>
        <v>-3149.9999999998213</v>
      </c>
      <c r="Q40">
        <f t="shared" si="7"/>
        <v>0</v>
      </c>
      <c r="R40">
        <f t="shared" si="17"/>
        <v>-3149.9999999998213</v>
      </c>
      <c r="S40">
        <f t="shared" si="9"/>
        <v>-1</v>
      </c>
    </row>
    <row r="41" spans="1:19" ht="13.5" customHeight="1">
      <c r="A41" t="s">
        <v>83</v>
      </c>
      <c r="B41">
        <f t="shared" si="10"/>
        <v>-1</v>
      </c>
      <c r="C41">
        <f t="shared" si="11"/>
        <v>2.9</v>
      </c>
      <c r="D41" t="s">
        <v>254</v>
      </c>
      <c r="E41" t="s">
        <v>250</v>
      </c>
      <c r="F41" t="s">
        <v>332</v>
      </c>
      <c r="G41">
        <v>80.53</v>
      </c>
      <c r="H41">
        <v>80.87</v>
      </c>
      <c r="I41" t="s">
        <v>250</v>
      </c>
      <c r="J41" t="s">
        <v>333</v>
      </c>
      <c r="K41">
        <v>80.87</v>
      </c>
      <c r="L41" t="str">
        <f t="shared" si="12"/>
        <v>ストップ切り下げ</v>
      </c>
      <c r="M41">
        <f t="shared" si="13"/>
        <v>-1</v>
      </c>
      <c r="N41">
        <f t="shared" si="14"/>
        <v>0</v>
      </c>
      <c r="O41">
        <f t="shared" si="15"/>
        <v>34.00000000000034</v>
      </c>
      <c r="P41">
        <f t="shared" si="16"/>
        <v>-9860.000000000098</v>
      </c>
      <c r="Q41">
        <f t="shared" si="7"/>
        <v>0</v>
      </c>
      <c r="R41">
        <f t="shared" si="17"/>
        <v>-9860.000000000098</v>
      </c>
      <c r="S41">
        <f t="shared" si="9"/>
        <v>-2</v>
      </c>
    </row>
    <row r="42" spans="1:19" ht="13.5" customHeight="1">
      <c r="A42" t="s">
        <v>83</v>
      </c>
      <c r="B42">
        <f t="shared" si="10"/>
        <v>-1</v>
      </c>
      <c r="C42">
        <f t="shared" si="11"/>
        <v>4.5</v>
      </c>
      <c r="D42" t="s">
        <v>254</v>
      </c>
      <c r="E42" t="s">
        <v>250</v>
      </c>
      <c r="F42" t="s">
        <v>334</v>
      </c>
      <c r="G42">
        <v>78.98</v>
      </c>
      <c r="H42">
        <v>79.2</v>
      </c>
      <c r="I42" t="s">
        <v>250</v>
      </c>
      <c r="J42" t="s">
        <v>335</v>
      </c>
      <c r="K42">
        <v>79.2</v>
      </c>
      <c r="L42" t="str">
        <f t="shared" si="12"/>
        <v>ストップ切り下げ</v>
      </c>
      <c r="M42">
        <f t="shared" si="13"/>
        <v>-1</v>
      </c>
      <c r="N42">
        <f t="shared" si="14"/>
        <v>0</v>
      </c>
      <c r="O42">
        <f t="shared" si="15"/>
        <v>21.999999999999886</v>
      </c>
      <c r="P42">
        <f t="shared" si="16"/>
        <v>-9899.999999999949</v>
      </c>
      <c r="Q42">
        <f t="shared" si="7"/>
        <v>0</v>
      </c>
      <c r="R42">
        <f t="shared" si="17"/>
        <v>-9899.999999999949</v>
      </c>
      <c r="S42">
        <f t="shared" si="9"/>
        <v>-3</v>
      </c>
    </row>
    <row r="43" spans="1:19" ht="13.5" customHeight="1">
      <c r="A43" t="s">
        <v>83</v>
      </c>
      <c r="B43">
        <f t="shared" si="10"/>
        <v>-1</v>
      </c>
      <c r="C43">
        <f t="shared" si="11"/>
        <v>0.7</v>
      </c>
      <c r="D43" t="s">
        <v>254</v>
      </c>
      <c r="E43" t="s">
        <v>250</v>
      </c>
      <c r="F43" t="s">
        <v>336</v>
      </c>
      <c r="G43">
        <v>78.15</v>
      </c>
      <c r="H43">
        <v>79.44</v>
      </c>
      <c r="I43" t="s">
        <v>250</v>
      </c>
      <c r="J43" t="s">
        <v>337</v>
      </c>
      <c r="K43">
        <v>79.44</v>
      </c>
      <c r="L43" t="str">
        <f t="shared" si="12"/>
        <v>ストップ切り下げ</v>
      </c>
      <c r="M43">
        <f t="shared" si="13"/>
        <v>-1</v>
      </c>
      <c r="N43">
        <f t="shared" si="14"/>
        <v>0</v>
      </c>
      <c r="O43">
        <f t="shared" si="15"/>
        <v>128.9999999999992</v>
      </c>
      <c r="P43">
        <f t="shared" si="16"/>
        <v>-9029.999999999944</v>
      </c>
      <c r="Q43">
        <f t="shared" si="7"/>
        <v>0</v>
      </c>
      <c r="R43">
        <f t="shared" si="17"/>
        <v>-9029.999999999944</v>
      </c>
      <c r="S43">
        <f t="shared" si="9"/>
        <v>-4</v>
      </c>
    </row>
    <row r="44" spans="1:19" ht="13.5" customHeight="1">
      <c r="A44" t="s">
        <v>83</v>
      </c>
      <c r="B44">
        <f t="shared" si="10"/>
        <v>-1</v>
      </c>
      <c r="C44">
        <f t="shared" si="11"/>
        <v>1.3</v>
      </c>
      <c r="D44" t="s">
        <v>254</v>
      </c>
      <c r="E44" t="s">
        <v>250</v>
      </c>
      <c r="F44" t="s">
        <v>338</v>
      </c>
      <c r="G44">
        <v>77.93</v>
      </c>
      <c r="H44">
        <v>78.66</v>
      </c>
      <c r="I44" t="s">
        <v>250</v>
      </c>
      <c r="J44" t="s">
        <v>339</v>
      </c>
      <c r="K44">
        <v>78.05</v>
      </c>
      <c r="L44" t="str">
        <f t="shared" si="12"/>
        <v>ストップ切り下げ</v>
      </c>
      <c r="M44">
        <f t="shared" si="13"/>
        <v>-1</v>
      </c>
      <c r="N44">
        <f t="shared" si="14"/>
        <v>0</v>
      </c>
      <c r="O44">
        <f t="shared" si="15"/>
        <v>11.999999999999034</v>
      </c>
      <c r="P44">
        <f t="shared" si="16"/>
        <v>-1559.9999999998745</v>
      </c>
      <c r="Q44">
        <f t="shared" si="7"/>
        <v>0</v>
      </c>
      <c r="R44">
        <f t="shared" si="17"/>
        <v>-1559.9999999998745</v>
      </c>
      <c r="S44">
        <f t="shared" si="9"/>
        <v>-5</v>
      </c>
    </row>
    <row r="45" spans="1:19" ht="13.5" customHeight="1">
      <c r="A45" t="s">
        <v>83</v>
      </c>
      <c r="B45">
        <f aca="true" t="shared" si="18" ref="B45:B64">IF(G45&gt;H45,1,-1)</f>
        <v>-1</v>
      </c>
      <c r="C45">
        <f aca="true" t="shared" si="19" ref="C45:C76">INT(10/(G45-H45)*B45)/10</f>
        <v>1.2</v>
      </c>
      <c r="D45" t="s">
        <v>254</v>
      </c>
      <c r="E45" t="s">
        <v>250</v>
      </c>
      <c r="F45" t="s">
        <v>340</v>
      </c>
      <c r="G45">
        <v>77.04</v>
      </c>
      <c r="H45">
        <v>77.83</v>
      </c>
      <c r="I45" t="s">
        <v>250</v>
      </c>
      <c r="J45" t="s">
        <v>341</v>
      </c>
      <c r="K45">
        <v>77.22</v>
      </c>
      <c r="L45" t="str">
        <f aca="true" t="shared" si="20" ref="L45:L64">IF(B45&gt;0,"ストップ切上げ","ストップ切り下げ")</f>
        <v>ストップ切り下げ</v>
      </c>
      <c r="M45">
        <f aca="true" t="shared" si="21" ref="M45:M64">IF(P45&gt;0,1,IF(P45&lt;0,-1,0))</f>
        <v>-1</v>
      </c>
      <c r="N45">
        <f aca="true" t="shared" si="22" ref="N45:N64">IF((K45-G45)*B45&gt;0,(K45-G45)*B45*100,0)</f>
        <v>0</v>
      </c>
      <c r="O45">
        <f aca="true" t="shared" si="23" ref="O45:O64">IF((K45-G45)*B45&lt;0,(G45-K45)*B45*100,0)</f>
        <v>17.99999999999926</v>
      </c>
      <c r="P45">
        <f aca="true" t="shared" si="24" ref="P45:P64">(K45-G45)*C45*B45*10000</f>
        <v>-2159.9999999999113</v>
      </c>
      <c r="Q45">
        <f t="shared" si="7"/>
        <v>0</v>
      </c>
      <c r="R45">
        <f aca="true" t="shared" si="25" ref="R45:R64">IF(P45&lt;0,P45,0)</f>
        <v>-2159.9999999999113</v>
      </c>
      <c r="S45">
        <f t="shared" si="9"/>
        <v>-6</v>
      </c>
    </row>
    <row r="46" spans="1:19" ht="13.5" customHeight="1">
      <c r="A46" t="s">
        <v>83</v>
      </c>
      <c r="B46">
        <f t="shared" si="18"/>
        <v>-1</v>
      </c>
      <c r="C46">
        <f t="shared" si="19"/>
        <v>4</v>
      </c>
      <c r="D46" t="s">
        <v>254</v>
      </c>
      <c r="E46" t="s">
        <v>250</v>
      </c>
      <c r="F46" t="s">
        <v>342</v>
      </c>
      <c r="G46">
        <v>76.82</v>
      </c>
      <c r="H46">
        <v>77.07</v>
      </c>
      <c r="I46" t="s">
        <v>250</v>
      </c>
      <c r="J46" t="s">
        <v>343</v>
      </c>
      <c r="K46">
        <v>76.82</v>
      </c>
      <c r="L46" t="str">
        <f t="shared" si="20"/>
        <v>ストップ切り下げ</v>
      </c>
      <c r="M46">
        <f t="shared" si="21"/>
        <v>0</v>
      </c>
      <c r="N46">
        <f t="shared" si="22"/>
        <v>0</v>
      </c>
      <c r="O46">
        <f t="shared" si="23"/>
        <v>0</v>
      </c>
      <c r="P46">
        <f t="shared" si="24"/>
        <v>0</v>
      </c>
      <c r="Q46">
        <f t="shared" si="7"/>
        <v>0</v>
      </c>
      <c r="R46">
        <f t="shared" si="25"/>
        <v>0</v>
      </c>
      <c r="S46">
        <f t="shared" si="9"/>
        <v>0</v>
      </c>
    </row>
    <row r="47" spans="1:19" ht="13.5" customHeight="1">
      <c r="A47" t="s">
        <v>83</v>
      </c>
      <c r="B47">
        <f t="shared" si="18"/>
        <v>-1</v>
      </c>
      <c r="C47">
        <f t="shared" si="19"/>
        <v>1.3</v>
      </c>
      <c r="D47" t="s">
        <v>254</v>
      </c>
      <c r="E47" t="s">
        <v>250</v>
      </c>
      <c r="F47" t="s">
        <v>344</v>
      </c>
      <c r="G47">
        <v>76.53</v>
      </c>
      <c r="H47">
        <v>77.28</v>
      </c>
      <c r="I47" t="s">
        <v>250</v>
      </c>
      <c r="J47" t="s">
        <v>345</v>
      </c>
      <c r="K47">
        <v>76.78</v>
      </c>
      <c r="L47" t="str">
        <f t="shared" si="20"/>
        <v>ストップ切り下げ</v>
      </c>
      <c r="M47">
        <f t="shared" si="21"/>
        <v>-1</v>
      </c>
      <c r="N47">
        <f t="shared" si="22"/>
        <v>0</v>
      </c>
      <c r="O47">
        <f t="shared" si="23"/>
        <v>25</v>
      </c>
      <c r="P47">
        <f t="shared" si="24"/>
        <v>-3250</v>
      </c>
      <c r="Q47">
        <f t="shared" si="7"/>
        <v>0</v>
      </c>
      <c r="R47">
        <f t="shared" si="25"/>
        <v>-3250</v>
      </c>
      <c r="S47">
        <f t="shared" si="9"/>
        <v>-1</v>
      </c>
    </row>
    <row r="48" spans="1:19" ht="13.5" customHeight="1">
      <c r="A48" t="s">
        <v>83</v>
      </c>
      <c r="B48">
        <f t="shared" si="18"/>
        <v>-1</v>
      </c>
      <c r="C48">
        <f t="shared" si="19"/>
        <v>4.5</v>
      </c>
      <c r="D48" t="s">
        <v>254</v>
      </c>
      <c r="E48" t="s">
        <v>250</v>
      </c>
      <c r="F48" t="s">
        <v>346</v>
      </c>
      <c r="G48">
        <v>76.37</v>
      </c>
      <c r="H48">
        <v>76.59</v>
      </c>
      <c r="I48" t="s">
        <v>250</v>
      </c>
      <c r="J48" t="s">
        <v>347</v>
      </c>
      <c r="K48">
        <v>76.59</v>
      </c>
      <c r="L48" t="str">
        <f t="shared" si="20"/>
        <v>ストップ切り下げ</v>
      </c>
      <c r="M48">
        <f t="shared" si="21"/>
        <v>-1</v>
      </c>
      <c r="N48">
        <f t="shared" si="22"/>
        <v>0</v>
      </c>
      <c r="O48">
        <f t="shared" si="23"/>
        <v>21.999999999999886</v>
      </c>
      <c r="P48">
        <f t="shared" si="24"/>
        <v>-9899.999999999949</v>
      </c>
      <c r="Q48">
        <f t="shared" si="7"/>
        <v>0</v>
      </c>
      <c r="R48">
        <f t="shared" si="25"/>
        <v>-9899.999999999949</v>
      </c>
      <c r="S48">
        <f t="shared" si="9"/>
        <v>-2</v>
      </c>
    </row>
    <row r="49" spans="1:19" ht="13.5" customHeight="1">
      <c r="A49" t="s">
        <v>83</v>
      </c>
      <c r="B49">
        <f t="shared" si="18"/>
        <v>1</v>
      </c>
      <c r="C49">
        <f t="shared" si="19"/>
        <v>5.2</v>
      </c>
      <c r="D49" t="s">
        <v>254</v>
      </c>
      <c r="E49" t="s">
        <v>250</v>
      </c>
      <c r="F49" t="s">
        <v>348</v>
      </c>
      <c r="G49">
        <v>76.59</v>
      </c>
      <c r="H49">
        <v>76.4</v>
      </c>
      <c r="I49" t="s">
        <v>250</v>
      </c>
      <c r="J49" t="s">
        <v>349</v>
      </c>
      <c r="K49">
        <v>76.48</v>
      </c>
      <c r="L49" t="str">
        <f t="shared" si="20"/>
        <v>ストップ切上げ</v>
      </c>
      <c r="M49">
        <f t="shared" si="21"/>
        <v>-1</v>
      </c>
      <c r="N49">
        <f t="shared" si="22"/>
        <v>0</v>
      </c>
      <c r="O49">
        <f t="shared" si="23"/>
        <v>10.999999999999943</v>
      </c>
      <c r="P49">
        <f t="shared" si="24"/>
        <v>-5719.999999999971</v>
      </c>
      <c r="Q49">
        <f t="shared" si="7"/>
        <v>0</v>
      </c>
      <c r="R49">
        <f t="shared" si="25"/>
        <v>-5719.999999999971</v>
      </c>
      <c r="S49">
        <f t="shared" si="9"/>
        <v>-3</v>
      </c>
    </row>
    <row r="50" spans="1:19" ht="13.5" customHeight="1">
      <c r="A50" t="s">
        <v>83</v>
      </c>
      <c r="B50">
        <f t="shared" si="18"/>
        <v>-1</v>
      </c>
      <c r="C50">
        <f t="shared" si="19"/>
        <v>10</v>
      </c>
      <c r="D50" t="s">
        <v>254</v>
      </c>
      <c r="E50" t="s">
        <v>250</v>
      </c>
      <c r="F50" t="s">
        <v>350</v>
      </c>
      <c r="G50">
        <v>76.72</v>
      </c>
      <c r="H50">
        <v>76.82</v>
      </c>
      <c r="I50" t="s">
        <v>250</v>
      </c>
      <c r="J50" t="s">
        <v>351</v>
      </c>
      <c r="K50">
        <v>76.17</v>
      </c>
      <c r="L50" t="str">
        <f t="shared" si="20"/>
        <v>ストップ切り下げ</v>
      </c>
      <c r="M50">
        <f t="shared" si="21"/>
        <v>1</v>
      </c>
      <c r="N50">
        <f t="shared" si="22"/>
        <v>54.999999999999716</v>
      </c>
      <c r="O50">
        <f t="shared" si="23"/>
        <v>0</v>
      </c>
      <c r="P50">
        <f t="shared" si="24"/>
        <v>54999.999999999716</v>
      </c>
      <c r="Q50">
        <f t="shared" si="7"/>
        <v>54999.999999999716</v>
      </c>
      <c r="R50">
        <f t="shared" si="25"/>
        <v>0</v>
      </c>
      <c r="S50">
        <f t="shared" si="9"/>
        <v>1</v>
      </c>
    </row>
    <row r="51" spans="1:19" ht="13.5" customHeight="1">
      <c r="A51" t="s">
        <v>83</v>
      </c>
      <c r="B51">
        <f t="shared" si="18"/>
        <v>-1</v>
      </c>
      <c r="C51">
        <f t="shared" si="19"/>
        <v>2.1</v>
      </c>
      <c r="D51" t="s">
        <v>254</v>
      </c>
      <c r="E51" t="s">
        <v>250</v>
      </c>
      <c r="F51" t="s">
        <v>352</v>
      </c>
      <c r="G51">
        <v>76.96</v>
      </c>
      <c r="H51">
        <v>77.43</v>
      </c>
      <c r="I51" t="s">
        <v>250</v>
      </c>
      <c r="J51" t="s">
        <v>353</v>
      </c>
      <c r="K51">
        <v>77.1</v>
      </c>
      <c r="L51" t="str">
        <f t="shared" si="20"/>
        <v>ストップ切り下げ</v>
      </c>
      <c r="M51">
        <f t="shared" si="21"/>
        <v>-1</v>
      </c>
      <c r="N51">
        <f t="shared" si="22"/>
        <v>0</v>
      </c>
      <c r="O51">
        <f t="shared" si="23"/>
        <v>14.000000000000057</v>
      </c>
      <c r="P51">
        <f t="shared" si="24"/>
        <v>-2940.000000000012</v>
      </c>
      <c r="Q51">
        <f t="shared" si="7"/>
        <v>0</v>
      </c>
      <c r="R51">
        <f t="shared" si="25"/>
        <v>-2940.000000000012</v>
      </c>
      <c r="S51">
        <f t="shared" si="9"/>
        <v>-1</v>
      </c>
    </row>
    <row r="52" spans="1:19" ht="13.5" customHeight="1">
      <c r="A52" t="s">
        <v>83</v>
      </c>
      <c r="B52">
        <f t="shared" si="18"/>
        <v>-1</v>
      </c>
      <c r="C52">
        <f t="shared" si="19"/>
        <v>5</v>
      </c>
      <c r="D52" t="s">
        <v>254</v>
      </c>
      <c r="E52" t="s">
        <v>250</v>
      </c>
      <c r="F52" t="s">
        <v>357</v>
      </c>
      <c r="G52">
        <v>77.62</v>
      </c>
      <c r="H52">
        <v>77.82</v>
      </c>
      <c r="I52" t="s">
        <v>250</v>
      </c>
      <c r="J52" t="s">
        <v>354</v>
      </c>
      <c r="K52">
        <v>77.82</v>
      </c>
      <c r="L52" t="str">
        <f t="shared" si="20"/>
        <v>ストップ切り下げ</v>
      </c>
      <c r="M52">
        <f t="shared" si="21"/>
        <v>-1</v>
      </c>
      <c r="N52">
        <f t="shared" si="22"/>
        <v>0</v>
      </c>
      <c r="O52">
        <f t="shared" si="23"/>
        <v>19.999999999998863</v>
      </c>
      <c r="P52">
        <f t="shared" si="24"/>
        <v>-9999.999999999432</v>
      </c>
      <c r="Q52">
        <f t="shared" si="7"/>
        <v>0</v>
      </c>
      <c r="R52">
        <f t="shared" si="25"/>
        <v>-9999.999999999432</v>
      </c>
      <c r="S52">
        <f t="shared" si="9"/>
        <v>-2</v>
      </c>
    </row>
    <row r="53" spans="1:19" ht="13.5" customHeight="1">
      <c r="A53" t="s">
        <v>83</v>
      </c>
      <c r="B53">
        <f t="shared" si="18"/>
        <v>1</v>
      </c>
      <c r="C53">
        <f t="shared" si="19"/>
        <v>5.5</v>
      </c>
      <c r="D53" t="s">
        <v>254</v>
      </c>
      <c r="E53" t="s">
        <v>250</v>
      </c>
      <c r="F53" t="s">
        <v>355</v>
      </c>
      <c r="G53">
        <v>78.06</v>
      </c>
      <c r="H53">
        <v>77.88</v>
      </c>
      <c r="I53" t="s">
        <v>250</v>
      </c>
      <c r="J53" t="s">
        <v>356</v>
      </c>
      <c r="K53">
        <v>77.88</v>
      </c>
      <c r="L53" t="str">
        <f t="shared" si="20"/>
        <v>ストップ切上げ</v>
      </c>
      <c r="M53">
        <f t="shared" si="21"/>
        <v>-1</v>
      </c>
      <c r="N53">
        <f t="shared" si="22"/>
        <v>0</v>
      </c>
      <c r="O53">
        <f t="shared" si="23"/>
        <v>18.000000000000682</v>
      </c>
      <c r="P53">
        <f t="shared" si="24"/>
        <v>-9900.000000000375</v>
      </c>
      <c r="Q53">
        <f t="shared" si="7"/>
        <v>0</v>
      </c>
      <c r="R53">
        <f t="shared" si="25"/>
        <v>-9900.000000000375</v>
      </c>
      <c r="S53">
        <f t="shared" si="9"/>
        <v>-3</v>
      </c>
    </row>
    <row r="54" spans="1:19" ht="13.5" customHeight="1">
      <c r="A54" t="s">
        <v>83</v>
      </c>
      <c r="B54">
        <f t="shared" si="18"/>
        <v>-1</v>
      </c>
      <c r="C54">
        <f t="shared" si="19"/>
        <v>4.7</v>
      </c>
      <c r="D54" t="s">
        <v>254</v>
      </c>
      <c r="E54" t="s">
        <v>250</v>
      </c>
      <c r="F54" t="s">
        <v>358</v>
      </c>
      <c r="G54">
        <v>77.79</v>
      </c>
      <c r="H54">
        <v>78</v>
      </c>
      <c r="I54" t="s">
        <v>250</v>
      </c>
      <c r="J54" t="s">
        <v>359</v>
      </c>
      <c r="K54">
        <v>78</v>
      </c>
      <c r="L54" t="str">
        <f t="shared" si="20"/>
        <v>ストップ切り下げ</v>
      </c>
      <c r="M54">
        <f t="shared" si="21"/>
        <v>-1</v>
      </c>
      <c r="N54">
        <f t="shared" si="22"/>
        <v>0</v>
      </c>
      <c r="O54">
        <f t="shared" si="23"/>
        <v>20.999999999999375</v>
      </c>
      <c r="P54">
        <f t="shared" si="24"/>
        <v>-9869.999999999707</v>
      </c>
      <c r="Q54">
        <f t="shared" si="7"/>
        <v>0</v>
      </c>
      <c r="R54">
        <f t="shared" si="25"/>
        <v>-9869.999999999707</v>
      </c>
      <c r="S54">
        <f t="shared" si="9"/>
        <v>-4</v>
      </c>
    </row>
    <row r="55" spans="1:19" ht="13.5" customHeight="1">
      <c r="A55" t="s">
        <v>83</v>
      </c>
      <c r="B55">
        <f t="shared" si="18"/>
        <v>1</v>
      </c>
      <c r="C55">
        <f t="shared" si="19"/>
        <v>4.5</v>
      </c>
      <c r="D55" t="s">
        <v>254</v>
      </c>
      <c r="E55" t="s">
        <v>250</v>
      </c>
      <c r="F55" t="s">
        <v>360</v>
      </c>
      <c r="G55">
        <v>78.02</v>
      </c>
      <c r="H55">
        <v>77.8</v>
      </c>
      <c r="I55" t="s">
        <v>250</v>
      </c>
      <c r="J55" t="s">
        <v>361</v>
      </c>
      <c r="K55">
        <v>77.8</v>
      </c>
      <c r="L55" t="str">
        <f t="shared" si="20"/>
        <v>ストップ切上げ</v>
      </c>
      <c r="M55">
        <f t="shared" si="21"/>
        <v>-1</v>
      </c>
      <c r="N55">
        <f t="shared" si="22"/>
        <v>0</v>
      </c>
      <c r="O55">
        <f t="shared" si="23"/>
        <v>21.999999999999886</v>
      </c>
      <c r="P55">
        <f t="shared" si="24"/>
        <v>-9899.999999999949</v>
      </c>
      <c r="Q55">
        <f t="shared" si="7"/>
        <v>0</v>
      </c>
      <c r="R55">
        <f t="shared" si="25"/>
        <v>-9899.999999999949</v>
      </c>
      <c r="S55">
        <f t="shared" si="9"/>
        <v>-5</v>
      </c>
    </row>
    <row r="56" spans="1:19" ht="13.5" customHeight="1">
      <c r="A56" t="s">
        <v>83</v>
      </c>
      <c r="B56">
        <f t="shared" si="18"/>
        <v>-1</v>
      </c>
      <c r="C56">
        <f t="shared" si="19"/>
        <v>7.6</v>
      </c>
      <c r="D56" t="s">
        <v>254</v>
      </c>
      <c r="E56" t="s">
        <v>250</v>
      </c>
      <c r="F56" t="s">
        <v>362</v>
      </c>
      <c r="G56">
        <v>77.79</v>
      </c>
      <c r="H56">
        <v>77.92</v>
      </c>
      <c r="I56" t="s">
        <v>250</v>
      </c>
      <c r="J56" t="s">
        <v>363</v>
      </c>
      <c r="K56">
        <v>77.92</v>
      </c>
      <c r="L56" t="str">
        <f t="shared" si="20"/>
        <v>ストップ切り下げ</v>
      </c>
      <c r="M56">
        <f t="shared" si="21"/>
        <v>-1</v>
      </c>
      <c r="N56">
        <f t="shared" si="22"/>
        <v>0</v>
      </c>
      <c r="O56">
        <f t="shared" si="23"/>
        <v>12.999999999999545</v>
      </c>
      <c r="P56">
        <f t="shared" si="24"/>
        <v>-9879.999999999654</v>
      </c>
      <c r="Q56">
        <f t="shared" si="7"/>
        <v>0</v>
      </c>
      <c r="R56">
        <f t="shared" si="25"/>
        <v>-9879.999999999654</v>
      </c>
      <c r="S56">
        <f t="shared" si="9"/>
        <v>-6</v>
      </c>
    </row>
    <row r="57" spans="1:19" ht="13.5" customHeight="1">
      <c r="A57" t="s">
        <v>83</v>
      </c>
      <c r="B57">
        <f t="shared" si="18"/>
        <v>1</v>
      </c>
      <c r="C57">
        <f t="shared" si="19"/>
        <v>7.6</v>
      </c>
      <c r="D57" t="s">
        <v>254</v>
      </c>
      <c r="E57" t="s">
        <v>250</v>
      </c>
      <c r="F57" t="s">
        <v>365</v>
      </c>
      <c r="G57">
        <v>76.87</v>
      </c>
      <c r="H57">
        <v>76.74</v>
      </c>
      <c r="I57" t="s">
        <v>250</v>
      </c>
      <c r="J57" t="s">
        <v>364</v>
      </c>
      <c r="K57">
        <v>76.74</v>
      </c>
      <c r="L57" t="str">
        <f t="shared" si="20"/>
        <v>ストップ切上げ</v>
      </c>
      <c r="M57">
        <f t="shared" si="21"/>
        <v>-1</v>
      </c>
      <c r="N57">
        <f t="shared" si="22"/>
        <v>0</v>
      </c>
      <c r="O57">
        <f t="shared" si="23"/>
        <v>13.000000000000966</v>
      </c>
      <c r="P57">
        <f t="shared" si="24"/>
        <v>-9880.000000000733</v>
      </c>
      <c r="Q57">
        <f t="shared" si="7"/>
        <v>0</v>
      </c>
      <c r="R57">
        <f t="shared" si="25"/>
        <v>-9880.000000000733</v>
      </c>
      <c r="S57">
        <f t="shared" si="9"/>
        <v>-7</v>
      </c>
    </row>
    <row r="58" spans="1:19" ht="13.5" customHeight="1">
      <c r="A58" t="s">
        <v>83</v>
      </c>
      <c r="B58">
        <f t="shared" si="18"/>
        <v>1</v>
      </c>
      <c r="C58">
        <f t="shared" si="19"/>
        <v>3.4</v>
      </c>
      <c r="D58" t="s">
        <v>254</v>
      </c>
      <c r="E58" t="s">
        <v>250</v>
      </c>
      <c r="F58" t="s">
        <v>366</v>
      </c>
      <c r="G58">
        <v>79.82</v>
      </c>
      <c r="H58">
        <v>79.53</v>
      </c>
      <c r="I58" t="s">
        <v>250</v>
      </c>
      <c r="J58" t="s">
        <v>367</v>
      </c>
      <c r="K58">
        <v>81.95</v>
      </c>
      <c r="L58" t="str">
        <f t="shared" si="20"/>
        <v>ストップ切上げ</v>
      </c>
      <c r="M58">
        <f t="shared" si="21"/>
        <v>1</v>
      </c>
      <c r="N58">
        <f t="shared" si="22"/>
        <v>213.00000000000097</v>
      </c>
      <c r="O58">
        <f t="shared" si="23"/>
        <v>0</v>
      </c>
      <c r="P58">
        <f t="shared" si="24"/>
        <v>72420.00000000033</v>
      </c>
      <c r="Q58">
        <f t="shared" si="7"/>
        <v>72420.00000000033</v>
      </c>
      <c r="R58">
        <f t="shared" si="25"/>
        <v>0</v>
      </c>
      <c r="S58">
        <f t="shared" si="9"/>
        <v>1</v>
      </c>
    </row>
    <row r="59" spans="1:19" ht="13.5" customHeight="1">
      <c r="A59" t="s">
        <v>83</v>
      </c>
      <c r="B59">
        <f t="shared" si="18"/>
        <v>1</v>
      </c>
      <c r="C59">
        <f t="shared" si="19"/>
        <v>4.9</v>
      </c>
      <c r="D59" t="s">
        <v>254</v>
      </c>
      <c r="E59" t="s">
        <v>250</v>
      </c>
      <c r="F59" t="s">
        <v>368</v>
      </c>
      <c r="G59">
        <v>80.37</v>
      </c>
      <c r="H59">
        <v>80.17</v>
      </c>
      <c r="I59" t="s">
        <v>250</v>
      </c>
      <c r="J59" t="s">
        <v>369</v>
      </c>
      <c r="K59">
        <v>80.17</v>
      </c>
      <c r="L59" t="str">
        <f t="shared" si="20"/>
        <v>ストップ切上げ</v>
      </c>
      <c r="M59">
        <f t="shared" si="21"/>
        <v>-1</v>
      </c>
      <c r="N59">
        <f t="shared" si="22"/>
        <v>0</v>
      </c>
      <c r="O59">
        <f t="shared" si="23"/>
        <v>20.000000000000284</v>
      </c>
      <c r="P59">
        <f t="shared" si="24"/>
        <v>-9800.00000000014</v>
      </c>
      <c r="Q59">
        <f t="shared" si="7"/>
        <v>0</v>
      </c>
      <c r="R59">
        <f t="shared" si="25"/>
        <v>-9800.00000000014</v>
      </c>
      <c r="S59">
        <f t="shared" si="9"/>
        <v>-1</v>
      </c>
    </row>
    <row r="60" spans="1:19" ht="13.5" customHeight="1">
      <c r="A60" t="s">
        <v>83</v>
      </c>
      <c r="B60">
        <f t="shared" si="18"/>
        <v>1</v>
      </c>
      <c r="C60">
        <f t="shared" si="19"/>
        <v>5.2</v>
      </c>
      <c r="D60" t="s">
        <v>254</v>
      </c>
      <c r="E60" t="s">
        <v>250</v>
      </c>
      <c r="F60" t="s">
        <v>370</v>
      </c>
      <c r="G60">
        <v>79.58</v>
      </c>
      <c r="H60">
        <v>79.39</v>
      </c>
      <c r="I60" t="s">
        <v>250</v>
      </c>
      <c r="J60" t="s">
        <v>371</v>
      </c>
      <c r="K60">
        <v>79.39</v>
      </c>
      <c r="L60" t="str">
        <f t="shared" si="20"/>
        <v>ストップ切上げ</v>
      </c>
      <c r="M60">
        <f t="shared" si="21"/>
        <v>-1</v>
      </c>
      <c r="N60">
        <f t="shared" si="22"/>
        <v>0</v>
      </c>
      <c r="O60">
        <f t="shared" si="23"/>
        <v>18.999999999999773</v>
      </c>
      <c r="P60">
        <f t="shared" si="24"/>
        <v>-9879.999999999882</v>
      </c>
      <c r="Q60">
        <f t="shared" si="7"/>
        <v>0</v>
      </c>
      <c r="R60">
        <f t="shared" si="25"/>
        <v>-9879.999999999882</v>
      </c>
      <c r="S60">
        <f t="shared" si="9"/>
        <v>-2</v>
      </c>
    </row>
    <row r="61" spans="1:19" ht="13.5" customHeight="1">
      <c r="A61" t="s">
        <v>83</v>
      </c>
      <c r="B61">
        <f t="shared" si="18"/>
        <v>1</v>
      </c>
      <c r="C61">
        <f t="shared" si="19"/>
        <v>4.9</v>
      </c>
      <c r="D61" t="s">
        <v>254</v>
      </c>
      <c r="E61" t="s">
        <v>250</v>
      </c>
      <c r="F61" t="s">
        <v>372</v>
      </c>
      <c r="G61">
        <v>79.7</v>
      </c>
      <c r="H61">
        <v>79.5</v>
      </c>
      <c r="I61" t="s">
        <v>250</v>
      </c>
      <c r="J61" t="s">
        <v>373</v>
      </c>
      <c r="K61">
        <v>79.5</v>
      </c>
      <c r="L61" t="str">
        <f t="shared" si="20"/>
        <v>ストップ切上げ</v>
      </c>
      <c r="M61">
        <f t="shared" si="21"/>
        <v>-1</v>
      </c>
      <c r="N61">
        <f t="shared" si="22"/>
        <v>0</v>
      </c>
      <c r="O61">
        <f t="shared" si="23"/>
        <v>20.000000000000284</v>
      </c>
      <c r="P61">
        <f t="shared" si="24"/>
        <v>-9800.00000000014</v>
      </c>
      <c r="Q61">
        <f t="shared" si="7"/>
        <v>0</v>
      </c>
      <c r="R61">
        <f t="shared" si="25"/>
        <v>-9800.00000000014</v>
      </c>
      <c r="S61">
        <f t="shared" si="9"/>
        <v>-3</v>
      </c>
    </row>
    <row r="62" spans="1:19" ht="13.5" customHeight="1">
      <c r="A62" t="s">
        <v>83</v>
      </c>
      <c r="B62">
        <f t="shared" si="18"/>
        <v>1</v>
      </c>
      <c r="C62">
        <f t="shared" si="19"/>
        <v>3.5</v>
      </c>
      <c r="D62" t="s">
        <v>254</v>
      </c>
      <c r="E62" t="s">
        <v>250</v>
      </c>
      <c r="F62" t="s">
        <v>374</v>
      </c>
      <c r="G62">
        <v>78.55</v>
      </c>
      <c r="H62">
        <v>78.27</v>
      </c>
      <c r="I62" t="s">
        <v>250</v>
      </c>
      <c r="J62" t="s">
        <v>375</v>
      </c>
      <c r="K62">
        <v>78.27</v>
      </c>
      <c r="L62" t="str">
        <f t="shared" si="20"/>
        <v>ストップ切上げ</v>
      </c>
      <c r="M62">
        <f t="shared" si="21"/>
        <v>-1</v>
      </c>
      <c r="N62">
        <f t="shared" si="22"/>
        <v>0</v>
      </c>
      <c r="O62">
        <f t="shared" si="23"/>
        <v>28.000000000000114</v>
      </c>
      <c r="P62">
        <f t="shared" si="24"/>
        <v>-9800.00000000004</v>
      </c>
      <c r="Q62">
        <f t="shared" si="7"/>
        <v>0</v>
      </c>
      <c r="R62">
        <f t="shared" si="25"/>
        <v>-9800.00000000004</v>
      </c>
      <c r="S62">
        <f t="shared" si="9"/>
        <v>-4</v>
      </c>
    </row>
    <row r="63" spans="1:19" ht="13.5" customHeight="1">
      <c r="A63" t="s">
        <v>83</v>
      </c>
      <c r="B63">
        <f t="shared" si="18"/>
        <v>-1</v>
      </c>
      <c r="C63">
        <f t="shared" si="19"/>
        <v>4</v>
      </c>
      <c r="D63" t="s">
        <v>254</v>
      </c>
      <c r="E63" t="s">
        <v>250</v>
      </c>
      <c r="F63" t="s">
        <v>376</v>
      </c>
      <c r="G63">
        <v>79.3</v>
      </c>
      <c r="H63">
        <v>79.55</v>
      </c>
      <c r="I63" t="s">
        <v>250</v>
      </c>
      <c r="J63" t="s">
        <v>377</v>
      </c>
      <c r="K63">
        <v>77.99</v>
      </c>
      <c r="L63" t="str">
        <f t="shared" si="20"/>
        <v>ストップ切り下げ</v>
      </c>
      <c r="M63">
        <f t="shared" si="21"/>
        <v>1</v>
      </c>
      <c r="N63">
        <f t="shared" si="22"/>
        <v>131.00000000000023</v>
      </c>
      <c r="O63">
        <f t="shared" si="23"/>
        <v>0</v>
      </c>
      <c r="P63">
        <f t="shared" si="24"/>
        <v>52400.00000000009</v>
      </c>
      <c r="Q63">
        <f t="shared" si="7"/>
        <v>52400.00000000009</v>
      </c>
      <c r="R63">
        <f t="shared" si="25"/>
        <v>0</v>
      </c>
      <c r="S63">
        <f t="shared" si="9"/>
        <v>1</v>
      </c>
    </row>
    <row r="64" spans="1:19" ht="13.5" customHeight="1">
      <c r="A64" t="s">
        <v>83</v>
      </c>
      <c r="B64">
        <f t="shared" si="18"/>
        <v>1</v>
      </c>
      <c r="C64">
        <f t="shared" si="19"/>
        <v>5.2</v>
      </c>
      <c r="D64" t="s">
        <v>254</v>
      </c>
      <c r="E64" t="s">
        <v>250</v>
      </c>
      <c r="F64" t="s">
        <v>378</v>
      </c>
      <c r="G64">
        <v>78.14</v>
      </c>
      <c r="H64">
        <v>77.95</v>
      </c>
      <c r="I64" t="s">
        <v>250</v>
      </c>
      <c r="J64" t="s">
        <v>379</v>
      </c>
      <c r="K64">
        <v>78.25</v>
      </c>
      <c r="L64" t="str">
        <f t="shared" si="20"/>
        <v>ストップ切上げ</v>
      </c>
      <c r="M64">
        <f t="shared" si="21"/>
        <v>1</v>
      </c>
      <c r="N64">
        <f t="shared" si="22"/>
        <v>10.999999999999943</v>
      </c>
      <c r="O64">
        <f t="shared" si="23"/>
        <v>0</v>
      </c>
      <c r="P64">
        <f t="shared" si="24"/>
        <v>5719.999999999971</v>
      </c>
      <c r="Q64">
        <f t="shared" si="7"/>
        <v>5719.999999999971</v>
      </c>
      <c r="R64">
        <f t="shared" si="25"/>
        <v>0</v>
      </c>
      <c r="S64">
        <f t="shared" si="9"/>
        <v>2</v>
      </c>
    </row>
    <row r="65" spans="1:19" ht="13.5" customHeight="1">
      <c r="A65" t="s">
        <v>83</v>
      </c>
      <c r="B65">
        <f aca="true" t="shared" si="26" ref="B65:B101">IF(G65&gt;H65,1,-1)</f>
        <v>-1</v>
      </c>
      <c r="C65">
        <f t="shared" si="19"/>
        <v>5.8</v>
      </c>
      <c r="D65" t="s">
        <v>254</v>
      </c>
      <c r="E65" t="s">
        <v>250</v>
      </c>
      <c r="F65" t="s">
        <v>380</v>
      </c>
      <c r="G65">
        <v>78.1</v>
      </c>
      <c r="H65">
        <v>78.27</v>
      </c>
      <c r="I65" t="s">
        <v>250</v>
      </c>
      <c r="J65" t="s">
        <v>381</v>
      </c>
      <c r="K65">
        <v>78.27</v>
      </c>
      <c r="L65" t="str">
        <f aca="true" t="shared" si="27" ref="L65:L101">IF(B65&gt;0,"ストップ切上げ","ストップ切り下げ")</f>
        <v>ストップ切り下げ</v>
      </c>
      <c r="M65">
        <f aca="true" t="shared" si="28" ref="M65:M101">IF(P65&gt;0,1,IF(P65&lt;0,-1,0))</f>
        <v>-1</v>
      </c>
      <c r="N65">
        <f aca="true" t="shared" si="29" ref="N65:N101">IF((K65-G65)*B65&gt;0,(K65-G65)*B65*100,0)</f>
        <v>0</v>
      </c>
      <c r="O65">
        <f aca="true" t="shared" si="30" ref="O65:O101">IF((K65-G65)*B65&lt;0,(G65-K65)*B65*100,0)</f>
        <v>17.00000000000017</v>
      </c>
      <c r="P65">
        <f aca="true" t="shared" si="31" ref="P65:P101">(K65-G65)*C65*B65*10000</f>
        <v>-9860.000000000098</v>
      </c>
      <c r="Q65">
        <f aca="true" t="shared" si="32" ref="Q65:Q101">IF(P65&gt;0,P65,0)</f>
        <v>0</v>
      </c>
      <c r="R65">
        <f aca="true" t="shared" si="33" ref="R65:R101">IF(P65&lt;0,P65,0)</f>
        <v>-9860.000000000098</v>
      </c>
      <c r="S65">
        <f t="shared" si="9"/>
        <v>-1</v>
      </c>
    </row>
    <row r="66" spans="1:19" ht="13.5" customHeight="1">
      <c r="A66" t="s">
        <v>83</v>
      </c>
      <c r="B66">
        <f t="shared" si="26"/>
        <v>1</v>
      </c>
      <c r="C66">
        <f t="shared" si="19"/>
        <v>3.8</v>
      </c>
      <c r="D66" t="s">
        <v>254</v>
      </c>
      <c r="E66" t="s">
        <v>250</v>
      </c>
      <c r="F66" t="s">
        <v>382</v>
      </c>
      <c r="G66">
        <v>79.95</v>
      </c>
      <c r="H66">
        <v>79.69</v>
      </c>
      <c r="I66" t="s">
        <v>250</v>
      </c>
      <c r="J66" t="s">
        <v>383</v>
      </c>
      <c r="K66">
        <v>79.69</v>
      </c>
      <c r="L66" t="str">
        <f t="shared" si="27"/>
        <v>ストップ切上げ</v>
      </c>
      <c r="M66">
        <f t="shared" si="28"/>
        <v>-1</v>
      </c>
      <c r="N66">
        <f t="shared" si="29"/>
        <v>0</v>
      </c>
      <c r="O66">
        <f t="shared" si="30"/>
        <v>26.00000000000051</v>
      </c>
      <c r="P66">
        <f t="shared" si="31"/>
        <v>-9880.000000000195</v>
      </c>
      <c r="Q66">
        <f t="shared" si="32"/>
        <v>0</v>
      </c>
      <c r="R66">
        <f t="shared" si="33"/>
        <v>-9880.000000000195</v>
      </c>
      <c r="S66">
        <f t="shared" si="9"/>
        <v>-2</v>
      </c>
    </row>
    <row r="67" spans="1:19" ht="13.5" customHeight="1">
      <c r="A67" t="s">
        <v>83</v>
      </c>
      <c r="B67">
        <f t="shared" si="26"/>
        <v>1</v>
      </c>
      <c r="C67">
        <f t="shared" si="19"/>
        <v>2.5</v>
      </c>
      <c r="D67" t="s">
        <v>254</v>
      </c>
      <c r="E67" t="s">
        <v>250</v>
      </c>
      <c r="F67" t="s">
        <v>384</v>
      </c>
      <c r="G67">
        <v>80.33</v>
      </c>
      <c r="H67">
        <v>79.93</v>
      </c>
      <c r="I67" t="s">
        <v>250</v>
      </c>
      <c r="J67" t="s">
        <v>385</v>
      </c>
      <c r="K67">
        <v>79.93</v>
      </c>
      <c r="L67" t="str">
        <f t="shared" si="27"/>
        <v>ストップ切上げ</v>
      </c>
      <c r="M67">
        <f t="shared" si="28"/>
        <v>-1</v>
      </c>
      <c r="N67">
        <f t="shared" si="29"/>
        <v>0</v>
      </c>
      <c r="O67">
        <f t="shared" si="30"/>
        <v>39.99999999999915</v>
      </c>
      <c r="P67">
        <f t="shared" si="31"/>
        <v>-9999.999999999787</v>
      </c>
      <c r="Q67">
        <f t="shared" si="32"/>
        <v>0</v>
      </c>
      <c r="R67">
        <f t="shared" si="33"/>
        <v>-9999.999999999787</v>
      </c>
      <c r="S67">
        <f t="shared" si="9"/>
        <v>-3</v>
      </c>
    </row>
    <row r="68" spans="1:19" ht="13.5" customHeight="1">
      <c r="A68" t="s">
        <v>83</v>
      </c>
      <c r="B68">
        <f t="shared" si="26"/>
        <v>1</v>
      </c>
      <c r="C68">
        <f t="shared" si="19"/>
        <v>4.1</v>
      </c>
      <c r="D68" t="s">
        <v>254</v>
      </c>
      <c r="E68" t="s">
        <v>250</v>
      </c>
      <c r="F68" t="s">
        <v>386</v>
      </c>
      <c r="G68">
        <v>81.35</v>
      </c>
      <c r="H68">
        <v>81.11</v>
      </c>
      <c r="I68" t="s">
        <v>250</v>
      </c>
      <c r="J68" t="s">
        <v>387</v>
      </c>
      <c r="K68">
        <v>92.15</v>
      </c>
      <c r="L68" t="str">
        <f t="shared" si="27"/>
        <v>ストップ切上げ</v>
      </c>
      <c r="M68">
        <f t="shared" si="28"/>
        <v>1</v>
      </c>
      <c r="N68">
        <f t="shared" si="29"/>
        <v>1080.0000000000011</v>
      </c>
      <c r="O68">
        <f t="shared" si="30"/>
        <v>0</v>
      </c>
      <c r="P68">
        <f t="shared" si="31"/>
        <v>442800.00000000047</v>
      </c>
      <c r="Q68">
        <f t="shared" si="32"/>
        <v>442800.00000000047</v>
      </c>
      <c r="R68">
        <f t="shared" si="33"/>
        <v>0</v>
      </c>
      <c r="S68">
        <f aca="true" t="shared" si="34" ref="S68:S101">IF(M68=M67,S67+M68,M68)</f>
        <v>1</v>
      </c>
    </row>
    <row r="69" spans="1:19" ht="13.5" customHeight="1">
      <c r="A69" t="s">
        <v>83</v>
      </c>
      <c r="B69">
        <f t="shared" si="26"/>
        <v>1</v>
      </c>
      <c r="C69">
        <f t="shared" si="19"/>
        <v>3.8</v>
      </c>
      <c r="D69" t="s">
        <v>254</v>
      </c>
      <c r="E69" t="s">
        <v>250</v>
      </c>
      <c r="F69" t="s">
        <v>388</v>
      </c>
      <c r="G69">
        <v>92.44</v>
      </c>
      <c r="H69">
        <v>92.18</v>
      </c>
      <c r="I69" t="s">
        <v>250</v>
      </c>
      <c r="J69" t="s">
        <v>389</v>
      </c>
      <c r="K69">
        <v>95.48</v>
      </c>
      <c r="L69" t="str">
        <f t="shared" si="27"/>
        <v>ストップ切上げ</v>
      </c>
      <c r="M69">
        <f t="shared" si="28"/>
        <v>1</v>
      </c>
      <c r="N69">
        <f t="shared" si="29"/>
        <v>304.0000000000006</v>
      </c>
      <c r="O69">
        <f t="shared" si="30"/>
        <v>0</v>
      </c>
      <c r="P69">
        <f t="shared" si="31"/>
        <v>115520.00000000023</v>
      </c>
      <c r="Q69">
        <f t="shared" si="32"/>
        <v>115520.00000000023</v>
      </c>
      <c r="R69">
        <f t="shared" si="33"/>
        <v>0</v>
      </c>
      <c r="S69">
        <f t="shared" si="34"/>
        <v>2</v>
      </c>
    </row>
    <row r="70" spans="1:19" ht="13.5" customHeight="1">
      <c r="A70" t="s">
        <v>83</v>
      </c>
      <c r="B70">
        <f t="shared" si="26"/>
        <v>1</v>
      </c>
      <c r="C70">
        <f t="shared" si="19"/>
        <v>3.4</v>
      </c>
      <c r="D70" t="s">
        <v>254</v>
      </c>
      <c r="E70" t="s">
        <v>250</v>
      </c>
      <c r="F70" t="s">
        <v>390</v>
      </c>
      <c r="G70">
        <v>99.18</v>
      </c>
      <c r="H70">
        <v>98.89</v>
      </c>
      <c r="I70" t="s">
        <v>250</v>
      </c>
      <c r="J70" t="s">
        <v>391</v>
      </c>
      <c r="K70">
        <v>98.89</v>
      </c>
      <c r="L70" t="str">
        <f t="shared" si="27"/>
        <v>ストップ切上げ</v>
      </c>
      <c r="M70">
        <f t="shared" si="28"/>
        <v>-1</v>
      </c>
      <c r="N70">
        <f t="shared" si="29"/>
        <v>0</v>
      </c>
      <c r="O70">
        <f t="shared" si="30"/>
        <v>29.000000000000625</v>
      </c>
      <c r="P70">
        <f t="shared" si="31"/>
        <v>-9860.000000000213</v>
      </c>
      <c r="Q70">
        <f t="shared" si="32"/>
        <v>0</v>
      </c>
      <c r="R70">
        <f t="shared" si="33"/>
        <v>-9860.000000000213</v>
      </c>
      <c r="S70">
        <f t="shared" si="34"/>
        <v>-1</v>
      </c>
    </row>
    <row r="71" spans="1:19" ht="13.5" customHeight="1">
      <c r="A71" t="s">
        <v>83</v>
      </c>
      <c r="B71">
        <f t="shared" si="26"/>
        <v>1</v>
      </c>
      <c r="C71">
        <f t="shared" si="19"/>
        <v>2.3</v>
      </c>
      <c r="D71" t="s">
        <v>254</v>
      </c>
      <c r="E71" t="s">
        <v>250</v>
      </c>
      <c r="F71" t="s">
        <v>392</v>
      </c>
      <c r="G71">
        <v>98.22</v>
      </c>
      <c r="H71">
        <v>97.8</v>
      </c>
      <c r="I71" t="s">
        <v>250</v>
      </c>
      <c r="J71" t="s">
        <v>393</v>
      </c>
      <c r="K71">
        <v>98.94</v>
      </c>
      <c r="L71" t="str">
        <f t="shared" si="27"/>
        <v>ストップ切上げ</v>
      </c>
      <c r="M71">
        <f t="shared" si="28"/>
        <v>1</v>
      </c>
      <c r="N71">
        <f t="shared" si="29"/>
        <v>71.99999999999989</v>
      </c>
      <c r="O71">
        <f t="shared" si="30"/>
        <v>0</v>
      </c>
      <c r="P71">
        <f t="shared" si="31"/>
        <v>16559.99999999997</v>
      </c>
      <c r="Q71">
        <f t="shared" si="32"/>
        <v>16559.99999999997</v>
      </c>
      <c r="R71">
        <f t="shared" si="33"/>
        <v>0</v>
      </c>
      <c r="S71">
        <f t="shared" si="34"/>
        <v>1</v>
      </c>
    </row>
    <row r="72" spans="1:19" ht="13.5" customHeight="1">
      <c r="A72" t="s">
        <v>83</v>
      </c>
      <c r="B72">
        <f t="shared" si="26"/>
        <v>1</v>
      </c>
      <c r="C72">
        <f t="shared" si="19"/>
        <v>1</v>
      </c>
      <c r="D72" t="s">
        <v>254</v>
      </c>
      <c r="E72" t="s">
        <v>250</v>
      </c>
      <c r="F72" t="s">
        <v>394</v>
      </c>
      <c r="G72">
        <v>99.5</v>
      </c>
      <c r="H72">
        <v>98.57</v>
      </c>
      <c r="I72" t="s">
        <v>250</v>
      </c>
      <c r="J72" t="s">
        <v>395</v>
      </c>
      <c r="K72">
        <v>98.57</v>
      </c>
      <c r="L72" t="str">
        <f t="shared" si="27"/>
        <v>ストップ切上げ</v>
      </c>
      <c r="M72">
        <f t="shared" si="28"/>
        <v>-1</v>
      </c>
      <c r="N72">
        <f t="shared" si="29"/>
        <v>0</v>
      </c>
      <c r="O72">
        <f t="shared" si="30"/>
        <v>93.00000000000068</v>
      </c>
      <c r="P72">
        <f t="shared" si="31"/>
        <v>-9300.00000000007</v>
      </c>
      <c r="Q72">
        <f t="shared" si="32"/>
        <v>0</v>
      </c>
      <c r="R72">
        <f t="shared" si="33"/>
        <v>-9300.00000000007</v>
      </c>
      <c r="S72">
        <f t="shared" si="34"/>
        <v>-1</v>
      </c>
    </row>
    <row r="73" spans="1:19" ht="13.5" customHeight="1">
      <c r="A73" t="s">
        <v>83</v>
      </c>
      <c r="B73">
        <f t="shared" si="26"/>
        <v>-1</v>
      </c>
      <c r="C73">
        <f t="shared" si="19"/>
        <v>4.5</v>
      </c>
      <c r="D73" t="s">
        <v>254</v>
      </c>
      <c r="E73" t="s">
        <v>250</v>
      </c>
      <c r="F73" t="s">
        <v>396</v>
      </c>
      <c r="G73">
        <v>97.22</v>
      </c>
      <c r="H73">
        <v>97.44</v>
      </c>
      <c r="I73" t="s">
        <v>250</v>
      </c>
      <c r="J73" t="s">
        <v>397</v>
      </c>
      <c r="K73">
        <v>97.44</v>
      </c>
      <c r="L73" t="str">
        <f t="shared" si="27"/>
        <v>ストップ切り下げ</v>
      </c>
      <c r="M73">
        <f t="shared" si="28"/>
        <v>-1</v>
      </c>
      <c r="N73">
        <f t="shared" si="29"/>
        <v>0</v>
      </c>
      <c r="O73">
        <f t="shared" si="30"/>
        <v>21.999999999999886</v>
      </c>
      <c r="P73">
        <f t="shared" si="31"/>
        <v>-9899.999999999949</v>
      </c>
      <c r="Q73">
        <f t="shared" si="32"/>
        <v>0</v>
      </c>
      <c r="R73">
        <f t="shared" si="33"/>
        <v>-9899.999999999949</v>
      </c>
      <c r="S73">
        <f t="shared" si="34"/>
        <v>-2</v>
      </c>
    </row>
    <row r="74" spans="1:19" ht="13.5" customHeight="1">
      <c r="A74" t="s">
        <v>83</v>
      </c>
      <c r="B74">
        <f t="shared" si="26"/>
        <v>1</v>
      </c>
      <c r="C74">
        <f t="shared" si="19"/>
        <v>1.6</v>
      </c>
      <c r="D74" t="s">
        <v>254</v>
      </c>
      <c r="E74" t="s">
        <v>250</v>
      </c>
      <c r="F74" t="s">
        <v>398</v>
      </c>
      <c r="G74">
        <v>98.18</v>
      </c>
      <c r="H74">
        <v>97.59</v>
      </c>
      <c r="I74" t="s">
        <v>250</v>
      </c>
      <c r="J74" t="s">
        <v>399</v>
      </c>
      <c r="K74">
        <v>101.82</v>
      </c>
      <c r="L74" t="str">
        <f t="shared" si="27"/>
        <v>ストップ切上げ</v>
      </c>
      <c r="M74">
        <f t="shared" si="28"/>
        <v>1</v>
      </c>
      <c r="N74">
        <f t="shared" si="29"/>
        <v>363.99999999999864</v>
      </c>
      <c r="O74">
        <f t="shared" si="30"/>
        <v>0</v>
      </c>
      <c r="P74">
        <f t="shared" si="31"/>
        <v>58239.99999999978</v>
      </c>
      <c r="Q74">
        <f t="shared" si="32"/>
        <v>58239.99999999978</v>
      </c>
      <c r="R74">
        <f t="shared" si="33"/>
        <v>0</v>
      </c>
      <c r="S74">
        <f t="shared" si="34"/>
        <v>1</v>
      </c>
    </row>
    <row r="75" spans="1:19" ht="13.5" customHeight="1">
      <c r="A75" t="s">
        <v>83</v>
      </c>
      <c r="B75">
        <f t="shared" si="26"/>
        <v>-1</v>
      </c>
      <c r="C75">
        <f t="shared" si="19"/>
        <v>3.2</v>
      </c>
      <c r="D75" t="s">
        <v>254</v>
      </c>
      <c r="E75" t="s">
        <v>250</v>
      </c>
      <c r="F75" t="s">
        <v>406</v>
      </c>
      <c r="G75">
        <v>100.44</v>
      </c>
      <c r="H75">
        <v>100.75</v>
      </c>
      <c r="I75" t="s">
        <v>250</v>
      </c>
      <c r="J75" t="s">
        <v>407</v>
      </c>
      <c r="K75">
        <v>97.27</v>
      </c>
      <c r="L75" t="str">
        <f t="shared" si="27"/>
        <v>ストップ切り下げ</v>
      </c>
      <c r="M75">
        <f t="shared" si="28"/>
        <v>1</v>
      </c>
      <c r="N75">
        <f t="shared" si="29"/>
        <v>317.00000000000017</v>
      </c>
      <c r="O75">
        <f t="shared" si="30"/>
        <v>0</v>
      </c>
      <c r="P75">
        <f t="shared" si="31"/>
        <v>101440.00000000006</v>
      </c>
      <c r="Q75">
        <f t="shared" si="32"/>
        <v>101440.00000000006</v>
      </c>
      <c r="R75">
        <f t="shared" si="33"/>
        <v>0</v>
      </c>
      <c r="S75">
        <f t="shared" si="34"/>
        <v>2</v>
      </c>
    </row>
    <row r="76" spans="1:19" ht="13.5" customHeight="1">
      <c r="A76" t="s">
        <v>83</v>
      </c>
      <c r="B76">
        <f t="shared" si="26"/>
        <v>1</v>
      </c>
      <c r="C76">
        <f t="shared" si="19"/>
        <v>2.2</v>
      </c>
      <c r="D76" t="s">
        <v>254</v>
      </c>
      <c r="E76" t="s">
        <v>250</v>
      </c>
      <c r="F76" t="s">
        <v>408</v>
      </c>
      <c r="G76">
        <v>95.48</v>
      </c>
      <c r="H76">
        <v>95.03</v>
      </c>
      <c r="I76" t="s">
        <v>250</v>
      </c>
      <c r="J76" t="s">
        <v>409</v>
      </c>
      <c r="K76">
        <v>95.03</v>
      </c>
      <c r="L76" t="str">
        <f t="shared" si="27"/>
        <v>ストップ切上げ</v>
      </c>
      <c r="M76">
        <f t="shared" si="28"/>
        <v>-1</v>
      </c>
      <c r="N76">
        <f t="shared" si="29"/>
        <v>0</v>
      </c>
      <c r="O76">
        <f t="shared" si="30"/>
        <v>45.000000000000284</v>
      </c>
      <c r="P76">
        <f t="shared" si="31"/>
        <v>-9900.000000000064</v>
      </c>
      <c r="Q76">
        <f t="shared" si="32"/>
        <v>0</v>
      </c>
      <c r="R76">
        <f t="shared" si="33"/>
        <v>-9900.000000000064</v>
      </c>
      <c r="S76">
        <f t="shared" si="34"/>
        <v>-1</v>
      </c>
    </row>
    <row r="77" spans="1:19" ht="13.5" customHeight="1">
      <c r="A77" t="s">
        <v>83</v>
      </c>
      <c r="B77">
        <f t="shared" si="26"/>
        <v>1</v>
      </c>
      <c r="C77">
        <f aca="true" t="shared" si="35" ref="C77:C101">INT(10/(G77-H77)*B77)/10</f>
        <v>1.5</v>
      </c>
      <c r="D77" t="s">
        <v>254</v>
      </c>
      <c r="E77" t="s">
        <v>250</v>
      </c>
      <c r="F77" t="s">
        <v>410</v>
      </c>
      <c r="G77">
        <v>97.88</v>
      </c>
      <c r="H77">
        <v>97.25</v>
      </c>
      <c r="I77" t="s">
        <v>250</v>
      </c>
      <c r="J77" t="s">
        <v>411</v>
      </c>
      <c r="K77">
        <v>97.25</v>
      </c>
      <c r="L77" t="str">
        <f t="shared" si="27"/>
        <v>ストップ切上げ</v>
      </c>
      <c r="M77">
        <f t="shared" si="28"/>
        <v>-1</v>
      </c>
      <c r="N77">
        <f t="shared" si="29"/>
        <v>0</v>
      </c>
      <c r="O77">
        <f t="shared" si="30"/>
        <v>62.999999999999545</v>
      </c>
      <c r="P77">
        <f t="shared" si="31"/>
        <v>-9449.99999999993</v>
      </c>
      <c r="Q77">
        <f t="shared" si="32"/>
        <v>0</v>
      </c>
      <c r="R77">
        <f t="shared" si="33"/>
        <v>-9449.99999999993</v>
      </c>
      <c r="S77">
        <f t="shared" si="34"/>
        <v>-2</v>
      </c>
    </row>
    <row r="78" spans="1:19" ht="13.5" customHeight="1">
      <c r="A78" t="s">
        <v>83</v>
      </c>
      <c r="B78">
        <f t="shared" si="26"/>
        <v>1</v>
      </c>
      <c r="C78">
        <f t="shared" si="35"/>
        <v>3.7</v>
      </c>
      <c r="D78" t="s">
        <v>254</v>
      </c>
      <c r="E78" t="s">
        <v>250</v>
      </c>
      <c r="F78" t="s">
        <v>412</v>
      </c>
      <c r="G78">
        <v>100.14</v>
      </c>
      <c r="H78">
        <v>99.87</v>
      </c>
      <c r="I78" t="s">
        <v>250</v>
      </c>
      <c r="J78" t="s">
        <v>413</v>
      </c>
      <c r="K78">
        <v>100.7</v>
      </c>
      <c r="L78" t="str">
        <f t="shared" si="27"/>
        <v>ストップ切上げ</v>
      </c>
      <c r="M78">
        <f t="shared" si="28"/>
        <v>1</v>
      </c>
      <c r="N78">
        <f t="shared" si="29"/>
        <v>56.00000000000023</v>
      </c>
      <c r="O78">
        <f t="shared" si="30"/>
        <v>0</v>
      </c>
      <c r="P78">
        <f t="shared" si="31"/>
        <v>20720.000000000084</v>
      </c>
      <c r="Q78">
        <f t="shared" si="32"/>
        <v>20720.000000000084</v>
      </c>
      <c r="R78">
        <f t="shared" si="33"/>
        <v>0</v>
      </c>
      <c r="S78">
        <f t="shared" si="34"/>
        <v>1</v>
      </c>
    </row>
    <row r="79" spans="1:19" ht="13.5" customHeight="1">
      <c r="A79" t="s">
        <v>83</v>
      </c>
      <c r="B79">
        <f t="shared" si="26"/>
        <v>-1</v>
      </c>
      <c r="C79">
        <f t="shared" si="35"/>
        <v>2.3</v>
      </c>
      <c r="D79" t="s">
        <v>254</v>
      </c>
      <c r="E79" t="s">
        <v>250</v>
      </c>
      <c r="F79" t="s">
        <v>414</v>
      </c>
      <c r="G79">
        <v>97.78</v>
      </c>
      <c r="H79">
        <v>98.2</v>
      </c>
      <c r="I79" t="s">
        <v>250</v>
      </c>
      <c r="J79" t="s">
        <v>415</v>
      </c>
      <c r="K79">
        <v>98.2</v>
      </c>
      <c r="L79" t="str">
        <f t="shared" si="27"/>
        <v>ストップ切り下げ</v>
      </c>
      <c r="M79">
        <f t="shared" si="28"/>
        <v>-1</v>
      </c>
      <c r="N79">
        <f t="shared" si="29"/>
        <v>0</v>
      </c>
      <c r="O79">
        <f t="shared" si="30"/>
        <v>42.00000000000017</v>
      </c>
      <c r="P79">
        <f t="shared" si="31"/>
        <v>-9660.000000000038</v>
      </c>
      <c r="Q79">
        <f t="shared" si="32"/>
        <v>0</v>
      </c>
      <c r="R79">
        <f t="shared" si="33"/>
        <v>-9660.000000000038</v>
      </c>
      <c r="S79">
        <f t="shared" si="34"/>
        <v>-1</v>
      </c>
    </row>
    <row r="80" spans="1:19" ht="13.5" customHeight="1">
      <c r="A80" t="s">
        <v>83</v>
      </c>
      <c r="B80">
        <f t="shared" si="26"/>
        <v>-1</v>
      </c>
      <c r="C80">
        <f t="shared" si="35"/>
        <v>2.5</v>
      </c>
      <c r="D80" t="s">
        <v>254</v>
      </c>
      <c r="E80" t="s">
        <v>250</v>
      </c>
      <c r="F80" t="s">
        <v>416</v>
      </c>
      <c r="G80">
        <v>97.48</v>
      </c>
      <c r="H80">
        <v>97.88</v>
      </c>
      <c r="I80" t="s">
        <v>250</v>
      </c>
      <c r="J80" t="s">
        <v>417</v>
      </c>
      <c r="K80">
        <v>97.88</v>
      </c>
      <c r="L80" t="str">
        <f t="shared" si="27"/>
        <v>ストップ切り下げ</v>
      </c>
      <c r="M80">
        <f t="shared" si="28"/>
        <v>-1</v>
      </c>
      <c r="N80">
        <f t="shared" si="29"/>
        <v>0</v>
      </c>
      <c r="O80">
        <f t="shared" si="30"/>
        <v>39.99999999999915</v>
      </c>
      <c r="P80">
        <f t="shared" si="31"/>
        <v>-9999.999999999787</v>
      </c>
      <c r="Q80">
        <f t="shared" si="32"/>
        <v>0</v>
      </c>
      <c r="R80">
        <f t="shared" si="33"/>
        <v>-9999.999999999787</v>
      </c>
      <c r="S80">
        <f t="shared" si="34"/>
        <v>-2</v>
      </c>
    </row>
    <row r="81" spans="1:19" ht="13.5" customHeight="1">
      <c r="A81" t="s">
        <v>83</v>
      </c>
      <c r="B81">
        <f t="shared" si="26"/>
        <v>-1</v>
      </c>
      <c r="C81">
        <f t="shared" si="35"/>
        <v>4.1</v>
      </c>
      <c r="D81" t="s">
        <v>254</v>
      </c>
      <c r="E81" t="s">
        <v>250</v>
      </c>
      <c r="F81" t="s">
        <v>418</v>
      </c>
      <c r="G81">
        <v>97.12</v>
      </c>
      <c r="H81">
        <v>97.36</v>
      </c>
      <c r="I81" t="s">
        <v>250</v>
      </c>
      <c r="J81" t="s">
        <v>419</v>
      </c>
      <c r="K81">
        <v>97.36</v>
      </c>
      <c r="L81" t="str">
        <f t="shared" si="27"/>
        <v>ストップ切り下げ</v>
      </c>
      <c r="M81">
        <f t="shared" si="28"/>
        <v>-1</v>
      </c>
      <c r="N81">
        <f t="shared" si="29"/>
        <v>0</v>
      </c>
      <c r="O81">
        <f t="shared" si="30"/>
        <v>23.99999999999949</v>
      </c>
      <c r="P81">
        <f t="shared" si="31"/>
        <v>-9839.999999999789</v>
      </c>
      <c r="Q81">
        <f t="shared" si="32"/>
        <v>0</v>
      </c>
      <c r="R81">
        <f t="shared" si="33"/>
        <v>-9839.999999999789</v>
      </c>
      <c r="S81">
        <f t="shared" si="34"/>
        <v>-3</v>
      </c>
    </row>
    <row r="82" spans="1:19" ht="12.75" customHeight="1">
      <c r="A82" t="s">
        <v>83</v>
      </c>
      <c r="B82">
        <f t="shared" si="26"/>
        <v>-1</v>
      </c>
      <c r="C82">
        <f t="shared" si="35"/>
        <v>3.2</v>
      </c>
      <c r="D82" t="s">
        <v>254</v>
      </c>
      <c r="E82" t="s">
        <v>250</v>
      </c>
      <c r="F82" t="s">
        <v>420</v>
      </c>
      <c r="G82">
        <v>102.83</v>
      </c>
      <c r="H82">
        <v>103.14</v>
      </c>
      <c r="I82" t="s">
        <v>250</v>
      </c>
      <c r="J82" t="s">
        <v>421</v>
      </c>
      <c r="K82">
        <v>103.14</v>
      </c>
      <c r="L82" t="str">
        <f t="shared" si="27"/>
        <v>ストップ切り下げ</v>
      </c>
      <c r="M82">
        <f t="shared" si="28"/>
        <v>-1</v>
      </c>
      <c r="N82">
        <f t="shared" si="29"/>
        <v>0</v>
      </c>
      <c r="O82">
        <f t="shared" si="30"/>
        <v>31.000000000000227</v>
      </c>
      <c r="P82">
        <f t="shared" si="31"/>
        <v>-9920.000000000073</v>
      </c>
      <c r="Q82">
        <f t="shared" si="32"/>
        <v>0</v>
      </c>
      <c r="R82">
        <f t="shared" si="33"/>
        <v>-9920.000000000073</v>
      </c>
      <c r="S82">
        <f t="shared" si="34"/>
        <v>-4</v>
      </c>
    </row>
    <row r="83" spans="1:19" ht="12.75" customHeight="1">
      <c r="A83" t="s">
        <v>83</v>
      </c>
      <c r="B83">
        <f t="shared" si="26"/>
        <v>1</v>
      </c>
      <c r="C83">
        <f t="shared" si="35"/>
        <v>3.7</v>
      </c>
      <c r="D83" t="s">
        <v>254</v>
      </c>
      <c r="E83" t="s">
        <v>250</v>
      </c>
      <c r="F83" t="s">
        <v>422</v>
      </c>
      <c r="G83">
        <v>104.58</v>
      </c>
      <c r="H83">
        <v>104.31</v>
      </c>
      <c r="I83" t="s">
        <v>250</v>
      </c>
      <c r="J83" t="s">
        <v>423</v>
      </c>
      <c r="K83">
        <v>104.55</v>
      </c>
      <c r="L83" t="str">
        <f t="shared" si="27"/>
        <v>ストップ切上げ</v>
      </c>
      <c r="M83">
        <f t="shared" si="28"/>
        <v>-1</v>
      </c>
      <c r="N83">
        <f t="shared" si="29"/>
        <v>0</v>
      </c>
      <c r="O83">
        <f t="shared" si="30"/>
        <v>3.0000000000001137</v>
      </c>
      <c r="P83">
        <f t="shared" si="31"/>
        <v>-1110.000000000042</v>
      </c>
      <c r="Q83">
        <f t="shared" si="32"/>
        <v>0</v>
      </c>
      <c r="R83">
        <f t="shared" si="33"/>
        <v>-1110.000000000042</v>
      </c>
      <c r="S83">
        <f t="shared" si="34"/>
        <v>-5</v>
      </c>
    </row>
    <row r="84" spans="1:19" ht="12.75" customHeight="1">
      <c r="A84" t="s">
        <v>83</v>
      </c>
      <c r="B84">
        <f t="shared" si="26"/>
        <v>-1</v>
      </c>
      <c r="C84">
        <f t="shared" si="35"/>
        <v>7.1</v>
      </c>
      <c r="D84" t="s">
        <v>254</v>
      </c>
      <c r="E84" t="s">
        <v>250</v>
      </c>
      <c r="F84" t="s">
        <v>424</v>
      </c>
      <c r="G84">
        <v>104.24</v>
      </c>
      <c r="H84">
        <v>104.38</v>
      </c>
      <c r="I84" t="s">
        <v>250</v>
      </c>
      <c r="J84" t="s">
        <v>425</v>
      </c>
      <c r="K84">
        <v>104.38</v>
      </c>
      <c r="L84" t="str">
        <f t="shared" si="27"/>
        <v>ストップ切り下げ</v>
      </c>
      <c r="M84">
        <f t="shared" si="28"/>
        <v>-1</v>
      </c>
      <c r="N84">
        <f t="shared" si="29"/>
        <v>0</v>
      </c>
      <c r="O84">
        <f t="shared" si="30"/>
        <v>14.000000000000057</v>
      </c>
      <c r="P84">
        <f t="shared" si="31"/>
        <v>-9940.00000000004</v>
      </c>
      <c r="Q84">
        <f t="shared" si="32"/>
        <v>0</v>
      </c>
      <c r="R84">
        <f t="shared" si="33"/>
        <v>-9940.00000000004</v>
      </c>
      <c r="S84">
        <f t="shared" si="34"/>
        <v>-6</v>
      </c>
    </row>
    <row r="85" spans="1:19" ht="12.75" customHeight="1">
      <c r="A85" t="s">
        <v>83</v>
      </c>
      <c r="B85">
        <f t="shared" si="26"/>
        <v>-1</v>
      </c>
      <c r="C85">
        <f t="shared" si="35"/>
        <v>2.3</v>
      </c>
      <c r="D85" t="s">
        <v>254</v>
      </c>
      <c r="E85" t="s">
        <v>250</v>
      </c>
      <c r="F85" t="s">
        <v>426</v>
      </c>
      <c r="G85">
        <v>102.37</v>
      </c>
      <c r="H85">
        <v>102.79</v>
      </c>
      <c r="I85" t="s">
        <v>250</v>
      </c>
      <c r="J85" t="s">
        <v>427</v>
      </c>
      <c r="K85">
        <v>102.79</v>
      </c>
      <c r="L85" t="str">
        <f t="shared" si="27"/>
        <v>ストップ切り下げ</v>
      </c>
      <c r="M85">
        <f t="shared" si="28"/>
        <v>-1</v>
      </c>
      <c r="N85">
        <f t="shared" si="29"/>
        <v>0</v>
      </c>
      <c r="O85">
        <f t="shared" si="30"/>
        <v>42.00000000000017</v>
      </c>
      <c r="P85">
        <f t="shared" si="31"/>
        <v>-9660.000000000038</v>
      </c>
      <c r="Q85">
        <f t="shared" si="32"/>
        <v>0</v>
      </c>
      <c r="R85">
        <f t="shared" si="33"/>
        <v>-9660.000000000038</v>
      </c>
      <c r="S85">
        <f t="shared" si="34"/>
        <v>-7</v>
      </c>
    </row>
    <row r="86" spans="1:19" ht="12.75" customHeight="1">
      <c r="A86" t="s">
        <v>83</v>
      </c>
      <c r="B86">
        <f t="shared" si="26"/>
        <v>1</v>
      </c>
      <c r="C86">
        <f t="shared" si="35"/>
        <v>0.7</v>
      </c>
      <c r="D86" t="s">
        <v>254</v>
      </c>
      <c r="E86" t="s">
        <v>250</v>
      </c>
      <c r="F86" t="s">
        <v>428</v>
      </c>
      <c r="G86">
        <v>102.6</v>
      </c>
      <c r="H86">
        <v>101.34</v>
      </c>
      <c r="I86" t="s">
        <v>250</v>
      </c>
      <c r="J86" t="s">
        <v>429</v>
      </c>
      <c r="K86">
        <v>101.97</v>
      </c>
      <c r="L86" t="str">
        <f t="shared" si="27"/>
        <v>ストップ切上げ</v>
      </c>
      <c r="M86">
        <f t="shared" si="28"/>
        <v>-1</v>
      </c>
      <c r="N86">
        <f t="shared" si="29"/>
        <v>0</v>
      </c>
      <c r="O86">
        <f t="shared" si="30"/>
        <v>62.999999999999545</v>
      </c>
      <c r="P86">
        <f t="shared" si="31"/>
        <v>-4409.999999999968</v>
      </c>
      <c r="Q86">
        <f t="shared" si="32"/>
        <v>0</v>
      </c>
      <c r="R86">
        <f t="shared" si="33"/>
        <v>-4409.999999999968</v>
      </c>
      <c r="S86">
        <f t="shared" si="34"/>
        <v>-8</v>
      </c>
    </row>
    <row r="87" spans="1:19" ht="12.75" customHeight="1">
      <c r="A87" t="s">
        <v>83</v>
      </c>
      <c r="B87">
        <f t="shared" si="26"/>
        <v>-1</v>
      </c>
      <c r="C87">
        <f t="shared" si="35"/>
        <v>3.3</v>
      </c>
      <c r="D87" t="s">
        <v>254</v>
      </c>
      <c r="E87" t="s">
        <v>250</v>
      </c>
      <c r="F87" t="s">
        <v>430</v>
      </c>
      <c r="G87">
        <v>102.13</v>
      </c>
      <c r="H87">
        <v>102.43</v>
      </c>
      <c r="I87" t="s">
        <v>250</v>
      </c>
      <c r="J87" t="s">
        <v>431</v>
      </c>
      <c r="K87">
        <v>102.01</v>
      </c>
      <c r="L87" t="str">
        <f t="shared" si="27"/>
        <v>ストップ切り下げ</v>
      </c>
      <c r="M87">
        <f t="shared" si="28"/>
        <v>1</v>
      </c>
      <c r="N87">
        <f t="shared" si="29"/>
        <v>11.999999999999034</v>
      </c>
      <c r="O87">
        <f t="shared" si="30"/>
        <v>0</v>
      </c>
      <c r="P87">
        <f t="shared" si="31"/>
        <v>3959.999999999681</v>
      </c>
      <c r="Q87">
        <f t="shared" si="32"/>
        <v>3959.999999999681</v>
      </c>
      <c r="R87">
        <f t="shared" si="33"/>
        <v>0</v>
      </c>
      <c r="S87">
        <f t="shared" si="34"/>
        <v>1</v>
      </c>
    </row>
    <row r="88" spans="1:19" ht="12.75" customHeight="1">
      <c r="A88" t="s">
        <v>83</v>
      </c>
      <c r="B88">
        <f t="shared" si="26"/>
        <v>1</v>
      </c>
      <c r="C88">
        <f t="shared" si="35"/>
        <v>4</v>
      </c>
      <c r="D88" t="s">
        <v>254</v>
      </c>
      <c r="E88" t="s">
        <v>250</v>
      </c>
      <c r="F88" t="s">
        <v>432</v>
      </c>
      <c r="G88">
        <v>102.48</v>
      </c>
      <c r="H88">
        <v>102.23</v>
      </c>
      <c r="I88" t="s">
        <v>250</v>
      </c>
      <c r="J88" t="s">
        <v>433</v>
      </c>
      <c r="K88">
        <v>102.48</v>
      </c>
      <c r="L88" t="str">
        <f t="shared" si="27"/>
        <v>ストップ切上げ</v>
      </c>
      <c r="M88">
        <f t="shared" si="28"/>
        <v>0</v>
      </c>
      <c r="N88">
        <f t="shared" si="29"/>
        <v>0</v>
      </c>
      <c r="O88">
        <f t="shared" si="30"/>
        <v>0</v>
      </c>
      <c r="P88">
        <f t="shared" si="31"/>
        <v>0</v>
      </c>
      <c r="Q88">
        <f t="shared" si="32"/>
        <v>0</v>
      </c>
      <c r="R88">
        <f t="shared" si="33"/>
        <v>0</v>
      </c>
      <c r="S88">
        <f t="shared" si="34"/>
        <v>0</v>
      </c>
    </row>
    <row r="89" spans="1:19" ht="12.75" customHeight="1">
      <c r="A89" t="s">
        <v>83</v>
      </c>
      <c r="B89">
        <f t="shared" si="26"/>
        <v>1</v>
      </c>
      <c r="C89">
        <f t="shared" si="35"/>
        <v>6.2</v>
      </c>
      <c r="D89" t="s">
        <v>254</v>
      </c>
      <c r="E89" t="s">
        <v>250</v>
      </c>
      <c r="F89" t="s">
        <v>434</v>
      </c>
      <c r="G89">
        <v>102.66</v>
      </c>
      <c r="H89">
        <v>102.5</v>
      </c>
      <c r="I89" t="s">
        <v>250</v>
      </c>
      <c r="J89" t="s">
        <v>433</v>
      </c>
      <c r="K89">
        <v>102.5</v>
      </c>
      <c r="L89" t="str">
        <f t="shared" si="27"/>
        <v>ストップ切上げ</v>
      </c>
      <c r="M89">
        <f t="shared" si="28"/>
        <v>-1</v>
      </c>
      <c r="N89">
        <f t="shared" si="29"/>
        <v>0</v>
      </c>
      <c r="O89">
        <f t="shared" si="30"/>
        <v>15.999999999999659</v>
      </c>
      <c r="P89">
        <f t="shared" si="31"/>
        <v>-9919.999999999789</v>
      </c>
      <c r="Q89">
        <f t="shared" si="32"/>
        <v>0</v>
      </c>
      <c r="R89">
        <f t="shared" si="33"/>
        <v>-9919.999999999789</v>
      </c>
      <c r="S89">
        <f t="shared" si="34"/>
        <v>-1</v>
      </c>
    </row>
    <row r="90" spans="1:19" ht="12.75" customHeight="1">
      <c r="A90" t="s">
        <v>83</v>
      </c>
      <c r="B90">
        <f t="shared" si="26"/>
        <v>1</v>
      </c>
      <c r="C90">
        <f t="shared" si="35"/>
        <v>3.4</v>
      </c>
      <c r="D90" t="s">
        <v>254</v>
      </c>
      <c r="E90" t="s">
        <v>250</v>
      </c>
      <c r="F90" t="s">
        <v>435</v>
      </c>
      <c r="G90">
        <v>102.58</v>
      </c>
      <c r="H90">
        <v>102.29</v>
      </c>
      <c r="I90" t="s">
        <v>250</v>
      </c>
      <c r="J90" t="s">
        <v>436</v>
      </c>
      <c r="K90">
        <v>102.29</v>
      </c>
      <c r="L90" t="str">
        <f t="shared" si="27"/>
        <v>ストップ切上げ</v>
      </c>
      <c r="M90">
        <f t="shared" si="28"/>
        <v>-1</v>
      </c>
      <c r="N90">
        <f t="shared" si="29"/>
        <v>0</v>
      </c>
      <c r="O90">
        <f t="shared" si="30"/>
        <v>28.999999999999204</v>
      </c>
      <c r="P90">
        <f t="shared" si="31"/>
        <v>-9859.999999999729</v>
      </c>
      <c r="Q90">
        <f t="shared" si="32"/>
        <v>0</v>
      </c>
      <c r="R90">
        <f t="shared" si="33"/>
        <v>-9859.999999999729</v>
      </c>
      <c r="S90">
        <f t="shared" si="34"/>
        <v>-2</v>
      </c>
    </row>
    <row r="91" spans="1:19" ht="12.75" customHeight="1">
      <c r="A91" t="s">
        <v>83</v>
      </c>
      <c r="B91">
        <f t="shared" si="26"/>
        <v>-1</v>
      </c>
      <c r="C91">
        <f t="shared" si="35"/>
        <v>2.1</v>
      </c>
      <c r="D91" t="s">
        <v>254</v>
      </c>
      <c r="E91" t="s">
        <v>250</v>
      </c>
      <c r="F91" t="s">
        <v>437</v>
      </c>
      <c r="G91">
        <v>101.56</v>
      </c>
      <c r="H91">
        <v>102.03</v>
      </c>
      <c r="I91" t="s">
        <v>250</v>
      </c>
      <c r="J91" t="s">
        <v>438</v>
      </c>
      <c r="K91">
        <v>101.98</v>
      </c>
      <c r="L91" t="str">
        <f t="shared" si="27"/>
        <v>ストップ切り下げ</v>
      </c>
      <c r="M91">
        <f t="shared" si="28"/>
        <v>-1</v>
      </c>
      <c r="N91">
        <f t="shared" si="29"/>
        <v>0</v>
      </c>
      <c r="O91">
        <f t="shared" si="30"/>
        <v>42.00000000000017</v>
      </c>
      <c r="P91">
        <f t="shared" si="31"/>
        <v>-8820.000000000036</v>
      </c>
      <c r="Q91">
        <f t="shared" si="32"/>
        <v>0</v>
      </c>
      <c r="R91">
        <f t="shared" si="33"/>
        <v>-8820.000000000036</v>
      </c>
      <c r="S91">
        <f t="shared" si="34"/>
        <v>-3</v>
      </c>
    </row>
    <row r="92" spans="1:19" ht="12.75" customHeight="1">
      <c r="A92" t="s">
        <v>83</v>
      </c>
      <c r="B92">
        <f t="shared" si="26"/>
        <v>-1</v>
      </c>
      <c r="C92">
        <f t="shared" si="35"/>
        <v>3.1</v>
      </c>
      <c r="D92" t="s">
        <v>254</v>
      </c>
      <c r="E92" t="s">
        <v>250</v>
      </c>
      <c r="F92" t="s">
        <v>439</v>
      </c>
      <c r="G92">
        <v>101.37</v>
      </c>
      <c r="H92">
        <v>101.69</v>
      </c>
      <c r="I92" t="s">
        <v>250</v>
      </c>
      <c r="J92" t="s">
        <v>440</v>
      </c>
      <c r="K92">
        <v>101.62</v>
      </c>
      <c r="L92" t="str">
        <f t="shared" si="27"/>
        <v>ストップ切り下げ</v>
      </c>
      <c r="M92">
        <f t="shared" si="28"/>
        <v>-1</v>
      </c>
      <c r="N92">
        <f t="shared" si="29"/>
        <v>0</v>
      </c>
      <c r="O92">
        <f t="shared" si="30"/>
        <v>25</v>
      </c>
      <c r="P92">
        <f t="shared" si="31"/>
        <v>-7750</v>
      </c>
      <c r="Q92">
        <f t="shared" si="32"/>
        <v>0</v>
      </c>
      <c r="R92">
        <f t="shared" si="33"/>
        <v>-7750</v>
      </c>
      <c r="S92">
        <f t="shared" si="34"/>
        <v>-4</v>
      </c>
    </row>
    <row r="93" spans="1:19" ht="12.75" customHeight="1">
      <c r="A93" t="s">
        <v>83</v>
      </c>
      <c r="B93">
        <f t="shared" si="26"/>
        <v>1</v>
      </c>
      <c r="C93">
        <f t="shared" si="35"/>
        <v>4.7</v>
      </c>
      <c r="D93" t="s">
        <v>254</v>
      </c>
      <c r="E93" t="s">
        <v>250</v>
      </c>
      <c r="F93" t="s">
        <v>441</v>
      </c>
      <c r="G93">
        <v>102.24</v>
      </c>
      <c r="H93">
        <v>102.03</v>
      </c>
      <c r="I93" t="s">
        <v>250</v>
      </c>
      <c r="J93" t="s">
        <v>442</v>
      </c>
      <c r="K93">
        <v>102.03</v>
      </c>
      <c r="L93" t="str">
        <f t="shared" si="27"/>
        <v>ストップ切上げ</v>
      </c>
      <c r="M93">
        <f t="shared" si="28"/>
        <v>-1</v>
      </c>
      <c r="N93">
        <f t="shared" si="29"/>
        <v>0</v>
      </c>
      <c r="O93">
        <f t="shared" si="30"/>
        <v>20.999999999999375</v>
      </c>
      <c r="P93">
        <f t="shared" si="31"/>
        <v>-9869.999999999707</v>
      </c>
      <c r="Q93">
        <f t="shared" si="32"/>
        <v>0</v>
      </c>
      <c r="R93">
        <f t="shared" si="33"/>
        <v>-9869.999999999707</v>
      </c>
      <c r="S93">
        <f t="shared" si="34"/>
        <v>-5</v>
      </c>
    </row>
    <row r="94" spans="1:19" ht="12.75" customHeight="1">
      <c r="A94" t="s">
        <v>83</v>
      </c>
      <c r="B94">
        <f t="shared" si="26"/>
        <v>-1</v>
      </c>
      <c r="C94">
        <f t="shared" si="35"/>
        <v>8.3</v>
      </c>
      <c r="D94" t="s">
        <v>254</v>
      </c>
      <c r="E94" t="s">
        <v>250</v>
      </c>
      <c r="F94" t="s">
        <v>443</v>
      </c>
      <c r="G94">
        <v>101.88</v>
      </c>
      <c r="H94">
        <v>102</v>
      </c>
      <c r="I94" t="s">
        <v>250</v>
      </c>
      <c r="J94" t="s">
        <v>444</v>
      </c>
      <c r="K94">
        <v>101.5</v>
      </c>
      <c r="L94" t="str">
        <f t="shared" si="27"/>
        <v>ストップ切り下げ</v>
      </c>
      <c r="M94">
        <f t="shared" si="28"/>
        <v>1</v>
      </c>
      <c r="N94">
        <f t="shared" si="29"/>
        <v>37.999999999999545</v>
      </c>
      <c r="O94">
        <f t="shared" si="30"/>
        <v>0</v>
      </c>
      <c r="P94">
        <f t="shared" si="31"/>
        <v>31539.999999999625</v>
      </c>
      <c r="Q94">
        <f t="shared" si="32"/>
        <v>31539.999999999625</v>
      </c>
      <c r="R94">
        <f t="shared" si="33"/>
        <v>0</v>
      </c>
      <c r="S94">
        <f t="shared" si="34"/>
        <v>1</v>
      </c>
    </row>
    <row r="95" spans="1:19" ht="12.75" customHeight="1">
      <c r="A95" t="s">
        <v>83</v>
      </c>
      <c r="B95">
        <f t="shared" si="26"/>
        <v>1</v>
      </c>
      <c r="C95">
        <f t="shared" si="35"/>
        <v>5.8</v>
      </c>
      <c r="D95" t="s">
        <v>254</v>
      </c>
      <c r="E95" t="s">
        <v>250</v>
      </c>
      <c r="F95" t="s">
        <v>445</v>
      </c>
      <c r="G95">
        <v>101.54</v>
      </c>
      <c r="H95">
        <v>101.37</v>
      </c>
      <c r="I95" t="s">
        <v>250</v>
      </c>
      <c r="J95" t="s">
        <v>446</v>
      </c>
      <c r="K95">
        <v>101.73</v>
      </c>
      <c r="L95" t="str">
        <f t="shared" si="27"/>
        <v>ストップ切上げ</v>
      </c>
      <c r="M95">
        <f t="shared" si="28"/>
        <v>1</v>
      </c>
      <c r="N95">
        <f t="shared" si="29"/>
        <v>18.999999999999773</v>
      </c>
      <c r="O95">
        <f t="shared" si="30"/>
        <v>0</v>
      </c>
      <c r="P95">
        <f t="shared" si="31"/>
        <v>11019.999999999867</v>
      </c>
      <c r="Q95">
        <f t="shared" si="32"/>
        <v>11019.999999999867</v>
      </c>
      <c r="R95">
        <f t="shared" si="33"/>
        <v>0</v>
      </c>
      <c r="S95">
        <f t="shared" si="34"/>
        <v>2</v>
      </c>
    </row>
    <row r="96" spans="1:19" ht="12.75" customHeight="1">
      <c r="A96" t="s">
        <v>83</v>
      </c>
      <c r="B96">
        <f t="shared" si="26"/>
        <v>-1</v>
      </c>
      <c r="C96">
        <f t="shared" si="35"/>
        <v>8.3</v>
      </c>
      <c r="D96" t="s">
        <v>254</v>
      </c>
      <c r="E96" t="s">
        <v>250</v>
      </c>
      <c r="F96" t="s">
        <v>447</v>
      </c>
      <c r="G96">
        <v>101.28</v>
      </c>
      <c r="H96">
        <v>101.4</v>
      </c>
      <c r="I96" t="s">
        <v>250</v>
      </c>
      <c r="J96" t="s">
        <v>448</v>
      </c>
      <c r="K96">
        <v>101.4</v>
      </c>
      <c r="L96" t="str">
        <f t="shared" si="27"/>
        <v>ストップ切り下げ</v>
      </c>
      <c r="M96">
        <f t="shared" si="28"/>
        <v>-1</v>
      </c>
      <c r="N96">
        <f t="shared" si="29"/>
        <v>0</v>
      </c>
      <c r="O96">
        <f t="shared" si="30"/>
        <v>12.000000000000455</v>
      </c>
      <c r="P96">
        <f t="shared" si="31"/>
        <v>-9960.000000000378</v>
      </c>
      <c r="Q96">
        <f t="shared" si="32"/>
        <v>0</v>
      </c>
      <c r="R96">
        <f t="shared" si="33"/>
        <v>-9960.000000000378</v>
      </c>
      <c r="S96">
        <f t="shared" si="34"/>
        <v>-1</v>
      </c>
    </row>
    <row r="97" spans="1:19" ht="12.75" customHeight="1">
      <c r="A97" t="s">
        <v>83</v>
      </c>
      <c r="B97">
        <f t="shared" si="26"/>
        <v>1</v>
      </c>
      <c r="C97">
        <f t="shared" si="35"/>
        <v>7.1</v>
      </c>
      <c r="D97" t="s">
        <v>254</v>
      </c>
      <c r="E97" t="s">
        <v>250</v>
      </c>
      <c r="F97" t="s">
        <v>449</v>
      </c>
      <c r="G97">
        <v>101.63</v>
      </c>
      <c r="H97">
        <v>101.49</v>
      </c>
      <c r="I97" t="s">
        <v>250</v>
      </c>
      <c r="J97" t="s">
        <v>450</v>
      </c>
      <c r="K97">
        <v>101.49</v>
      </c>
      <c r="L97" t="str">
        <f t="shared" si="27"/>
        <v>ストップ切上げ</v>
      </c>
      <c r="M97">
        <f t="shared" si="28"/>
        <v>-1</v>
      </c>
      <c r="N97">
        <f t="shared" si="29"/>
        <v>0</v>
      </c>
      <c r="O97">
        <f t="shared" si="30"/>
        <v>14.000000000000057</v>
      </c>
      <c r="P97">
        <f t="shared" si="31"/>
        <v>-9940.00000000004</v>
      </c>
      <c r="Q97">
        <f t="shared" si="32"/>
        <v>0</v>
      </c>
      <c r="R97">
        <f t="shared" si="33"/>
        <v>-9940.00000000004</v>
      </c>
      <c r="S97">
        <f t="shared" si="34"/>
        <v>-2</v>
      </c>
    </row>
    <row r="98" spans="1:19" ht="12.75" customHeight="1">
      <c r="A98" t="s">
        <v>83</v>
      </c>
      <c r="B98">
        <f t="shared" si="26"/>
        <v>1</v>
      </c>
      <c r="C98">
        <f t="shared" si="35"/>
        <v>7.1</v>
      </c>
      <c r="D98" t="s">
        <v>254</v>
      </c>
      <c r="E98" t="s">
        <v>250</v>
      </c>
      <c r="F98" t="s">
        <v>451</v>
      </c>
      <c r="G98">
        <v>101.57</v>
      </c>
      <c r="H98">
        <v>101.43</v>
      </c>
      <c r="I98" t="s">
        <v>250</v>
      </c>
      <c r="J98" t="s">
        <v>452</v>
      </c>
      <c r="K98">
        <v>101.43</v>
      </c>
      <c r="L98" t="str">
        <f t="shared" si="27"/>
        <v>ストップ切上げ</v>
      </c>
      <c r="M98">
        <f t="shared" si="28"/>
        <v>-1</v>
      </c>
      <c r="N98">
        <f t="shared" si="29"/>
        <v>0</v>
      </c>
      <c r="O98">
        <f t="shared" si="30"/>
        <v>13.999999999998636</v>
      </c>
      <c r="P98">
        <f t="shared" si="31"/>
        <v>-9939.99999999903</v>
      </c>
      <c r="Q98">
        <f t="shared" si="32"/>
        <v>0</v>
      </c>
      <c r="R98">
        <f t="shared" si="33"/>
        <v>-9939.99999999903</v>
      </c>
      <c r="S98">
        <f t="shared" si="34"/>
        <v>-3</v>
      </c>
    </row>
    <row r="99" spans="1:19" ht="12.75" customHeight="1">
      <c r="A99" t="s">
        <v>83</v>
      </c>
      <c r="B99">
        <f t="shared" si="26"/>
        <v>1</v>
      </c>
      <c r="C99">
        <f t="shared" si="35"/>
        <v>6.6</v>
      </c>
      <c r="D99" t="s">
        <v>254</v>
      </c>
      <c r="E99" t="s">
        <v>250</v>
      </c>
      <c r="F99" t="s">
        <v>453</v>
      </c>
      <c r="G99">
        <v>101.86</v>
      </c>
      <c r="H99">
        <v>101.71</v>
      </c>
      <c r="I99" t="s">
        <v>250</v>
      </c>
      <c r="J99" t="s">
        <v>454</v>
      </c>
      <c r="K99">
        <v>102.02</v>
      </c>
      <c r="L99" t="str">
        <f t="shared" si="27"/>
        <v>ストップ切上げ</v>
      </c>
      <c r="M99">
        <f t="shared" si="28"/>
        <v>1</v>
      </c>
      <c r="N99">
        <f t="shared" si="29"/>
        <v>15.999999999999659</v>
      </c>
      <c r="O99">
        <f t="shared" si="30"/>
        <v>0</v>
      </c>
      <c r="P99">
        <f t="shared" si="31"/>
        <v>10559.999999999774</v>
      </c>
      <c r="Q99">
        <f t="shared" si="32"/>
        <v>10559.999999999774</v>
      </c>
      <c r="R99">
        <f t="shared" si="33"/>
        <v>0</v>
      </c>
      <c r="S99">
        <f t="shared" si="34"/>
        <v>1</v>
      </c>
    </row>
    <row r="100" spans="1:19" ht="12.75" customHeight="1">
      <c r="A100" t="s">
        <v>83</v>
      </c>
      <c r="B100">
        <f t="shared" si="26"/>
        <v>1</v>
      </c>
      <c r="C100">
        <f t="shared" si="35"/>
        <v>7.6</v>
      </c>
      <c r="D100" t="s">
        <v>254</v>
      </c>
      <c r="E100" t="s">
        <v>250</v>
      </c>
      <c r="F100" t="s">
        <v>455</v>
      </c>
      <c r="G100">
        <v>102.19</v>
      </c>
      <c r="H100">
        <v>102.06</v>
      </c>
      <c r="I100" t="s">
        <v>250</v>
      </c>
      <c r="J100" t="s">
        <v>456</v>
      </c>
      <c r="K100">
        <v>102.06</v>
      </c>
      <c r="L100" t="str">
        <f t="shared" si="27"/>
        <v>ストップ切上げ</v>
      </c>
      <c r="M100">
        <f t="shared" si="28"/>
        <v>-1</v>
      </c>
      <c r="N100">
        <f t="shared" si="29"/>
        <v>0</v>
      </c>
      <c r="O100">
        <f t="shared" si="30"/>
        <v>12.999999999999545</v>
      </c>
      <c r="P100">
        <f t="shared" si="31"/>
        <v>-9879.999999999654</v>
      </c>
      <c r="Q100">
        <f t="shared" si="32"/>
        <v>0</v>
      </c>
      <c r="R100">
        <f t="shared" si="33"/>
        <v>-9879.999999999654</v>
      </c>
      <c r="S100">
        <f t="shared" si="34"/>
        <v>-1</v>
      </c>
    </row>
    <row r="101" spans="1:19" ht="12.75" customHeight="1">
      <c r="A101" t="s">
        <v>83</v>
      </c>
      <c r="B101">
        <f t="shared" si="26"/>
        <v>1</v>
      </c>
      <c r="C101">
        <f t="shared" si="35"/>
        <v>6.6</v>
      </c>
      <c r="D101" t="s">
        <v>254</v>
      </c>
      <c r="E101" t="s">
        <v>250</v>
      </c>
      <c r="F101" t="s">
        <v>457</v>
      </c>
      <c r="G101">
        <v>102.2</v>
      </c>
      <c r="H101">
        <v>102.05</v>
      </c>
      <c r="I101" t="s">
        <v>250</v>
      </c>
      <c r="J101" t="s">
        <v>458</v>
      </c>
      <c r="K101">
        <v>102.29</v>
      </c>
      <c r="L101" t="str">
        <f t="shared" si="27"/>
        <v>ストップ切上げ</v>
      </c>
      <c r="M101">
        <f t="shared" si="28"/>
        <v>1</v>
      </c>
      <c r="N101">
        <f t="shared" si="29"/>
        <v>9.000000000000341</v>
      </c>
      <c r="O101">
        <f t="shared" si="30"/>
        <v>0</v>
      </c>
      <c r="P101">
        <f t="shared" si="31"/>
        <v>5940.000000000226</v>
      </c>
      <c r="Q101">
        <f t="shared" si="32"/>
        <v>5940.000000000226</v>
      </c>
      <c r="R101">
        <f t="shared" si="33"/>
        <v>0</v>
      </c>
      <c r="S101">
        <f t="shared" si="34"/>
        <v>1</v>
      </c>
    </row>
    <row r="102" spans="14:15" ht="13.5">
      <c r="N102" s="10"/>
      <c r="O102" s="10"/>
    </row>
    <row r="103" spans="1:18" ht="14.25" customHeight="1">
      <c r="A103" t="s">
        <v>400</v>
      </c>
      <c r="B103">
        <f>SUM(B2:B102)</f>
        <v>-8</v>
      </c>
      <c r="L103" t="s">
        <v>403</v>
      </c>
      <c r="M103" s="42">
        <f>SUM(M2:M102)</f>
        <v>-36</v>
      </c>
      <c r="N103" s="10">
        <f>INT(SUM(N2:N102))</f>
        <v>3659</v>
      </c>
      <c r="O103" s="10">
        <f>INT(SUM(O2:O102))</f>
        <v>2036</v>
      </c>
      <c r="P103">
        <f>SUM(P2:P102)</f>
        <v>713860.0000000005</v>
      </c>
      <c r="Q103">
        <f>SUM(Q2:Q102)</f>
        <v>1304209.9999999998</v>
      </c>
      <c r="R103">
        <f>SUM(R2:R102)</f>
        <v>-590349.9999999995</v>
      </c>
    </row>
    <row r="104" spans="1:15" ht="1.5" customHeight="1" hidden="1">
      <c r="A104" t="s">
        <v>401</v>
      </c>
      <c r="B104">
        <f>SUMSQ(B2:B102)</f>
        <v>100</v>
      </c>
      <c r="L104" t="s">
        <v>404</v>
      </c>
      <c r="M104">
        <f>SUMSQ(M2:M102)</f>
        <v>98</v>
      </c>
      <c r="N104" s="10"/>
      <c r="O104" s="10"/>
    </row>
    <row r="105" spans="1:15" ht="17.25" customHeight="1" hidden="1">
      <c r="A105" t="s">
        <v>402</v>
      </c>
      <c r="B105">
        <f>(B103+B104)/2</f>
        <v>46</v>
      </c>
      <c r="L105" t="s">
        <v>405</v>
      </c>
      <c r="M105">
        <f>(M104+M103)/2</f>
        <v>31</v>
      </c>
      <c r="N105" s="10"/>
      <c r="O105" s="10"/>
    </row>
    <row r="106" spans="1:13" ht="15.75" customHeight="1" hidden="1">
      <c r="A106" t="s">
        <v>87</v>
      </c>
      <c r="B106">
        <f>(B104-B103)/2</f>
        <v>54</v>
      </c>
      <c r="L106" t="s">
        <v>96</v>
      </c>
      <c r="M106">
        <f>(M104-M103)/2</f>
        <v>67</v>
      </c>
    </row>
    <row r="107" spans="12:15" ht="12" customHeight="1">
      <c r="L107" t="s">
        <v>228</v>
      </c>
      <c r="M107" s="11">
        <f>B104-M104</f>
        <v>2</v>
      </c>
      <c r="N107" s="12"/>
      <c r="O107" s="12"/>
    </row>
    <row r="109" ht="13.5" customHeight="1" thickBot="1"/>
    <row r="110" spans="3:10" ht="14.25" thickBot="1">
      <c r="C110" s="133" t="s">
        <v>41</v>
      </c>
      <c r="D110" s="134"/>
      <c r="F110" s="135" t="s">
        <v>42</v>
      </c>
      <c r="G110" s="136"/>
      <c r="H110" s="28"/>
      <c r="I110" s="28" t="s">
        <v>43</v>
      </c>
      <c r="J110" s="31" t="s">
        <v>44</v>
      </c>
    </row>
    <row r="111" spans="3:10" ht="13.5">
      <c r="C111" s="5" t="s">
        <v>45</v>
      </c>
      <c r="D111" s="6" t="str">
        <f>F2&amp;"～"&amp;F101</f>
        <v>2010.02.15 20:00.～2014.08.11 12:00</v>
      </c>
      <c r="F111" s="5"/>
      <c r="G111" s="15"/>
      <c r="H111" s="21"/>
      <c r="I111" s="21"/>
      <c r="J111" s="24"/>
    </row>
    <row r="112" spans="3:10" ht="13.5">
      <c r="C112" s="2" t="s">
        <v>46</v>
      </c>
      <c r="D112" s="1">
        <f>B105</f>
        <v>46</v>
      </c>
      <c r="F112" s="2"/>
      <c r="G112" s="17"/>
      <c r="H112" s="22"/>
      <c r="I112" s="22"/>
      <c r="J112" s="18"/>
    </row>
    <row r="113" spans="3:10" ht="13.5">
      <c r="C113" s="2" t="s">
        <v>47</v>
      </c>
      <c r="D113" s="1">
        <f>B106</f>
        <v>54</v>
      </c>
      <c r="F113" s="2"/>
      <c r="G113" s="17"/>
      <c r="H113" s="22"/>
      <c r="I113" s="22"/>
      <c r="J113" s="18"/>
    </row>
    <row r="114" spans="3:10" ht="13.5">
      <c r="C114" s="2" t="s">
        <v>48</v>
      </c>
      <c r="D114" s="1">
        <f>B104</f>
        <v>100</v>
      </c>
      <c r="F114" s="2"/>
      <c r="G114" s="17"/>
      <c r="H114" s="22"/>
      <c r="I114" s="22"/>
      <c r="J114" s="18"/>
    </row>
    <row r="115" spans="3:10" ht="13.5">
      <c r="C115" s="2" t="s">
        <v>49</v>
      </c>
      <c r="D115" s="1">
        <f>M105</f>
        <v>31</v>
      </c>
      <c r="F115" s="2"/>
      <c r="G115" s="17"/>
      <c r="H115" s="22"/>
      <c r="I115" s="22"/>
      <c r="J115" s="18"/>
    </row>
    <row r="116" spans="3:10" ht="13.5">
      <c r="C116" s="2" t="s">
        <v>50</v>
      </c>
      <c r="D116" s="4">
        <f>M106</f>
        <v>67</v>
      </c>
      <c r="F116" s="2"/>
      <c r="G116" s="17"/>
      <c r="H116" s="22"/>
      <c r="I116" s="22"/>
      <c r="J116" s="18"/>
    </row>
    <row r="117" spans="3:10" ht="13.5">
      <c r="C117" s="2" t="s">
        <v>51</v>
      </c>
      <c r="D117" s="1">
        <f>M107</f>
        <v>2</v>
      </c>
      <c r="F117" s="2"/>
      <c r="G117" s="17"/>
      <c r="H117" s="22"/>
      <c r="I117" s="22"/>
      <c r="J117" s="18"/>
    </row>
    <row r="118" spans="3:10" ht="13.5">
      <c r="C118" s="8" t="s">
        <v>52</v>
      </c>
      <c r="D118" s="9">
        <v>0</v>
      </c>
      <c r="F118" s="2"/>
      <c r="G118" s="17"/>
      <c r="H118" s="22"/>
      <c r="I118" s="22"/>
      <c r="J118" s="18"/>
    </row>
    <row r="119" spans="3:10" ht="13.5">
      <c r="C119" s="2" t="s">
        <v>53</v>
      </c>
      <c r="D119" s="1">
        <f>Q103</f>
        <v>1304209.9999999998</v>
      </c>
      <c r="F119" s="2"/>
      <c r="G119" s="17"/>
      <c r="H119" s="22"/>
      <c r="I119" s="22"/>
      <c r="J119" s="18"/>
    </row>
    <row r="120" spans="3:10" ht="13.5">
      <c r="C120" s="2" t="s">
        <v>54</v>
      </c>
      <c r="D120" s="4">
        <f>R103</f>
        <v>-590349.9999999995</v>
      </c>
      <c r="F120" s="2"/>
      <c r="G120" s="17"/>
      <c r="H120" s="22"/>
      <c r="I120" s="22"/>
      <c r="J120" s="18"/>
    </row>
    <row r="121" spans="3:10" ht="13.5">
      <c r="C121" s="2" t="s">
        <v>55</v>
      </c>
      <c r="D121" s="1">
        <f>P103</f>
        <v>713860.0000000005</v>
      </c>
      <c r="F121" s="5"/>
      <c r="G121" s="15"/>
      <c r="H121" s="21"/>
      <c r="I121" s="21"/>
      <c r="J121" s="16"/>
    </row>
    <row r="122" spans="3:10" ht="13.5">
      <c r="C122" s="2" t="s">
        <v>15</v>
      </c>
      <c r="D122" s="13">
        <f>D119/D115</f>
        <v>42071.29032258064</v>
      </c>
      <c r="F122" s="2"/>
      <c r="G122" s="17"/>
      <c r="H122" s="22"/>
      <c r="I122" s="22"/>
      <c r="J122" s="18"/>
    </row>
    <row r="123" spans="3:10" ht="13.5">
      <c r="C123" s="2" t="s">
        <v>16</v>
      </c>
      <c r="D123" s="13">
        <f>D120/D116</f>
        <v>-8811.19402985074</v>
      </c>
      <c r="F123" s="2"/>
      <c r="G123" s="17"/>
      <c r="H123" s="22"/>
      <c r="I123" s="22"/>
      <c r="J123" s="18"/>
    </row>
    <row r="124" spans="3:10" ht="13.5">
      <c r="C124" s="2" t="s">
        <v>56</v>
      </c>
      <c r="D124" s="1">
        <f>MAX(S2:S102)</f>
        <v>7</v>
      </c>
      <c r="F124" s="2"/>
      <c r="G124" s="17"/>
      <c r="H124" s="22"/>
      <c r="I124" s="22"/>
      <c r="J124" s="18"/>
    </row>
    <row r="125" spans="3:10" ht="13.5">
      <c r="C125" s="2" t="s">
        <v>57</v>
      </c>
      <c r="D125" s="1">
        <f>-MIN(S2:S102)</f>
        <v>8</v>
      </c>
      <c r="F125" s="2"/>
      <c r="G125" s="17"/>
      <c r="H125" s="22"/>
      <c r="I125" s="22"/>
      <c r="J125" s="18"/>
    </row>
    <row r="126" spans="3:10" ht="13.5">
      <c r="C126" s="2" t="s">
        <v>58</v>
      </c>
      <c r="D126" s="14">
        <f>MAX(N2:N102)</f>
        <v>1080.0000000000011</v>
      </c>
      <c r="F126" s="2"/>
      <c r="G126" s="17"/>
      <c r="H126" s="22"/>
      <c r="I126" s="22"/>
      <c r="J126" s="18"/>
    </row>
    <row r="127" spans="3:10" ht="14.25" thickBot="1">
      <c r="C127" s="3" t="s">
        <v>14</v>
      </c>
      <c r="D127" s="7">
        <f>D115/(D115+D116)</f>
        <v>0.3163265306122449</v>
      </c>
      <c r="F127" s="2"/>
      <c r="G127" s="17"/>
      <c r="H127" s="22"/>
      <c r="I127" s="22"/>
      <c r="J127" s="18"/>
    </row>
    <row r="128" spans="3:10" ht="13.5">
      <c r="C128" s="8" t="s">
        <v>459</v>
      </c>
      <c r="D128">
        <f>(INT(-100*D122/D123))/100</f>
        <v>4.77</v>
      </c>
      <c r="F128" s="2"/>
      <c r="G128" s="17"/>
      <c r="H128" s="22"/>
      <c r="I128" s="22"/>
      <c r="J128" s="18"/>
    </row>
    <row r="129" spans="6:10" ht="14.25" thickBot="1">
      <c r="F129" s="3"/>
      <c r="G129" s="19"/>
      <c r="H129" s="23"/>
      <c r="I129" s="23"/>
      <c r="J129" s="20"/>
    </row>
    <row r="130" spans="6:10" ht="14.25" thickBot="1">
      <c r="F130" s="38" t="s">
        <v>40</v>
      </c>
      <c r="G130" s="43">
        <f>SUM(G111:G129)</f>
        <v>0</v>
      </c>
      <c r="H130" s="43"/>
      <c r="I130" s="43">
        <f>SUM(I111:I129)</f>
        <v>0</v>
      </c>
      <c r="J130" s="43">
        <f>SUM(J111:J129)</f>
        <v>0</v>
      </c>
    </row>
    <row r="133" spans="6:11" ht="14.25" thickBot="1">
      <c r="F133" s="135" t="s">
        <v>59</v>
      </c>
      <c r="G133" s="136"/>
      <c r="H133" s="28"/>
      <c r="I133" s="28" t="s">
        <v>43</v>
      </c>
      <c r="J133" s="29" t="s">
        <v>44</v>
      </c>
      <c r="K133" s="30" t="s">
        <v>60</v>
      </c>
    </row>
    <row r="134" spans="6:11" ht="13.5">
      <c r="F134" s="5" t="s">
        <v>61</v>
      </c>
      <c r="G134" s="15">
        <v>0</v>
      </c>
      <c r="H134" s="21"/>
      <c r="I134" s="21">
        <v>0</v>
      </c>
      <c r="J134" s="25">
        <v>0</v>
      </c>
      <c r="K134" s="26">
        <v>0</v>
      </c>
    </row>
    <row r="135" spans="6:11" ht="13.5">
      <c r="F135" s="2" t="s">
        <v>62</v>
      </c>
      <c r="G135" s="17">
        <v>0</v>
      </c>
      <c r="H135" s="17"/>
      <c r="I135" s="17">
        <v>0</v>
      </c>
      <c r="J135" s="22">
        <v>0</v>
      </c>
      <c r="K135" s="27">
        <v>0</v>
      </c>
    </row>
    <row r="136" spans="6:11" ht="13.5">
      <c r="F136" s="2" t="s">
        <v>63</v>
      </c>
      <c r="G136" s="17">
        <v>0</v>
      </c>
      <c r="H136" s="17"/>
      <c r="I136" s="17">
        <v>0</v>
      </c>
      <c r="J136" s="22">
        <v>0</v>
      </c>
      <c r="K136" s="27">
        <v>0</v>
      </c>
    </row>
    <row r="137" spans="6:11" ht="13.5">
      <c r="F137" s="2" t="s">
        <v>64</v>
      </c>
      <c r="G137" s="17">
        <v>0</v>
      </c>
      <c r="H137" s="17"/>
      <c r="I137" s="17">
        <v>0</v>
      </c>
      <c r="J137" s="22">
        <v>0</v>
      </c>
      <c r="K137" s="27">
        <v>0</v>
      </c>
    </row>
    <row r="138" spans="6:11" ht="14.25" thickBot="1">
      <c r="F138" s="33" t="s">
        <v>65</v>
      </c>
      <c r="G138" s="34">
        <v>0</v>
      </c>
      <c r="H138" s="34"/>
      <c r="I138" s="34">
        <v>0</v>
      </c>
      <c r="J138" s="35">
        <v>0</v>
      </c>
      <c r="K138" s="36">
        <v>0</v>
      </c>
    </row>
    <row r="139" spans="6:11" ht="14.25" thickBot="1">
      <c r="F139" s="32" t="s">
        <v>40</v>
      </c>
      <c r="G139" s="32"/>
      <c r="H139" s="32"/>
      <c r="I139" s="32"/>
      <c r="J139" s="37"/>
      <c r="K139" s="123">
        <f>SUM(K134:K138)</f>
        <v>0</v>
      </c>
    </row>
  </sheetData>
  <sheetProtection/>
  <mergeCells count="3">
    <mergeCell ref="C110:D110"/>
    <mergeCell ref="F110:G110"/>
    <mergeCell ref="F133:G133"/>
  </mergeCells>
  <printOptions/>
  <pageMargins left="0.6986111111111111" right="0.6986111111111111"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S160"/>
  <sheetViews>
    <sheetView zoomScaleSheetLayoutView="100" zoomScalePageLayoutView="0" workbookViewId="0" topLeftCell="A1">
      <pane ySplit="1" topLeftCell="A2" activePane="bottomLeft" state="frozen"/>
      <selection pane="topLeft" activeCell="A1" sqref="A1"/>
      <selection pane="bottomLeft" activeCell="K123" sqref="K123"/>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5.875" style="0" customWidth="1"/>
    <col min="17" max="17" width="0.12890625" style="0" customWidth="1"/>
    <col min="18" max="18" width="10.00390625" style="0" hidden="1" customWidth="1"/>
    <col min="19" max="19" width="0.37109375" style="0" customWidth="1"/>
  </cols>
  <sheetData>
    <row r="1" spans="1:16"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row>
    <row r="2" spans="1:19" ht="13.5" customHeight="1">
      <c r="A2" t="s">
        <v>83</v>
      </c>
      <c r="B2">
        <f aca="true" t="shared" si="0" ref="B2:B36">IF(G2&gt;H2,1,-1)</f>
        <v>-1</v>
      </c>
      <c r="C2">
        <f aca="true" t="shared" si="1" ref="C2:C36">INT(10/(G2-H2)*B2)/10</f>
        <v>9</v>
      </c>
      <c r="D2" t="s">
        <v>254</v>
      </c>
      <c r="E2" t="s">
        <v>479</v>
      </c>
      <c r="F2" t="s">
        <v>480</v>
      </c>
      <c r="G2">
        <v>101.21</v>
      </c>
      <c r="H2">
        <v>101.32</v>
      </c>
      <c r="I2" t="s">
        <v>479</v>
      </c>
      <c r="J2" t="s">
        <v>481</v>
      </c>
      <c r="K2">
        <v>101.32</v>
      </c>
      <c r="L2" t="str">
        <f aca="true" t="shared" si="2" ref="L2:L36">IF(B2&gt;0,"ストップ切上げ","ストップ切り下げ")</f>
        <v>ストップ切り下げ</v>
      </c>
      <c r="M2">
        <f aca="true" t="shared" si="3" ref="M2:M36">IF(P2&gt;0,1,IF(P2&lt;0,-1,0))</f>
        <v>-1</v>
      </c>
      <c r="N2">
        <f aca="true" t="shared" si="4" ref="N2:N36">IF((K2-G2)*B2&gt;0,(K2-G2)*B2*100,0)</f>
        <v>0</v>
      </c>
      <c r="O2">
        <f aca="true" t="shared" si="5" ref="O2:O36">IF((K2-G2)*B2&lt;0,(G2-K2)*B2*100,0)</f>
        <v>10.999999999999943</v>
      </c>
      <c r="P2">
        <f aca="true" t="shared" si="6" ref="P2:P36">(K2-G2)*C2*B2*10000</f>
        <v>-9899.999999999949</v>
      </c>
      <c r="Q2">
        <f aca="true" t="shared" si="7" ref="Q2:Q122">IF(P2&gt;0,P2,0)</f>
        <v>0</v>
      </c>
      <c r="R2">
        <f aca="true" t="shared" si="8" ref="R2:R36">IF(P2&lt;0,P2,0)</f>
        <v>-9899.999999999949</v>
      </c>
      <c r="S2">
        <f>M2</f>
        <v>-1</v>
      </c>
    </row>
    <row r="3" spans="1:19" ht="12.75" customHeight="1">
      <c r="A3" t="s">
        <v>83</v>
      </c>
      <c r="B3">
        <f t="shared" si="0"/>
        <v>1</v>
      </c>
      <c r="C3">
        <f t="shared" si="1"/>
        <v>14.2</v>
      </c>
      <c r="D3" t="s">
        <v>254</v>
      </c>
      <c r="E3" t="s">
        <v>479</v>
      </c>
      <c r="F3" t="s">
        <v>482</v>
      </c>
      <c r="G3">
        <v>101.35</v>
      </c>
      <c r="H3">
        <v>101.28</v>
      </c>
      <c r="I3" t="s">
        <v>479</v>
      </c>
      <c r="J3" t="s">
        <v>483</v>
      </c>
      <c r="K3">
        <v>101.28</v>
      </c>
      <c r="L3" t="str">
        <f t="shared" si="2"/>
        <v>ストップ切上げ</v>
      </c>
      <c r="M3">
        <f t="shared" si="3"/>
        <v>-1</v>
      </c>
      <c r="N3">
        <f t="shared" si="4"/>
        <v>0</v>
      </c>
      <c r="O3">
        <f t="shared" si="5"/>
        <v>6.999999999999318</v>
      </c>
      <c r="P3">
        <f t="shared" si="6"/>
        <v>-9939.99999999903</v>
      </c>
      <c r="Q3">
        <f t="shared" si="7"/>
        <v>0</v>
      </c>
      <c r="R3">
        <f t="shared" si="8"/>
        <v>-9939.99999999903</v>
      </c>
      <c r="S3">
        <f>IF(M3=M2,S2+M3,M3)</f>
        <v>-2</v>
      </c>
    </row>
    <row r="4" spans="1:19" ht="12.75" customHeight="1">
      <c r="A4" t="s">
        <v>83</v>
      </c>
      <c r="B4">
        <f t="shared" si="0"/>
        <v>1</v>
      </c>
      <c r="C4">
        <f t="shared" si="1"/>
        <v>10</v>
      </c>
      <c r="D4" t="s">
        <v>254</v>
      </c>
      <c r="E4" t="s">
        <v>479</v>
      </c>
      <c r="F4" t="s">
        <v>484</v>
      </c>
      <c r="G4">
        <v>101.35</v>
      </c>
      <c r="H4">
        <v>101.25</v>
      </c>
      <c r="I4" t="s">
        <v>479</v>
      </c>
      <c r="J4" t="s">
        <v>485</v>
      </c>
      <c r="K4">
        <v>101.43</v>
      </c>
      <c r="L4" t="str">
        <f t="shared" si="2"/>
        <v>ストップ切上げ</v>
      </c>
      <c r="M4">
        <f t="shared" si="3"/>
        <v>1</v>
      </c>
      <c r="N4">
        <f t="shared" si="4"/>
        <v>8.00000000000125</v>
      </c>
      <c r="O4">
        <f t="shared" si="5"/>
        <v>0</v>
      </c>
      <c r="P4">
        <f t="shared" si="6"/>
        <v>8000.000000001251</v>
      </c>
      <c r="Q4">
        <f t="shared" si="7"/>
        <v>8000.000000001251</v>
      </c>
      <c r="R4">
        <f t="shared" si="8"/>
        <v>0</v>
      </c>
      <c r="S4">
        <f aca="true" t="shared" si="9" ref="S4:S67">IF(M4=M3,S3+M4,M4)</f>
        <v>1</v>
      </c>
    </row>
    <row r="5" spans="1:19" ht="12.75" customHeight="1">
      <c r="A5" t="s">
        <v>83</v>
      </c>
      <c r="B5">
        <f t="shared" si="0"/>
        <v>1</v>
      </c>
      <c r="C5">
        <f t="shared" si="1"/>
        <v>9.9</v>
      </c>
      <c r="D5" t="s">
        <v>254</v>
      </c>
      <c r="E5" t="s">
        <v>479</v>
      </c>
      <c r="F5" t="s">
        <v>486</v>
      </c>
      <c r="G5">
        <v>101.84</v>
      </c>
      <c r="H5">
        <v>101.74</v>
      </c>
      <c r="I5" t="s">
        <v>479</v>
      </c>
      <c r="J5" t="s">
        <v>487</v>
      </c>
      <c r="K5">
        <v>101.74</v>
      </c>
      <c r="L5" t="str">
        <f t="shared" si="2"/>
        <v>ストップ切上げ</v>
      </c>
      <c r="M5">
        <f t="shared" si="3"/>
        <v>-1</v>
      </c>
      <c r="N5">
        <f t="shared" si="4"/>
        <v>0</v>
      </c>
      <c r="O5">
        <f t="shared" si="5"/>
        <v>10.000000000000853</v>
      </c>
      <c r="P5">
        <f t="shared" si="6"/>
        <v>-9900.000000000844</v>
      </c>
      <c r="Q5">
        <f t="shared" si="7"/>
        <v>0</v>
      </c>
      <c r="R5">
        <f t="shared" si="8"/>
        <v>-9900.000000000844</v>
      </c>
      <c r="S5">
        <f t="shared" si="9"/>
        <v>-1</v>
      </c>
    </row>
    <row r="6" spans="1:19" ht="12.75" customHeight="1">
      <c r="A6" t="s">
        <v>83</v>
      </c>
      <c r="B6">
        <f t="shared" si="0"/>
        <v>1</v>
      </c>
      <c r="C6">
        <f t="shared" si="1"/>
        <v>7.1</v>
      </c>
      <c r="D6" t="s">
        <v>254</v>
      </c>
      <c r="E6" t="s">
        <v>479</v>
      </c>
      <c r="F6" t="s">
        <v>488</v>
      </c>
      <c r="G6">
        <v>102.07</v>
      </c>
      <c r="H6">
        <v>101.93</v>
      </c>
      <c r="I6" t="s">
        <v>479</v>
      </c>
      <c r="J6" t="s">
        <v>489</v>
      </c>
      <c r="K6">
        <v>102.17</v>
      </c>
      <c r="L6" t="str">
        <f t="shared" si="2"/>
        <v>ストップ切上げ</v>
      </c>
      <c r="M6">
        <f t="shared" si="3"/>
        <v>1</v>
      </c>
      <c r="N6">
        <f t="shared" si="4"/>
        <v>10.000000000000853</v>
      </c>
      <c r="O6">
        <f t="shared" si="5"/>
        <v>0</v>
      </c>
      <c r="P6">
        <f t="shared" si="6"/>
        <v>7100.000000000605</v>
      </c>
      <c r="Q6">
        <f t="shared" si="7"/>
        <v>7100.000000000605</v>
      </c>
      <c r="R6">
        <f t="shared" si="8"/>
        <v>0</v>
      </c>
      <c r="S6">
        <f t="shared" si="9"/>
        <v>1</v>
      </c>
    </row>
    <row r="7" spans="1:19" ht="12.75" customHeight="1">
      <c r="A7" t="s">
        <v>83</v>
      </c>
      <c r="B7">
        <f t="shared" si="0"/>
        <v>-1</v>
      </c>
      <c r="C7">
        <f t="shared" si="1"/>
        <v>8.3</v>
      </c>
      <c r="D7" t="s">
        <v>254</v>
      </c>
      <c r="E7" t="s">
        <v>479</v>
      </c>
      <c r="F7" t="s">
        <v>490</v>
      </c>
      <c r="G7">
        <v>102.15</v>
      </c>
      <c r="H7">
        <v>102.27</v>
      </c>
      <c r="I7" t="s">
        <v>479</v>
      </c>
      <c r="J7" t="s">
        <v>491</v>
      </c>
      <c r="K7">
        <v>102.27</v>
      </c>
      <c r="L7" t="str">
        <f t="shared" si="2"/>
        <v>ストップ切り下げ</v>
      </c>
      <c r="M7">
        <f t="shared" si="3"/>
        <v>-1</v>
      </c>
      <c r="N7">
        <f t="shared" si="4"/>
        <v>0</v>
      </c>
      <c r="O7">
        <f t="shared" si="5"/>
        <v>11.999999999999034</v>
      </c>
      <c r="P7">
        <f t="shared" si="6"/>
        <v>-9959.999999999198</v>
      </c>
      <c r="Q7">
        <f t="shared" si="7"/>
        <v>0</v>
      </c>
      <c r="R7">
        <f t="shared" si="8"/>
        <v>-9959.999999999198</v>
      </c>
      <c r="S7">
        <f t="shared" si="9"/>
        <v>-1</v>
      </c>
    </row>
    <row r="8" spans="1:19" ht="12" customHeight="1">
      <c r="A8" t="s">
        <v>83</v>
      </c>
      <c r="B8">
        <f t="shared" si="0"/>
        <v>1</v>
      </c>
      <c r="C8">
        <f t="shared" si="1"/>
        <v>9.9</v>
      </c>
      <c r="D8" t="s">
        <v>254</v>
      </c>
      <c r="E8" t="s">
        <v>479</v>
      </c>
      <c r="F8" t="s">
        <v>492</v>
      </c>
      <c r="G8">
        <v>102.54</v>
      </c>
      <c r="H8">
        <v>102.44</v>
      </c>
      <c r="I8" t="s">
        <v>479</v>
      </c>
      <c r="J8" t="s">
        <v>493</v>
      </c>
      <c r="K8">
        <v>102.52</v>
      </c>
      <c r="L8" t="str">
        <f t="shared" si="2"/>
        <v>ストップ切上げ</v>
      </c>
      <c r="M8">
        <f t="shared" si="3"/>
        <v>-1</v>
      </c>
      <c r="N8">
        <f t="shared" si="4"/>
        <v>0</v>
      </c>
      <c r="O8">
        <f t="shared" si="5"/>
        <v>2.000000000001023</v>
      </c>
      <c r="P8">
        <f t="shared" si="6"/>
        <v>-1980.000000001013</v>
      </c>
      <c r="Q8">
        <f t="shared" si="7"/>
        <v>0</v>
      </c>
      <c r="R8">
        <f t="shared" si="8"/>
        <v>-1980.000000001013</v>
      </c>
      <c r="S8">
        <f t="shared" si="9"/>
        <v>-2</v>
      </c>
    </row>
    <row r="9" spans="1:19" ht="12" customHeight="1">
      <c r="A9" t="s">
        <v>83</v>
      </c>
      <c r="B9">
        <f t="shared" si="0"/>
        <v>1</v>
      </c>
      <c r="C9">
        <f t="shared" si="1"/>
        <v>6.6</v>
      </c>
      <c r="D9" t="s">
        <v>254</v>
      </c>
      <c r="E9" t="s">
        <v>479</v>
      </c>
      <c r="F9" t="s">
        <v>494</v>
      </c>
      <c r="G9">
        <v>103.33</v>
      </c>
      <c r="H9">
        <v>103.18</v>
      </c>
      <c r="I9" t="s">
        <v>479</v>
      </c>
      <c r="J9" t="s">
        <v>495</v>
      </c>
      <c r="K9">
        <v>103.65</v>
      </c>
      <c r="L9" t="str">
        <f t="shared" si="2"/>
        <v>ストップ切上げ</v>
      </c>
      <c r="M9">
        <f t="shared" si="3"/>
        <v>1</v>
      </c>
      <c r="N9">
        <f t="shared" si="4"/>
        <v>32.00000000000074</v>
      </c>
      <c r="O9">
        <f t="shared" si="5"/>
        <v>0</v>
      </c>
      <c r="P9">
        <f t="shared" si="6"/>
        <v>21120.000000000484</v>
      </c>
      <c r="Q9">
        <f t="shared" si="7"/>
        <v>21120.000000000484</v>
      </c>
      <c r="R9">
        <f t="shared" si="8"/>
        <v>0</v>
      </c>
      <c r="S9">
        <f t="shared" si="9"/>
        <v>1</v>
      </c>
    </row>
    <row r="10" spans="1:19" ht="12" customHeight="1">
      <c r="A10" t="s">
        <v>83</v>
      </c>
      <c r="B10">
        <f t="shared" si="0"/>
        <v>1</v>
      </c>
      <c r="C10">
        <f t="shared" si="1"/>
        <v>7.1</v>
      </c>
      <c r="D10" t="s">
        <v>254</v>
      </c>
      <c r="E10" t="s">
        <v>479</v>
      </c>
      <c r="F10" t="s">
        <v>496</v>
      </c>
      <c r="G10">
        <v>103.97</v>
      </c>
      <c r="H10">
        <v>103.83</v>
      </c>
      <c r="I10" t="s">
        <v>479</v>
      </c>
      <c r="J10" t="s">
        <v>497</v>
      </c>
      <c r="K10">
        <v>103.97</v>
      </c>
      <c r="L10" t="str">
        <f t="shared" si="2"/>
        <v>ストップ切上げ</v>
      </c>
      <c r="M10">
        <f t="shared" si="3"/>
        <v>0</v>
      </c>
      <c r="N10">
        <f t="shared" si="4"/>
        <v>0</v>
      </c>
      <c r="O10">
        <f t="shared" si="5"/>
        <v>0</v>
      </c>
      <c r="P10">
        <f t="shared" si="6"/>
        <v>0</v>
      </c>
      <c r="Q10">
        <f t="shared" si="7"/>
        <v>0</v>
      </c>
      <c r="R10">
        <f t="shared" si="8"/>
        <v>0</v>
      </c>
      <c r="S10">
        <f t="shared" si="9"/>
        <v>0</v>
      </c>
    </row>
    <row r="11" spans="1:19" ht="12" customHeight="1">
      <c r="A11" t="s">
        <v>83</v>
      </c>
      <c r="B11">
        <f t="shared" si="0"/>
        <v>-1</v>
      </c>
      <c r="C11">
        <f t="shared" si="1"/>
        <v>11.1</v>
      </c>
      <c r="D11" t="s">
        <v>254</v>
      </c>
      <c r="E11" t="s">
        <v>479</v>
      </c>
      <c r="F11" t="s">
        <v>498</v>
      </c>
      <c r="G11">
        <v>103.85</v>
      </c>
      <c r="H11">
        <v>103.94</v>
      </c>
      <c r="I11" t="s">
        <v>479</v>
      </c>
      <c r="J11" t="s">
        <v>499</v>
      </c>
      <c r="K11">
        <v>103.85</v>
      </c>
      <c r="L11" t="str">
        <f t="shared" si="2"/>
        <v>ストップ切り下げ</v>
      </c>
      <c r="M11">
        <f t="shared" si="3"/>
        <v>0</v>
      </c>
      <c r="N11">
        <f t="shared" si="4"/>
        <v>0</v>
      </c>
      <c r="O11">
        <f t="shared" si="5"/>
        <v>0</v>
      </c>
      <c r="P11">
        <f t="shared" si="6"/>
        <v>0</v>
      </c>
      <c r="Q11">
        <f t="shared" si="7"/>
        <v>0</v>
      </c>
      <c r="R11">
        <f t="shared" si="8"/>
        <v>0</v>
      </c>
      <c r="S11">
        <f t="shared" si="9"/>
        <v>0</v>
      </c>
    </row>
    <row r="12" spans="1:19" ht="12" customHeight="1">
      <c r="A12" t="s">
        <v>83</v>
      </c>
      <c r="B12">
        <f t="shared" si="0"/>
        <v>1</v>
      </c>
      <c r="C12">
        <f t="shared" si="1"/>
        <v>4</v>
      </c>
      <c r="D12" t="s">
        <v>254</v>
      </c>
      <c r="E12" t="s">
        <v>479</v>
      </c>
      <c r="F12" t="s">
        <v>500</v>
      </c>
      <c r="G12">
        <v>103.93</v>
      </c>
      <c r="H12">
        <v>103.68</v>
      </c>
      <c r="I12" t="s">
        <v>479</v>
      </c>
      <c r="J12" t="s">
        <v>501</v>
      </c>
      <c r="K12">
        <v>105.12</v>
      </c>
      <c r="L12" t="str">
        <f t="shared" si="2"/>
        <v>ストップ切上げ</v>
      </c>
      <c r="M12">
        <f t="shared" si="3"/>
        <v>1</v>
      </c>
      <c r="N12">
        <f t="shared" si="4"/>
        <v>118.99999999999977</v>
      </c>
      <c r="O12">
        <f t="shared" si="5"/>
        <v>0</v>
      </c>
      <c r="P12">
        <f t="shared" si="6"/>
        <v>47599.99999999991</v>
      </c>
      <c r="Q12">
        <f t="shared" si="7"/>
        <v>47599.99999999991</v>
      </c>
      <c r="R12">
        <f t="shared" si="8"/>
        <v>0</v>
      </c>
      <c r="S12">
        <f t="shared" si="9"/>
        <v>1</v>
      </c>
    </row>
    <row r="13" spans="1:19" ht="12" customHeight="1">
      <c r="A13" t="s">
        <v>83</v>
      </c>
      <c r="B13">
        <f t="shared" si="0"/>
        <v>-1</v>
      </c>
      <c r="C13">
        <f t="shared" si="1"/>
        <v>9</v>
      </c>
      <c r="D13" t="s">
        <v>254</v>
      </c>
      <c r="E13" t="s">
        <v>479</v>
      </c>
      <c r="F13" t="s">
        <v>502</v>
      </c>
      <c r="G13">
        <v>104.93</v>
      </c>
      <c r="H13">
        <v>105.04</v>
      </c>
      <c r="I13" t="s">
        <v>479</v>
      </c>
      <c r="J13" t="s">
        <v>503</v>
      </c>
      <c r="K13">
        <v>104.93</v>
      </c>
      <c r="L13" t="str">
        <f t="shared" si="2"/>
        <v>ストップ切り下げ</v>
      </c>
      <c r="M13">
        <f t="shared" si="3"/>
        <v>0</v>
      </c>
      <c r="N13">
        <f t="shared" si="4"/>
        <v>0</v>
      </c>
      <c r="O13">
        <f t="shared" si="5"/>
        <v>0</v>
      </c>
      <c r="P13">
        <f t="shared" si="6"/>
        <v>0</v>
      </c>
      <c r="Q13">
        <f t="shared" si="7"/>
        <v>0</v>
      </c>
      <c r="R13">
        <f t="shared" si="8"/>
        <v>0</v>
      </c>
      <c r="S13">
        <f t="shared" si="9"/>
        <v>0</v>
      </c>
    </row>
    <row r="14" spans="1:19" ht="12.75" customHeight="1">
      <c r="A14" t="s">
        <v>83</v>
      </c>
      <c r="B14">
        <f t="shared" si="0"/>
        <v>1</v>
      </c>
      <c r="C14">
        <f t="shared" si="1"/>
        <v>4.5</v>
      </c>
      <c r="D14" t="s">
        <v>254</v>
      </c>
      <c r="E14" t="s">
        <v>479</v>
      </c>
      <c r="F14" t="s">
        <v>504</v>
      </c>
      <c r="G14">
        <v>105.08</v>
      </c>
      <c r="H14">
        <v>104.86</v>
      </c>
      <c r="I14" t="s">
        <v>479</v>
      </c>
      <c r="J14" t="s">
        <v>503</v>
      </c>
      <c r="K14">
        <v>105.08</v>
      </c>
      <c r="L14" t="str">
        <f t="shared" si="2"/>
        <v>ストップ切上げ</v>
      </c>
      <c r="M14">
        <f t="shared" si="3"/>
        <v>0</v>
      </c>
      <c r="N14">
        <f t="shared" si="4"/>
        <v>0</v>
      </c>
      <c r="O14">
        <f t="shared" si="5"/>
        <v>0</v>
      </c>
      <c r="P14">
        <f t="shared" si="6"/>
        <v>0</v>
      </c>
      <c r="Q14">
        <f t="shared" si="7"/>
        <v>0</v>
      </c>
      <c r="R14">
        <f t="shared" si="8"/>
        <v>0</v>
      </c>
      <c r="S14">
        <f t="shared" si="9"/>
        <v>0</v>
      </c>
    </row>
    <row r="15" spans="1:19" ht="12" customHeight="1">
      <c r="A15" t="s">
        <v>83</v>
      </c>
      <c r="B15">
        <f t="shared" si="0"/>
        <v>1</v>
      </c>
      <c r="C15">
        <f t="shared" si="1"/>
        <v>9</v>
      </c>
      <c r="D15" t="s">
        <v>254</v>
      </c>
      <c r="E15" t="s">
        <v>479</v>
      </c>
      <c r="F15" t="s">
        <v>505</v>
      </c>
      <c r="G15">
        <v>105.17</v>
      </c>
      <c r="H15">
        <v>105.06</v>
      </c>
      <c r="I15" t="s">
        <v>479</v>
      </c>
      <c r="J15" t="s">
        <v>506</v>
      </c>
      <c r="K15">
        <v>106.78</v>
      </c>
      <c r="L15" t="str">
        <f t="shared" si="2"/>
        <v>ストップ切上げ</v>
      </c>
      <c r="M15">
        <f t="shared" si="3"/>
        <v>1</v>
      </c>
      <c r="N15">
        <f t="shared" si="4"/>
        <v>160.99999999999994</v>
      </c>
      <c r="O15">
        <f t="shared" si="5"/>
        <v>0</v>
      </c>
      <c r="P15">
        <f t="shared" si="6"/>
        <v>144899.99999999994</v>
      </c>
      <c r="Q15">
        <f t="shared" si="7"/>
        <v>144899.99999999994</v>
      </c>
      <c r="R15">
        <f t="shared" si="8"/>
        <v>0</v>
      </c>
      <c r="S15">
        <f t="shared" si="9"/>
        <v>1</v>
      </c>
    </row>
    <row r="16" spans="1:19" ht="12" customHeight="1">
      <c r="A16" t="s">
        <v>83</v>
      </c>
      <c r="B16">
        <f t="shared" si="0"/>
        <v>1</v>
      </c>
      <c r="C16">
        <f t="shared" si="1"/>
        <v>4.3</v>
      </c>
      <c r="D16" t="s">
        <v>254</v>
      </c>
      <c r="E16" t="s">
        <v>479</v>
      </c>
      <c r="F16" t="s">
        <v>507</v>
      </c>
      <c r="G16">
        <v>107.4</v>
      </c>
      <c r="H16">
        <v>107.17</v>
      </c>
      <c r="I16" t="s">
        <v>479</v>
      </c>
      <c r="J16" t="s">
        <v>508</v>
      </c>
      <c r="K16">
        <v>107.17</v>
      </c>
      <c r="L16" t="str">
        <f t="shared" si="2"/>
        <v>ストップ切上げ</v>
      </c>
      <c r="M16">
        <f t="shared" si="3"/>
        <v>-1</v>
      </c>
      <c r="N16">
        <f t="shared" si="4"/>
        <v>0</v>
      </c>
      <c r="O16">
        <f t="shared" si="5"/>
        <v>23.000000000000398</v>
      </c>
      <c r="P16">
        <f t="shared" si="6"/>
        <v>-9890.000000000171</v>
      </c>
      <c r="Q16">
        <f t="shared" si="7"/>
        <v>0</v>
      </c>
      <c r="R16">
        <f t="shared" si="8"/>
        <v>-9890.000000000171</v>
      </c>
      <c r="S16">
        <f t="shared" si="9"/>
        <v>-1</v>
      </c>
    </row>
    <row r="17" spans="1:19" ht="12" customHeight="1">
      <c r="A17" t="s">
        <v>83</v>
      </c>
      <c r="B17">
        <f t="shared" si="0"/>
        <v>-1</v>
      </c>
      <c r="C17">
        <f t="shared" si="1"/>
        <v>8.3</v>
      </c>
      <c r="D17" t="s">
        <v>254</v>
      </c>
      <c r="E17" t="s">
        <v>479</v>
      </c>
      <c r="F17" t="s">
        <v>509</v>
      </c>
      <c r="G17">
        <v>107.21</v>
      </c>
      <c r="H17">
        <v>107.33</v>
      </c>
      <c r="I17" t="s">
        <v>479</v>
      </c>
      <c r="J17" t="s">
        <v>510</v>
      </c>
      <c r="K17">
        <v>107.21</v>
      </c>
      <c r="L17" t="str">
        <f t="shared" si="2"/>
        <v>ストップ切り下げ</v>
      </c>
      <c r="M17">
        <f t="shared" si="3"/>
        <v>0</v>
      </c>
      <c r="N17">
        <f t="shared" si="4"/>
        <v>0</v>
      </c>
      <c r="O17">
        <f t="shared" si="5"/>
        <v>0</v>
      </c>
      <c r="P17">
        <f t="shared" si="6"/>
        <v>0</v>
      </c>
      <c r="Q17">
        <f t="shared" si="7"/>
        <v>0</v>
      </c>
      <c r="R17">
        <f t="shared" si="8"/>
        <v>0</v>
      </c>
      <c r="S17">
        <f t="shared" si="9"/>
        <v>0</v>
      </c>
    </row>
    <row r="18" spans="1:19" ht="12" customHeight="1">
      <c r="A18" t="s">
        <v>83</v>
      </c>
      <c r="B18">
        <f t="shared" si="0"/>
        <v>-1</v>
      </c>
      <c r="C18">
        <f t="shared" si="1"/>
        <v>7.1</v>
      </c>
      <c r="D18" t="s">
        <v>254</v>
      </c>
      <c r="E18" t="s">
        <v>479</v>
      </c>
      <c r="F18" t="s">
        <v>511</v>
      </c>
      <c r="G18">
        <v>107.04</v>
      </c>
      <c r="H18">
        <v>107.18</v>
      </c>
      <c r="I18" t="s">
        <v>479</v>
      </c>
      <c r="J18" t="s">
        <v>512</v>
      </c>
      <c r="K18">
        <v>107.18</v>
      </c>
      <c r="L18" t="str">
        <f t="shared" si="2"/>
        <v>ストップ切り下げ</v>
      </c>
      <c r="M18">
        <f t="shared" si="3"/>
        <v>-1</v>
      </c>
      <c r="N18">
        <f t="shared" si="4"/>
        <v>0</v>
      </c>
      <c r="O18">
        <f t="shared" si="5"/>
        <v>14.000000000000057</v>
      </c>
      <c r="P18">
        <f t="shared" si="6"/>
        <v>-9940.00000000004</v>
      </c>
      <c r="Q18">
        <f t="shared" si="7"/>
        <v>0</v>
      </c>
      <c r="R18">
        <f t="shared" si="8"/>
        <v>-9940.00000000004</v>
      </c>
      <c r="S18">
        <f t="shared" si="9"/>
        <v>-1</v>
      </c>
    </row>
    <row r="19" spans="1:19" ht="12" customHeight="1">
      <c r="A19" t="s">
        <v>83</v>
      </c>
      <c r="B19">
        <f t="shared" si="0"/>
        <v>1</v>
      </c>
      <c r="C19">
        <f t="shared" si="1"/>
        <v>7.6</v>
      </c>
      <c r="D19" t="s">
        <v>254</v>
      </c>
      <c r="E19" t="s">
        <v>479</v>
      </c>
      <c r="F19" t="s">
        <v>513</v>
      </c>
      <c r="G19">
        <v>107.2</v>
      </c>
      <c r="H19">
        <v>107.07</v>
      </c>
      <c r="I19" t="s">
        <v>479</v>
      </c>
      <c r="J19" t="s">
        <v>514</v>
      </c>
      <c r="K19">
        <v>108.61</v>
      </c>
      <c r="L19" t="str">
        <f t="shared" si="2"/>
        <v>ストップ切上げ</v>
      </c>
      <c r="M19">
        <f t="shared" si="3"/>
        <v>1</v>
      </c>
      <c r="N19">
        <f t="shared" si="4"/>
        <v>140.99999999999966</v>
      </c>
      <c r="O19">
        <f t="shared" si="5"/>
        <v>0</v>
      </c>
      <c r="P19">
        <f t="shared" si="6"/>
        <v>107159.99999999974</v>
      </c>
      <c r="Q19">
        <f t="shared" si="7"/>
        <v>107159.99999999974</v>
      </c>
      <c r="R19">
        <f t="shared" si="8"/>
        <v>0</v>
      </c>
      <c r="S19">
        <f t="shared" si="9"/>
        <v>1</v>
      </c>
    </row>
    <row r="20" spans="1:19" ht="12" customHeight="1">
      <c r="A20" t="s">
        <v>83</v>
      </c>
      <c r="B20">
        <f t="shared" si="0"/>
        <v>1</v>
      </c>
      <c r="C20">
        <f t="shared" si="1"/>
        <v>4.5</v>
      </c>
      <c r="D20" t="s">
        <v>254</v>
      </c>
      <c r="E20" t="s">
        <v>479</v>
      </c>
      <c r="F20" t="s">
        <v>515</v>
      </c>
      <c r="G20">
        <v>109.01</v>
      </c>
      <c r="H20">
        <v>108.79</v>
      </c>
      <c r="I20" t="s">
        <v>479</v>
      </c>
      <c r="J20" t="s">
        <v>516</v>
      </c>
      <c r="K20">
        <v>108.79</v>
      </c>
      <c r="L20" t="str">
        <f t="shared" si="2"/>
        <v>ストップ切上げ</v>
      </c>
      <c r="M20">
        <f t="shared" si="3"/>
        <v>-1</v>
      </c>
      <c r="N20">
        <f t="shared" si="4"/>
        <v>0</v>
      </c>
      <c r="O20">
        <f t="shared" si="5"/>
        <v>21.999999999999886</v>
      </c>
      <c r="P20">
        <f t="shared" si="6"/>
        <v>-9899.999999999949</v>
      </c>
      <c r="Q20">
        <f t="shared" si="7"/>
        <v>0</v>
      </c>
      <c r="R20">
        <f t="shared" si="8"/>
        <v>-9899.999999999949</v>
      </c>
      <c r="S20">
        <f t="shared" si="9"/>
        <v>-1</v>
      </c>
    </row>
    <row r="21" spans="1:19" ht="12" customHeight="1">
      <c r="A21" t="s">
        <v>83</v>
      </c>
      <c r="B21">
        <f t="shared" si="0"/>
        <v>-1</v>
      </c>
      <c r="C21">
        <f t="shared" si="1"/>
        <v>6.2</v>
      </c>
      <c r="D21" t="s">
        <v>254</v>
      </c>
      <c r="E21" t="s">
        <v>479</v>
      </c>
      <c r="F21" t="s">
        <v>517</v>
      </c>
      <c r="G21">
        <v>108.7</v>
      </c>
      <c r="H21">
        <v>108.86</v>
      </c>
      <c r="I21" t="s">
        <v>479</v>
      </c>
      <c r="J21" t="s">
        <v>518</v>
      </c>
      <c r="K21">
        <v>108.7</v>
      </c>
      <c r="L21" t="str">
        <f t="shared" si="2"/>
        <v>ストップ切り下げ</v>
      </c>
      <c r="M21">
        <f t="shared" si="3"/>
        <v>0</v>
      </c>
      <c r="N21">
        <f t="shared" si="4"/>
        <v>0</v>
      </c>
      <c r="O21">
        <f t="shared" si="5"/>
        <v>0</v>
      </c>
      <c r="P21">
        <f t="shared" si="6"/>
        <v>0</v>
      </c>
      <c r="Q21">
        <f t="shared" si="7"/>
        <v>0</v>
      </c>
      <c r="R21">
        <f t="shared" si="8"/>
        <v>0</v>
      </c>
      <c r="S21">
        <f t="shared" si="9"/>
        <v>0</v>
      </c>
    </row>
    <row r="22" spans="1:19" ht="12" customHeight="1">
      <c r="A22" t="s">
        <v>83</v>
      </c>
      <c r="B22">
        <f t="shared" si="0"/>
        <v>-1</v>
      </c>
      <c r="C22">
        <f t="shared" si="1"/>
        <v>4.9</v>
      </c>
      <c r="D22" t="s">
        <v>254</v>
      </c>
      <c r="E22" t="s">
        <v>479</v>
      </c>
      <c r="F22" t="s">
        <v>519</v>
      </c>
      <c r="G22">
        <v>108.6</v>
      </c>
      <c r="H22">
        <v>108.8</v>
      </c>
      <c r="I22" t="s">
        <v>479</v>
      </c>
      <c r="J22" t="s">
        <v>520</v>
      </c>
      <c r="K22">
        <v>108.8</v>
      </c>
      <c r="L22" t="str">
        <f t="shared" si="2"/>
        <v>ストップ切り下げ</v>
      </c>
      <c r="M22">
        <f t="shared" si="3"/>
        <v>-1</v>
      </c>
      <c r="N22">
        <f t="shared" si="4"/>
        <v>0</v>
      </c>
      <c r="O22">
        <f t="shared" si="5"/>
        <v>20.000000000000284</v>
      </c>
      <c r="P22">
        <f t="shared" si="6"/>
        <v>-9800.00000000014</v>
      </c>
      <c r="Q22">
        <f t="shared" si="7"/>
        <v>0</v>
      </c>
      <c r="R22">
        <f t="shared" si="8"/>
        <v>-9800.00000000014</v>
      </c>
      <c r="S22">
        <f t="shared" si="9"/>
        <v>-1</v>
      </c>
    </row>
    <row r="23" spans="1:19" ht="12" customHeight="1">
      <c r="A23" t="s">
        <v>83</v>
      </c>
      <c r="B23">
        <f t="shared" si="0"/>
        <v>1</v>
      </c>
      <c r="C23">
        <f t="shared" si="1"/>
        <v>6.6</v>
      </c>
      <c r="D23" t="s">
        <v>254</v>
      </c>
      <c r="E23" t="s">
        <v>479</v>
      </c>
      <c r="F23" t="s">
        <v>522</v>
      </c>
      <c r="G23">
        <v>109.2</v>
      </c>
      <c r="H23">
        <v>109.05</v>
      </c>
      <c r="I23" t="s">
        <v>479</v>
      </c>
      <c r="J23" t="s">
        <v>521</v>
      </c>
      <c r="K23">
        <v>109.05</v>
      </c>
      <c r="L23" t="str">
        <f t="shared" si="2"/>
        <v>ストップ切上げ</v>
      </c>
      <c r="M23">
        <f t="shared" si="3"/>
        <v>-1</v>
      </c>
      <c r="N23">
        <f t="shared" si="4"/>
        <v>0</v>
      </c>
      <c r="O23">
        <f t="shared" si="5"/>
        <v>15.000000000000568</v>
      </c>
      <c r="P23">
        <f t="shared" si="6"/>
        <v>-9900.000000000375</v>
      </c>
      <c r="Q23">
        <f t="shared" si="7"/>
        <v>0</v>
      </c>
      <c r="R23">
        <f t="shared" si="8"/>
        <v>-9900.000000000375</v>
      </c>
      <c r="S23">
        <f t="shared" si="9"/>
        <v>-2</v>
      </c>
    </row>
    <row r="24" spans="1:19" ht="12" customHeight="1">
      <c r="A24" t="s">
        <v>83</v>
      </c>
      <c r="B24">
        <f t="shared" si="0"/>
        <v>1</v>
      </c>
      <c r="C24">
        <f t="shared" si="1"/>
        <v>3.7</v>
      </c>
      <c r="D24" t="s">
        <v>254</v>
      </c>
      <c r="E24" t="s">
        <v>479</v>
      </c>
      <c r="F24" t="s">
        <v>523</v>
      </c>
      <c r="G24">
        <v>109.1</v>
      </c>
      <c r="H24">
        <v>108.83</v>
      </c>
      <c r="I24" t="s">
        <v>479</v>
      </c>
      <c r="J24" t="s">
        <v>524</v>
      </c>
      <c r="K24">
        <v>109.48</v>
      </c>
      <c r="L24" t="str">
        <f t="shared" si="2"/>
        <v>ストップ切上げ</v>
      </c>
      <c r="M24">
        <f t="shared" si="3"/>
        <v>1</v>
      </c>
      <c r="N24">
        <f t="shared" si="4"/>
        <v>38.000000000000966</v>
      </c>
      <c r="O24">
        <f t="shared" si="5"/>
        <v>0</v>
      </c>
      <c r="P24">
        <f t="shared" si="6"/>
        <v>14060.000000000358</v>
      </c>
      <c r="Q24">
        <f t="shared" si="7"/>
        <v>14060.000000000358</v>
      </c>
      <c r="R24">
        <f t="shared" si="8"/>
        <v>0</v>
      </c>
      <c r="S24">
        <f t="shared" si="9"/>
        <v>1</v>
      </c>
    </row>
    <row r="25" spans="1:19" ht="12" customHeight="1">
      <c r="A25" t="s">
        <v>83</v>
      </c>
      <c r="B25">
        <f t="shared" si="0"/>
        <v>-1</v>
      </c>
      <c r="C25">
        <f t="shared" si="1"/>
        <v>5.8</v>
      </c>
      <c r="D25" t="s">
        <v>254</v>
      </c>
      <c r="E25" t="s">
        <v>479</v>
      </c>
      <c r="F25" t="s">
        <v>525</v>
      </c>
      <c r="G25">
        <v>109.32</v>
      </c>
      <c r="H25">
        <v>109.49</v>
      </c>
      <c r="I25" t="s">
        <v>479</v>
      </c>
      <c r="J25" t="s">
        <v>526</v>
      </c>
      <c r="K25">
        <v>108.19</v>
      </c>
      <c r="L25" t="str">
        <f t="shared" si="2"/>
        <v>ストップ切り下げ</v>
      </c>
      <c r="M25">
        <f t="shared" si="3"/>
        <v>1</v>
      </c>
      <c r="N25">
        <f t="shared" si="4"/>
        <v>112.99999999999955</v>
      </c>
      <c r="O25">
        <f t="shared" si="5"/>
        <v>0</v>
      </c>
      <c r="P25">
        <f t="shared" si="6"/>
        <v>65539.99999999974</v>
      </c>
      <c r="Q25">
        <f t="shared" si="7"/>
        <v>65539.99999999974</v>
      </c>
      <c r="R25">
        <f t="shared" si="8"/>
        <v>0</v>
      </c>
      <c r="S25">
        <f t="shared" si="9"/>
        <v>2</v>
      </c>
    </row>
    <row r="26" spans="1:19" ht="12" customHeight="1">
      <c r="A26" t="s">
        <v>83</v>
      </c>
      <c r="B26">
        <f t="shared" si="0"/>
        <v>1</v>
      </c>
      <c r="C26">
        <f t="shared" si="1"/>
        <v>4.1</v>
      </c>
      <c r="D26" t="s">
        <v>254</v>
      </c>
      <c r="E26" t="s">
        <v>479</v>
      </c>
      <c r="F26" t="s">
        <v>527</v>
      </c>
      <c r="G26">
        <v>108.44</v>
      </c>
      <c r="H26">
        <v>108.2</v>
      </c>
      <c r="I26" t="s">
        <v>479</v>
      </c>
      <c r="J26" t="s">
        <v>528</v>
      </c>
      <c r="K26">
        <v>108.2</v>
      </c>
      <c r="L26" t="str">
        <f t="shared" si="2"/>
        <v>ストップ切上げ</v>
      </c>
      <c r="M26">
        <f t="shared" si="3"/>
        <v>-1</v>
      </c>
      <c r="N26">
        <f t="shared" si="4"/>
        <v>0</v>
      </c>
      <c r="O26">
        <f t="shared" si="5"/>
        <v>23.99999999999949</v>
      </c>
      <c r="P26">
        <f t="shared" si="6"/>
        <v>-9839.999999999789</v>
      </c>
      <c r="Q26">
        <f t="shared" si="7"/>
        <v>0</v>
      </c>
      <c r="R26">
        <f t="shared" si="8"/>
        <v>-9839.999999999789</v>
      </c>
      <c r="S26">
        <f t="shared" si="9"/>
        <v>-1</v>
      </c>
    </row>
    <row r="27" spans="1:19" ht="12" customHeight="1">
      <c r="A27" t="s">
        <v>83</v>
      </c>
      <c r="B27">
        <f t="shared" si="0"/>
        <v>-1</v>
      </c>
      <c r="C27">
        <f t="shared" si="1"/>
        <v>3.3</v>
      </c>
      <c r="D27" t="s">
        <v>254</v>
      </c>
      <c r="E27" t="s">
        <v>479</v>
      </c>
      <c r="F27" t="s">
        <v>529</v>
      </c>
      <c r="G27">
        <v>108.05</v>
      </c>
      <c r="H27">
        <v>108.35</v>
      </c>
      <c r="I27" t="s">
        <v>479</v>
      </c>
      <c r="J27" t="s">
        <v>530</v>
      </c>
      <c r="K27">
        <v>108</v>
      </c>
      <c r="L27" t="str">
        <f t="shared" si="2"/>
        <v>ストップ切り下げ</v>
      </c>
      <c r="M27">
        <f t="shared" si="3"/>
        <v>1</v>
      </c>
      <c r="N27">
        <f t="shared" si="4"/>
        <v>4.999999999999716</v>
      </c>
      <c r="O27">
        <f t="shared" si="5"/>
        <v>0</v>
      </c>
      <c r="P27">
        <f t="shared" si="6"/>
        <v>1649.999999999906</v>
      </c>
      <c r="Q27">
        <f t="shared" si="7"/>
        <v>1649.999999999906</v>
      </c>
      <c r="R27">
        <f t="shared" si="8"/>
        <v>0</v>
      </c>
      <c r="S27">
        <f t="shared" si="9"/>
        <v>1</v>
      </c>
    </row>
    <row r="28" spans="1:19" ht="12" customHeight="1">
      <c r="A28" t="s">
        <v>83</v>
      </c>
      <c r="B28">
        <f t="shared" si="0"/>
        <v>1</v>
      </c>
      <c r="C28">
        <f t="shared" si="1"/>
        <v>3.3</v>
      </c>
      <c r="D28" t="s">
        <v>254</v>
      </c>
      <c r="E28" t="s">
        <v>479</v>
      </c>
      <c r="F28" t="s">
        <v>531</v>
      </c>
      <c r="G28">
        <v>108.03</v>
      </c>
      <c r="H28">
        <v>107.73</v>
      </c>
      <c r="I28" t="s">
        <v>479</v>
      </c>
      <c r="J28" t="s">
        <v>532</v>
      </c>
      <c r="K28">
        <v>107.73</v>
      </c>
      <c r="L28" t="str">
        <f t="shared" si="2"/>
        <v>ストップ切上げ</v>
      </c>
      <c r="M28">
        <f t="shared" si="3"/>
        <v>-1</v>
      </c>
      <c r="N28">
        <f t="shared" si="4"/>
        <v>0</v>
      </c>
      <c r="O28">
        <f t="shared" si="5"/>
        <v>29.999999999999716</v>
      </c>
      <c r="P28">
        <f t="shared" si="6"/>
        <v>-9899.999999999905</v>
      </c>
      <c r="Q28">
        <f t="shared" si="7"/>
        <v>0</v>
      </c>
      <c r="R28">
        <f t="shared" si="8"/>
        <v>-9899.999999999905</v>
      </c>
      <c r="S28">
        <f t="shared" si="9"/>
        <v>-1</v>
      </c>
    </row>
    <row r="29" spans="1:19" ht="12" customHeight="1">
      <c r="A29" t="s">
        <v>83</v>
      </c>
      <c r="B29">
        <f t="shared" si="0"/>
        <v>-1</v>
      </c>
      <c r="C29">
        <f t="shared" si="1"/>
        <v>3.5</v>
      </c>
      <c r="D29" t="s">
        <v>254</v>
      </c>
      <c r="E29" t="s">
        <v>479</v>
      </c>
      <c r="F29" t="s">
        <v>533</v>
      </c>
      <c r="G29">
        <v>106.92</v>
      </c>
      <c r="H29">
        <v>107.2</v>
      </c>
      <c r="I29" t="s">
        <v>479</v>
      </c>
      <c r="J29" t="s">
        <v>534</v>
      </c>
      <c r="K29">
        <v>107.2</v>
      </c>
      <c r="L29" t="str">
        <f t="shared" si="2"/>
        <v>ストップ切り下げ</v>
      </c>
      <c r="M29">
        <f t="shared" si="3"/>
        <v>-1</v>
      </c>
      <c r="N29">
        <f t="shared" si="4"/>
        <v>0</v>
      </c>
      <c r="O29">
        <f t="shared" si="5"/>
        <v>28.000000000000114</v>
      </c>
      <c r="P29">
        <f t="shared" si="6"/>
        <v>-9800.00000000004</v>
      </c>
      <c r="Q29">
        <f t="shared" si="7"/>
        <v>0</v>
      </c>
      <c r="R29">
        <f t="shared" si="8"/>
        <v>-9800.00000000004</v>
      </c>
      <c r="S29">
        <f t="shared" si="9"/>
        <v>-2</v>
      </c>
    </row>
    <row r="30" spans="1:19" ht="12" customHeight="1">
      <c r="A30" t="s">
        <v>83</v>
      </c>
      <c r="B30">
        <f t="shared" si="0"/>
        <v>-1</v>
      </c>
      <c r="C30">
        <f t="shared" si="1"/>
        <v>2.9</v>
      </c>
      <c r="D30" t="s">
        <v>254</v>
      </c>
      <c r="E30" t="s">
        <v>479</v>
      </c>
      <c r="F30" t="s">
        <v>535</v>
      </c>
      <c r="G30">
        <v>105.95</v>
      </c>
      <c r="H30">
        <v>106.29</v>
      </c>
      <c r="I30" t="s">
        <v>479</v>
      </c>
      <c r="J30" t="s">
        <v>536</v>
      </c>
      <c r="K30">
        <v>106.29</v>
      </c>
      <c r="L30" t="str">
        <f t="shared" si="2"/>
        <v>ストップ切り下げ</v>
      </c>
      <c r="M30">
        <f t="shared" si="3"/>
        <v>-1</v>
      </c>
      <c r="N30">
        <f t="shared" si="4"/>
        <v>0</v>
      </c>
      <c r="O30">
        <f t="shared" si="5"/>
        <v>34.00000000000034</v>
      </c>
      <c r="P30">
        <f t="shared" si="6"/>
        <v>-9860.000000000098</v>
      </c>
      <c r="Q30">
        <f t="shared" si="7"/>
        <v>0</v>
      </c>
      <c r="R30">
        <f t="shared" si="8"/>
        <v>-9860.000000000098</v>
      </c>
      <c r="S30">
        <f t="shared" si="9"/>
        <v>-3</v>
      </c>
    </row>
    <row r="31" spans="1:19" ht="12" customHeight="1">
      <c r="A31" t="s">
        <v>83</v>
      </c>
      <c r="B31">
        <f t="shared" si="0"/>
        <v>1</v>
      </c>
      <c r="C31">
        <f t="shared" si="1"/>
        <v>5.8</v>
      </c>
      <c r="D31" t="s">
        <v>254</v>
      </c>
      <c r="E31" t="s">
        <v>479</v>
      </c>
      <c r="F31" t="s">
        <v>537</v>
      </c>
      <c r="G31">
        <v>106.73</v>
      </c>
      <c r="H31">
        <v>106.56</v>
      </c>
      <c r="I31" t="s">
        <v>479</v>
      </c>
      <c r="J31" t="s">
        <v>536</v>
      </c>
      <c r="K31">
        <v>107.09</v>
      </c>
      <c r="L31" t="str">
        <f t="shared" si="2"/>
        <v>ストップ切上げ</v>
      </c>
      <c r="M31">
        <f t="shared" si="3"/>
        <v>1</v>
      </c>
      <c r="N31">
        <f t="shared" si="4"/>
        <v>35.99999999999994</v>
      </c>
      <c r="O31">
        <f t="shared" si="5"/>
        <v>0</v>
      </c>
      <c r="P31">
        <f t="shared" si="6"/>
        <v>20879.999999999964</v>
      </c>
      <c r="Q31">
        <f t="shared" si="7"/>
        <v>20879.999999999964</v>
      </c>
      <c r="R31">
        <f t="shared" si="8"/>
        <v>0</v>
      </c>
      <c r="S31">
        <f t="shared" si="9"/>
        <v>1</v>
      </c>
    </row>
    <row r="32" spans="1:19" ht="12" customHeight="1">
      <c r="A32" t="s">
        <v>83</v>
      </c>
      <c r="B32">
        <f t="shared" si="0"/>
        <v>-1</v>
      </c>
      <c r="C32">
        <f t="shared" si="1"/>
        <v>5.8</v>
      </c>
      <c r="D32" t="s">
        <v>254</v>
      </c>
      <c r="E32" t="s">
        <v>479</v>
      </c>
      <c r="F32" t="s">
        <v>538</v>
      </c>
      <c r="G32">
        <v>106.78</v>
      </c>
      <c r="H32">
        <v>106.95</v>
      </c>
      <c r="I32" t="s">
        <v>479</v>
      </c>
      <c r="J32" t="s">
        <v>539</v>
      </c>
      <c r="K32">
        <v>106.95</v>
      </c>
      <c r="L32" t="str">
        <f t="shared" si="2"/>
        <v>ストップ切り下げ</v>
      </c>
      <c r="M32">
        <f t="shared" si="3"/>
        <v>-1</v>
      </c>
      <c r="N32">
        <f t="shared" si="4"/>
        <v>0</v>
      </c>
      <c r="O32">
        <f t="shared" si="5"/>
        <v>17.00000000000017</v>
      </c>
      <c r="P32">
        <f t="shared" si="6"/>
        <v>-9860.000000000098</v>
      </c>
      <c r="Q32">
        <f t="shared" si="7"/>
        <v>0</v>
      </c>
      <c r="R32">
        <f t="shared" si="8"/>
        <v>-9860.000000000098</v>
      </c>
      <c r="S32">
        <f t="shared" si="9"/>
        <v>-1</v>
      </c>
    </row>
    <row r="33" spans="1:19" ht="12" customHeight="1">
      <c r="A33" t="s">
        <v>83</v>
      </c>
      <c r="B33">
        <f t="shared" si="0"/>
        <v>1</v>
      </c>
      <c r="C33">
        <f t="shared" si="1"/>
        <v>6.2</v>
      </c>
      <c r="D33" t="s">
        <v>254</v>
      </c>
      <c r="E33" t="s">
        <v>479</v>
      </c>
      <c r="F33" t="s">
        <v>540</v>
      </c>
      <c r="G33">
        <v>107.02</v>
      </c>
      <c r="H33">
        <v>106.86</v>
      </c>
      <c r="I33" t="s">
        <v>479</v>
      </c>
      <c r="J33" t="s">
        <v>541</v>
      </c>
      <c r="K33">
        <v>114.37</v>
      </c>
      <c r="L33" t="str">
        <f t="shared" si="2"/>
        <v>ストップ切上げ</v>
      </c>
      <c r="M33">
        <f t="shared" si="3"/>
        <v>1</v>
      </c>
      <c r="N33">
        <f t="shared" si="4"/>
        <v>735.0000000000009</v>
      </c>
      <c r="O33">
        <f t="shared" si="5"/>
        <v>0</v>
      </c>
      <c r="P33">
        <f t="shared" si="6"/>
        <v>455700.0000000006</v>
      </c>
      <c r="Q33">
        <f t="shared" si="7"/>
        <v>455700.0000000006</v>
      </c>
      <c r="R33">
        <f t="shared" si="8"/>
        <v>0</v>
      </c>
      <c r="S33">
        <f t="shared" si="9"/>
        <v>1</v>
      </c>
    </row>
    <row r="34" spans="1:19" ht="12" customHeight="1">
      <c r="A34" t="s">
        <v>83</v>
      </c>
      <c r="B34">
        <f t="shared" si="0"/>
        <v>1</v>
      </c>
      <c r="C34">
        <f t="shared" si="1"/>
        <v>4.7</v>
      </c>
      <c r="D34" t="s">
        <v>254</v>
      </c>
      <c r="E34" t="s">
        <v>479</v>
      </c>
      <c r="F34" t="s">
        <v>542</v>
      </c>
      <c r="G34">
        <v>116.48</v>
      </c>
      <c r="H34">
        <v>116.27</v>
      </c>
      <c r="I34" t="s">
        <v>479</v>
      </c>
      <c r="J34" t="s">
        <v>543</v>
      </c>
      <c r="K34">
        <v>117.36</v>
      </c>
      <c r="L34" t="str">
        <f t="shared" si="2"/>
        <v>ストップ切上げ</v>
      </c>
      <c r="M34">
        <f t="shared" si="3"/>
        <v>1</v>
      </c>
      <c r="N34">
        <f t="shared" si="4"/>
        <v>87.99999999999955</v>
      </c>
      <c r="O34">
        <f t="shared" si="5"/>
        <v>0</v>
      </c>
      <c r="P34">
        <f t="shared" si="6"/>
        <v>41359.99999999979</v>
      </c>
      <c r="Q34">
        <f t="shared" si="7"/>
        <v>41359.99999999979</v>
      </c>
      <c r="R34">
        <f t="shared" si="8"/>
        <v>0</v>
      </c>
      <c r="S34">
        <f t="shared" si="9"/>
        <v>2</v>
      </c>
    </row>
    <row r="35" spans="1:19" ht="12" customHeight="1">
      <c r="A35" t="s">
        <v>83</v>
      </c>
      <c r="B35">
        <f t="shared" si="0"/>
        <v>-1</v>
      </c>
      <c r="C35">
        <f t="shared" si="1"/>
        <v>4.3</v>
      </c>
      <c r="D35" t="s">
        <v>254</v>
      </c>
      <c r="E35" t="s">
        <v>479</v>
      </c>
      <c r="F35" t="s">
        <v>544</v>
      </c>
      <c r="G35">
        <v>117.74</v>
      </c>
      <c r="H35">
        <v>117.97</v>
      </c>
      <c r="I35" t="s">
        <v>479</v>
      </c>
      <c r="J35" t="s">
        <v>545</v>
      </c>
      <c r="K35">
        <v>117.97</v>
      </c>
      <c r="L35" t="str">
        <f t="shared" si="2"/>
        <v>ストップ切り下げ</v>
      </c>
      <c r="M35">
        <f t="shared" si="3"/>
        <v>-1</v>
      </c>
      <c r="N35">
        <f t="shared" si="4"/>
        <v>0</v>
      </c>
      <c r="O35">
        <f t="shared" si="5"/>
        <v>23.000000000000398</v>
      </c>
      <c r="P35">
        <f t="shared" si="6"/>
        <v>-9890.000000000171</v>
      </c>
      <c r="Q35">
        <f t="shared" si="7"/>
        <v>0</v>
      </c>
      <c r="R35">
        <f t="shared" si="8"/>
        <v>-9890.000000000171</v>
      </c>
      <c r="S35">
        <f t="shared" si="9"/>
        <v>-1</v>
      </c>
    </row>
    <row r="36" spans="1:19" ht="12" customHeight="1">
      <c r="A36" t="s">
        <v>83</v>
      </c>
      <c r="B36">
        <f t="shared" si="0"/>
        <v>1</v>
      </c>
      <c r="C36">
        <f t="shared" si="1"/>
        <v>4.5</v>
      </c>
      <c r="D36" t="s">
        <v>254</v>
      </c>
      <c r="E36" t="s">
        <v>479</v>
      </c>
      <c r="F36" t="s">
        <v>546</v>
      </c>
      <c r="G36">
        <v>118.44</v>
      </c>
      <c r="H36">
        <v>118.22</v>
      </c>
      <c r="I36" t="s">
        <v>479</v>
      </c>
      <c r="J36" t="s">
        <v>547</v>
      </c>
      <c r="K36">
        <v>118.22</v>
      </c>
      <c r="L36" t="str">
        <f t="shared" si="2"/>
        <v>ストップ切上げ</v>
      </c>
      <c r="M36">
        <f t="shared" si="3"/>
        <v>-1</v>
      </c>
      <c r="N36">
        <f t="shared" si="4"/>
        <v>0</v>
      </c>
      <c r="O36">
        <f t="shared" si="5"/>
        <v>21.999999999999886</v>
      </c>
      <c r="P36">
        <f t="shared" si="6"/>
        <v>-9899.999999999949</v>
      </c>
      <c r="Q36">
        <f t="shared" si="7"/>
        <v>0</v>
      </c>
      <c r="R36">
        <f t="shared" si="8"/>
        <v>-9899.999999999949</v>
      </c>
      <c r="S36">
        <f t="shared" si="9"/>
        <v>-2</v>
      </c>
    </row>
    <row r="37" spans="1:19" ht="12" customHeight="1">
      <c r="A37" t="s">
        <v>83</v>
      </c>
      <c r="B37">
        <f aca="true" t="shared" si="10" ref="B37:B100">IF(G37&gt;H37,1,-1)</f>
        <v>-1</v>
      </c>
      <c r="C37">
        <f aca="true" t="shared" si="11" ref="C37:C100">INT(10/(G37-H37)*B37)/10</f>
        <v>5.8</v>
      </c>
      <c r="D37" t="s">
        <v>254</v>
      </c>
      <c r="E37" t="s">
        <v>479</v>
      </c>
      <c r="F37" t="s">
        <v>548</v>
      </c>
      <c r="G37">
        <v>117.72</v>
      </c>
      <c r="H37">
        <v>117.89</v>
      </c>
      <c r="I37" t="s">
        <v>479</v>
      </c>
      <c r="J37" t="s">
        <v>549</v>
      </c>
      <c r="K37">
        <v>117.89</v>
      </c>
      <c r="L37" t="str">
        <f aca="true" t="shared" si="12" ref="L37:L100">IF(B37&gt;0,"ストップ切上げ","ストップ切り下げ")</f>
        <v>ストップ切り下げ</v>
      </c>
      <c r="M37">
        <f aca="true" t="shared" si="13" ref="M37:M100">IF(P37&gt;0,1,IF(P37&lt;0,-1,0))</f>
        <v>-1</v>
      </c>
      <c r="N37">
        <f aca="true" t="shared" si="14" ref="N37:N100">IF((K37-G37)*B37&gt;0,(K37-G37)*B37*100,0)</f>
        <v>0</v>
      </c>
      <c r="O37">
        <f aca="true" t="shared" si="15" ref="O37:O100">IF((K37-G37)*B37&lt;0,(G37-K37)*B37*100,0)</f>
        <v>17.00000000000017</v>
      </c>
      <c r="P37">
        <f aca="true" t="shared" si="16" ref="P37:P100">(K37-G37)*C37*B37*10000</f>
        <v>-9860.000000000098</v>
      </c>
      <c r="Q37">
        <f t="shared" si="7"/>
        <v>0</v>
      </c>
      <c r="R37">
        <f aca="true" t="shared" si="17" ref="R37:R100">IF(P37&lt;0,P37,0)</f>
        <v>-9860.000000000098</v>
      </c>
      <c r="S37">
        <f t="shared" si="9"/>
        <v>-3</v>
      </c>
    </row>
    <row r="38" spans="1:19" ht="12" customHeight="1">
      <c r="A38" t="s">
        <v>83</v>
      </c>
      <c r="B38">
        <f t="shared" si="10"/>
        <v>-1</v>
      </c>
      <c r="C38">
        <f t="shared" si="11"/>
        <v>6.6</v>
      </c>
      <c r="D38" t="s">
        <v>254</v>
      </c>
      <c r="E38" t="s">
        <v>479</v>
      </c>
      <c r="F38" t="s">
        <v>550</v>
      </c>
      <c r="G38">
        <v>117.69</v>
      </c>
      <c r="H38">
        <v>117.84</v>
      </c>
      <c r="I38" t="s">
        <v>479</v>
      </c>
      <c r="J38" t="s">
        <v>551</v>
      </c>
      <c r="K38">
        <v>117.84</v>
      </c>
      <c r="L38" t="str">
        <f t="shared" si="12"/>
        <v>ストップ切り下げ</v>
      </c>
      <c r="M38">
        <f t="shared" si="13"/>
        <v>-1</v>
      </c>
      <c r="N38">
        <f t="shared" si="14"/>
        <v>0</v>
      </c>
      <c r="O38">
        <f t="shared" si="15"/>
        <v>15.000000000000568</v>
      </c>
      <c r="P38">
        <f t="shared" si="16"/>
        <v>-9900.000000000375</v>
      </c>
      <c r="Q38">
        <f t="shared" si="7"/>
        <v>0</v>
      </c>
      <c r="R38">
        <f t="shared" si="17"/>
        <v>-9900.000000000375</v>
      </c>
      <c r="S38">
        <f t="shared" si="9"/>
        <v>-4</v>
      </c>
    </row>
    <row r="39" spans="1:19" ht="12" customHeight="1">
      <c r="A39" t="s">
        <v>83</v>
      </c>
      <c r="B39">
        <f t="shared" si="10"/>
        <v>1</v>
      </c>
      <c r="C39">
        <f t="shared" si="11"/>
        <v>5.8</v>
      </c>
      <c r="D39" t="s">
        <v>254</v>
      </c>
      <c r="E39" t="s">
        <v>479</v>
      </c>
      <c r="F39" t="s">
        <v>552</v>
      </c>
      <c r="G39">
        <v>118.49</v>
      </c>
      <c r="H39">
        <v>118.32</v>
      </c>
      <c r="I39" t="s">
        <v>479</v>
      </c>
      <c r="J39" t="s">
        <v>553</v>
      </c>
      <c r="K39">
        <v>119.64</v>
      </c>
      <c r="L39" t="str">
        <f t="shared" si="12"/>
        <v>ストップ切上げ</v>
      </c>
      <c r="M39">
        <f t="shared" si="13"/>
        <v>1</v>
      </c>
      <c r="N39">
        <f t="shared" si="14"/>
        <v>115.00000000000057</v>
      </c>
      <c r="O39">
        <f t="shared" si="15"/>
        <v>0</v>
      </c>
      <c r="P39">
        <f t="shared" si="16"/>
        <v>66700.00000000033</v>
      </c>
      <c r="Q39">
        <f t="shared" si="7"/>
        <v>66700.00000000033</v>
      </c>
      <c r="R39">
        <f t="shared" si="17"/>
        <v>0</v>
      </c>
      <c r="S39">
        <f t="shared" si="9"/>
        <v>1</v>
      </c>
    </row>
    <row r="40" spans="1:19" ht="12" customHeight="1">
      <c r="A40" t="s">
        <v>83</v>
      </c>
      <c r="B40">
        <f t="shared" si="10"/>
        <v>1</v>
      </c>
      <c r="C40">
        <f t="shared" si="11"/>
        <v>3.7</v>
      </c>
      <c r="D40" t="s">
        <v>254</v>
      </c>
      <c r="E40" t="s">
        <v>479</v>
      </c>
      <c r="F40" t="s">
        <v>554</v>
      </c>
      <c r="G40">
        <v>121.59</v>
      </c>
      <c r="H40">
        <v>121.32</v>
      </c>
      <c r="I40" t="s">
        <v>479</v>
      </c>
      <c r="J40" t="s">
        <v>555</v>
      </c>
      <c r="K40">
        <v>121.32</v>
      </c>
      <c r="L40" t="str">
        <f t="shared" si="12"/>
        <v>ストップ切上げ</v>
      </c>
      <c r="M40">
        <f t="shared" si="13"/>
        <v>-1</v>
      </c>
      <c r="N40">
        <f t="shared" si="14"/>
        <v>0</v>
      </c>
      <c r="O40">
        <f t="shared" si="15"/>
        <v>27.000000000001023</v>
      </c>
      <c r="P40">
        <f t="shared" si="16"/>
        <v>-9990.000000000378</v>
      </c>
      <c r="Q40">
        <f t="shared" si="7"/>
        <v>0</v>
      </c>
      <c r="R40">
        <f t="shared" si="17"/>
        <v>-9990.000000000378</v>
      </c>
      <c r="S40">
        <f t="shared" si="9"/>
        <v>-1</v>
      </c>
    </row>
    <row r="41" spans="1:19" ht="12" customHeight="1">
      <c r="A41" t="s">
        <v>83</v>
      </c>
      <c r="B41">
        <f t="shared" si="10"/>
        <v>-1</v>
      </c>
      <c r="C41">
        <f t="shared" si="11"/>
        <v>5.2</v>
      </c>
      <c r="D41" t="s">
        <v>254</v>
      </c>
      <c r="E41" t="s">
        <v>479</v>
      </c>
      <c r="F41" t="s">
        <v>556</v>
      </c>
      <c r="G41">
        <v>120.63</v>
      </c>
      <c r="H41">
        <v>120.82</v>
      </c>
      <c r="I41" t="s">
        <v>479</v>
      </c>
      <c r="J41" t="s">
        <v>557</v>
      </c>
      <c r="K41">
        <v>120.82</v>
      </c>
      <c r="L41" t="str">
        <f t="shared" si="12"/>
        <v>ストップ切り下げ</v>
      </c>
      <c r="M41">
        <f t="shared" si="13"/>
        <v>-1</v>
      </c>
      <c r="N41">
        <f t="shared" si="14"/>
        <v>0</v>
      </c>
      <c r="O41">
        <f t="shared" si="15"/>
        <v>18.999999999999773</v>
      </c>
      <c r="P41">
        <f t="shared" si="16"/>
        <v>-9879.999999999882</v>
      </c>
      <c r="Q41">
        <f t="shared" si="7"/>
        <v>0</v>
      </c>
      <c r="R41">
        <f t="shared" si="17"/>
        <v>-9879.999999999882</v>
      </c>
      <c r="S41">
        <f t="shared" si="9"/>
        <v>-2</v>
      </c>
    </row>
    <row r="42" spans="1:19" ht="12" customHeight="1">
      <c r="A42" t="s">
        <v>83</v>
      </c>
      <c r="B42">
        <f t="shared" si="10"/>
        <v>-1</v>
      </c>
      <c r="C42">
        <f t="shared" si="11"/>
        <v>2.3</v>
      </c>
      <c r="D42" t="s">
        <v>254</v>
      </c>
      <c r="E42" t="s">
        <v>479</v>
      </c>
      <c r="F42" t="s">
        <v>558</v>
      </c>
      <c r="G42">
        <v>119.05</v>
      </c>
      <c r="H42">
        <v>119.47</v>
      </c>
      <c r="I42" t="s">
        <v>479</v>
      </c>
      <c r="J42" t="s">
        <v>559</v>
      </c>
      <c r="K42">
        <v>119.05</v>
      </c>
      <c r="L42" t="str">
        <f t="shared" si="12"/>
        <v>ストップ切り下げ</v>
      </c>
      <c r="M42">
        <f t="shared" si="13"/>
        <v>0</v>
      </c>
      <c r="N42">
        <f t="shared" si="14"/>
        <v>0</v>
      </c>
      <c r="O42">
        <f t="shared" si="15"/>
        <v>0</v>
      </c>
      <c r="P42">
        <f t="shared" si="16"/>
        <v>0</v>
      </c>
      <c r="Q42">
        <f t="shared" si="7"/>
        <v>0</v>
      </c>
      <c r="R42">
        <f t="shared" si="17"/>
        <v>0</v>
      </c>
      <c r="S42">
        <f t="shared" si="9"/>
        <v>0</v>
      </c>
    </row>
    <row r="43" spans="1:19" ht="12" customHeight="1">
      <c r="A43" t="s">
        <v>83</v>
      </c>
      <c r="B43">
        <f t="shared" si="10"/>
        <v>-1</v>
      </c>
      <c r="C43">
        <f t="shared" si="11"/>
        <v>4</v>
      </c>
      <c r="D43" t="s">
        <v>254</v>
      </c>
      <c r="E43" t="s">
        <v>479</v>
      </c>
      <c r="F43" t="s">
        <v>560</v>
      </c>
      <c r="G43">
        <v>117.78</v>
      </c>
      <c r="H43">
        <v>118.03</v>
      </c>
      <c r="I43" t="s">
        <v>479</v>
      </c>
      <c r="J43" t="s">
        <v>561</v>
      </c>
      <c r="K43">
        <v>116.86</v>
      </c>
      <c r="L43" t="str">
        <f t="shared" si="12"/>
        <v>ストップ切り下げ</v>
      </c>
      <c r="M43">
        <f t="shared" si="13"/>
        <v>1</v>
      </c>
      <c r="N43">
        <f t="shared" si="14"/>
        <v>92.00000000000017</v>
      </c>
      <c r="O43">
        <f t="shared" si="15"/>
        <v>0</v>
      </c>
      <c r="P43">
        <f t="shared" si="16"/>
        <v>36800.000000000065</v>
      </c>
      <c r="Q43">
        <f t="shared" si="7"/>
        <v>36800.000000000065</v>
      </c>
      <c r="R43">
        <f t="shared" si="17"/>
        <v>0</v>
      </c>
      <c r="S43">
        <f t="shared" si="9"/>
        <v>1</v>
      </c>
    </row>
    <row r="44" spans="1:19" ht="12" customHeight="1">
      <c r="A44" t="s">
        <v>83</v>
      </c>
      <c r="B44">
        <f t="shared" si="10"/>
        <v>1</v>
      </c>
      <c r="C44">
        <f t="shared" si="11"/>
        <v>3.2</v>
      </c>
      <c r="D44" t="s">
        <v>254</v>
      </c>
      <c r="E44" t="s">
        <v>479</v>
      </c>
      <c r="F44" t="s">
        <v>562</v>
      </c>
      <c r="G44">
        <v>117.24</v>
      </c>
      <c r="H44">
        <v>116.93</v>
      </c>
      <c r="I44" t="s">
        <v>479</v>
      </c>
      <c r="J44" t="s">
        <v>563</v>
      </c>
      <c r="K44">
        <v>116.93</v>
      </c>
      <c r="L44" t="str">
        <f t="shared" si="12"/>
        <v>ストップ切上げ</v>
      </c>
      <c r="M44">
        <f t="shared" si="13"/>
        <v>-1</v>
      </c>
      <c r="N44">
        <f t="shared" si="14"/>
        <v>0</v>
      </c>
      <c r="O44">
        <f t="shared" si="15"/>
        <v>30.999999999998806</v>
      </c>
      <c r="P44">
        <f t="shared" si="16"/>
        <v>-9919.999999999618</v>
      </c>
      <c r="Q44">
        <f t="shared" si="7"/>
        <v>0</v>
      </c>
      <c r="R44">
        <f t="shared" si="17"/>
        <v>-9919.999999999618</v>
      </c>
      <c r="S44">
        <f t="shared" si="9"/>
        <v>-1</v>
      </c>
    </row>
    <row r="45" spans="1:19" ht="12" customHeight="1">
      <c r="A45" t="s">
        <v>83</v>
      </c>
      <c r="B45">
        <f t="shared" si="10"/>
        <v>1</v>
      </c>
      <c r="C45">
        <f t="shared" si="11"/>
        <v>4</v>
      </c>
      <c r="D45" t="s">
        <v>254</v>
      </c>
      <c r="E45" t="s">
        <v>479</v>
      </c>
      <c r="F45" t="s">
        <v>564</v>
      </c>
      <c r="G45">
        <v>118.61</v>
      </c>
      <c r="H45">
        <v>118.36</v>
      </c>
      <c r="I45" t="s">
        <v>479</v>
      </c>
      <c r="J45" t="s">
        <v>565</v>
      </c>
      <c r="K45">
        <v>118.36</v>
      </c>
      <c r="L45" t="str">
        <f t="shared" si="12"/>
        <v>ストップ切上げ</v>
      </c>
      <c r="M45">
        <f t="shared" si="13"/>
        <v>-1</v>
      </c>
      <c r="N45">
        <f t="shared" si="14"/>
        <v>0</v>
      </c>
      <c r="O45">
        <f t="shared" si="15"/>
        <v>25</v>
      </c>
      <c r="P45">
        <f t="shared" si="16"/>
        <v>-10000</v>
      </c>
      <c r="Q45">
        <f t="shared" si="7"/>
        <v>0</v>
      </c>
      <c r="R45">
        <f t="shared" si="17"/>
        <v>-10000</v>
      </c>
      <c r="S45">
        <f t="shared" si="9"/>
        <v>-2</v>
      </c>
    </row>
    <row r="46" spans="1:19" ht="12" customHeight="1">
      <c r="A46" t="s">
        <v>83</v>
      </c>
      <c r="B46">
        <f t="shared" si="10"/>
        <v>1</v>
      </c>
      <c r="C46">
        <f t="shared" si="11"/>
        <v>4.1</v>
      </c>
      <c r="D46" t="s">
        <v>254</v>
      </c>
      <c r="E46" t="s">
        <v>479</v>
      </c>
      <c r="F46" t="s">
        <v>566</v>
      </c>
      <c r="G46">
        <v>118.67</v>
      </c>
      <c r="H46">
        <v>118.43</v>
      </c>
      <c r="I46" t="s">
        <v>479</v>
      </c>
      <c r="J46" t="s">
        <v>567</v>
      </c>
      <c r="K46">
        <v>119.11</v>
      </c>
      <c r="L46" t="str">
        <f t="shared" si="12"/>
        <v>ストップ切上げ</v>
      </c>
      <c r="M46">
        <f t="shared" si="13"/>
        <v>1</v>
      </c>
      <c r="N46">
        <f t="shared" si="14"/>
        <v>43.99999999999977</v>
      </c>
      <c r="O46">
        <f t="shared" si="15"/>
        <v>0</v>
      </c>
      <c r="P46">
        <f t="shared" si="16"/>
        <v>18039.999999999905</v>
      </c>
      <c r="Q46">
        <f t="shared" si="7"/>
        <v>18039.999999999905</v>
      </c>
      <c r="R46">
        <f t="shared" si="17"/>
        <v>0</v>
      </c>
      <c r="S46">
        <f t="shared" si="9"/>
        <v>1</v>
      </c>
    </row>
    <row r="47" spans="1:19" ht="12" customHeight="1">
      <c r="A47" t="s">
        <v>83</v>
      </c>
      <c r="B47">
        <f t="shared" si="10"/>
        <v>1</v>
      </c>
      <c r="C47">
        <f t="shared" si="11"/>
        <v>8.3</v>
      </c>
      <c r="D47" t="s">
        <v>254</v>
      </c>
      <c r="E47" t="s">
        <v>479</v>
      </c>
      <c r="F47" t="s">
        <v>568</v>
      </c>
      <c r="G47">
        <v>119.56</v>
      </c>
      <c r="H47">
        <v>119.44</v>
      </c>
      <c r="I47" t="s">
        <v>479</v>
      </c>
      <c r="J47" t="s">
        <v>569</v>
      </c>
      <c r="K47">
        <v>120.53</v>
      </c>
      <c r="L47" t="str">
        <f t="shared" si="12"/>
        <v>ストップ切上げ</v>
      </c>
      <c r="M47">
        <f t="shared" si="13"/>
        <v>1</v>
      </c>
      <c r="N47">
        <f t="shared" si="14"/>
        <v>96.99999999999989</v>
      </c>
      <c r="O47">
        <f t="shared" si="15"/>
        <v>0</v>
      </c>
      <c r="P47">
        <f t="shared" si="16"/>
        <v>80509.99999999991</v>
      </c>
      <c r="Q47">
        <f t="shared" si="7"/>
        <v>80509.99999999991</v>
      </c>
      <c r="R47">
        <f t="shared" si="17"/>
        <v>0</v>
      </c>
      <c r="S47">
        <f t="shared" si="9"/>
        <v>2</v>
      </c>
    </row>
    <row r="48" spans="1:19" ht="11.25" customHeight="1">
      <c r="A48" t="s">
        <v>83</v>
      </c>
      <c r="B48">
        <f t="shared" si="10"/>
        <v>-1</v>
      </c>
      <c r="C48">
        <f t="shared" si="11"/>
        <v>4</v>
      </c>
      <c r="D48" t="s">
        <v>254</v>
      </c>
      <c r="E48" t="s">
        <v>479</v>
      </c>
      <c r="F48" t="s">
        <v>570</v>
      </c>
      <c r="G48">
        <v>119.26</v>
      </c>
      <c r="H48">
        <v>119.51</v>
      </c>
      <c r="I48" t="s">
        <v>479</v>
      </c>
      <c r="J48" t="s">
        <v>571</v>
      </c>
      <c r="K48">
        <v>119.51</v>
      </c>
      <c r="L48" t="str">
        <f t="shared" si="12"/>
        <v>ストップ切り下げ</v>
      </c>
      <c r="M48">
        <f t="shared" si="13"/>
        <v>-1</v>
      </c>
      <c r="N48">
        <f t="shared" si="14"/>
        <v>0</v>
      </c>
      <c r="O48">
        <f t="shared" si="15"/>
        <v>25</v>
      </c>
      <c r="P48">
        <f t="shared" si="16"/>
        <v>-10000</v>
      </c>
      <c r="Q48">
        <f t="shared" si="7"/>
        <v>0</v>
      </c>
      <c r="R48">
        <f t="shared" si="17"/>
        <v>-10000</v>
      </c>
      <c r="S48">
        <f t="shared" si="9"/>
        <v>-1</v>
      </c>
    </row>
    <row r="49" spans="1:19" ht="12" customHeight="1">
      <c r="A49" t="s">
        <v>83</v>
      </c>
      <c r="B49">
        <f t="shared" si="10"/>
        <v>-1</v>
      </c>
      <c r="C49">
        <f t="shared" si="11"/>
        <v>5.2</v>
      </c>
      <c r="D49" t="s">
        <v>254</v>
      </c>
      <c r="E49" t="s">
        <v>479</v>
      </c>
      <c r="F49" t="s">
        <v>572</v>
      </c>
      <c r="G49">
        <v>120.34</v>
      </c>
      <c r="H49">
        <v>120.53</v>
      </c>
      <c r="I49" t="s">
        <v>479</v>
      </c>
      <c r="J49" t="s">
        <v>573</v>
      </c>
      <c r="K49">
        <v>119.41</v>
      </c>
      <c r="L49" t="str">
        <f t="shared" si="12"/>
        <v>ストップ切り下げ</v>
      </c>
      <c r="M49">
        <f t="shared" si="13"/>
        <v>1</v>
      </c>
      <c r="N49">
        <f t="shared" si="14"/>
        <v>93.00000000000068</v>
      </c>
      <c r="O49">
        <f t="shared" si="15"/>
        <v>0</v>
      </c>
      <c r="P49">
        <f t="shared" si="16"/>
        <v>48360.00000000036</v>
      </c>
      <c r="Q49">
        <f t="shared" si="7"/>
        <v>48360.00000000036</v>
      </c>
      <c r="R49">
        <f t="shared" si="17"/>
        <v>0</v>
      </c>
      <c r="S49">
        <f t="shared" si="9"/>
        <v>1</v>
      </c>
    </row>
    <row r="50" spans="1:19" ht="12" customHeight="1">
      <c r="A50" t="s">
        <v>83</v>
      </c>
      <c r="B50">
        <f t="shared" si="10"/>
        <v>1</v>
      </c>
      <c r="C50">
        <f t="shared" si="11"/>
        <v>6.6</v>
      </c>
      <c r="D50" t="s">
        <v>254</v>
      </c>
      <c r="E50" t="s">
        <v>479</v>
      </c>
      <c r="F50" t="s">
        <v>574</v>
      </c>
      <c r="G50">
        <v>119.88</v>
      </c>
      <c r="H50">
        <v>119.73</v>
      </c>
      <c r="I50" t="s">
        <v>479</v>
      </c>
      <c r="J50" t="s">
        <v>575</v>
      </c>
      <c r="K50">
        <v>119.73</v>
      </c>
      <c r="L50" t="str">
        <f t="shared" si="12"/>
        <v>ストップ切上げ</v>
      </c>
      <c r="M50">
        <f t="shared" si="13"/>
        <v>-1</v>
      </c>
      <c r="N50">
        <f t="shared" si="14"/>
        <v>0</v>
      </c>
      <c r="O50">
        <f t="shared" si="15"/>
        <v>14.999999999999147</v>
      </c>
      <c r="P50">
        <f t="shared" si="16"/>
        <v>-9899.999999999438</v>
      </c>
      <c r="Q50">
        <f t="shared" si="7"/>
        <v>0</v>
      </c>
      <c r="R50">
        <f t="shared" si="17"/>
        <v>-9899.999999999438</v>
      </c>
      <c r="S50">
        <f t="shared" si="9"/>
        <v>-1</v>
      </c>
    </row>
    <row r="51" spans="1:19" ht="12" customHeight="1">
      <c r="A51" t="s">
        <v>83</v>
      </c>
      <c r="B51">
        <f t="shared" si="10"/>
        <v>-1</v>
      </c>
      <c r="C51">
        <f t="shared" si="11"/>
        <v>5.2</v>
      </c>
      <c r="D51" t="s">
        <v>254</v>
      </c>
      <c r="E51" t="s">
        <v>479</v>
      </c>
      <c r="F51" t="s">
        <v>576</v>
      </c>
      <c r="G51">
        <v>118.33</v>
      </c>
      <c r="H51">
        <v>118.52</v>
      </c>
      <c r="I51" t="s">
        <v>479</v>
      </c>
      <c r="J51" t="s">
        <v>577</v>
      </c>
      <c r="K51">
        <v>118.52</v>
      </c>
      <c r="L51" t="str">
        <f t="shared" si="12"/>
        <v>ストップ切り下げ</v>
      </c>
      <c r="M51">
        <f t="shared" si="13"/>
        <v>-1</v>
      </c>
      <c r="N51">
        <f t="shared" si="14"/>
        <v>0</v>
      </c>
      <c r="O51">
        <f t="shared" si="15"/>
        <v>18.999999999999773</v>
      </c>
      <c r="P51">
        <f t="shared" si="16"/>
        <v>-9879.999999999882</v>
      </c>
      <c r="Q51">
        <f t="shared" si="7"/>
        <v>0</v>
      </c>
      <c r="R51">
        <f t="shared" si="17"/>
        <v>-9879.999999999882</v>
      </c>
      <c r="S51">
        <f t="shared" si="9"/>
        <v>-2</v>
      </c>
    </row>
    <row r="52" spans="1:19" ht="12" customHeight="1">
      <c r="A52" t="s">
        <v>83</v>
      </c>
      <c r="B52">
        <f t="shared" si="10"/>
        <v>-1</v>
      </c>
      <c r="C52">
        <f t="shared" si="11"/>
        <v>4.5</v>
      </c>
      <c r="D52" t="s">
        <v>254</v>
      </c>
      <c r="E52" t="s">
        <v>479</v>
      </c>
      <c r="F52" t="s">
        <v>578</v>
      </c>
      <c r="G52">
        <v>118.28</v>
      </c>
      <c r="H52">
        <v>118.5</v>
      </c>
      <c r="I52" t="s">
        <v>479</v>
      </c>
      <c r="J52" t="s">
        <v>579</v>
      </c>
      <c r="K52">
        <v>118.28</v>
      </c>
      <c r="L52" t="str">
        <f t="shared" si="12"/>
        <v>ストップ切り下げ</v>
      </c>
      <c r="M52">
        <f t="shared" si="13"/>
        <v>0</v>
      </c>
      <c r="N52">
        <f t="shared" si="14"/>
        <v>0</v>
      </c>
      <c r="O52">
        <f t="shared" si="15"/>
        <v>0</v>
      </c>
      <c r="P52">
        <f t="shared" si="16"/>
        <v>0</v>
      </c>
      <c r="Q52">
        <f t="shared" si="7"/>
        <v>0</v>
      </c>
      <c r="R52">
        <f t="shared" si="17"/>
        <v>0</v>
      </c>
      <c r="S52">
        <f t="shared" si="9"/>
        <v>0</v>
      </c>
    </row>
    <row r="53" spans="1:19" ht="12" customHeight="1">
      <c r="A53" t="s">
        <v>83</v>
      </c>
      <c r="B53">
        <f t="shared" si="10"/>
        <v>-1</v>
      </c>
      <c r="C53">
        <f t="shared" si="11"/>
        <v>3.1</v>
      </c>
      <c r="D53" t="s">
        <v>254</v>
      </c>
      <c r="E53" t="s">
        <v>479</v>
      </c>
      <c r="F53" t="s">
        <v>580</v>
      </c>
      <c r="G53">
        <v>117.52</v>
      </c>
      <c r="H53">
        <v>117.84</v>
      </c>
      <c r="I53" t="s">
        <v>479</v>
      </c>
      <c r="J53" t="s">
        <v>581</v>
      </c>
      <c r="K53">
        <v>117.18</v>
      </c>
      <c r="L53" t="str">
        <f t="shared" si="12"/>
        <v>ストップ切り下げ</v>
      </c>
      <c r="M53">
        <f t="shared" si="13"/>
        <v>1</v>
      </c>
      <c r="N53">
        <f t="shared" si="14"/>
        <v>33.99999999999892</v>
      </c>
      <c r="O53">
        <f t="shared" si="15"/>
        <v>0</v>
      </c>
      <c r="P53">
        <f t="shared" si="16"/>
        <v>10539.999999999665</v>
      </c>
      <c r="Q53">
        <f t="shared" si="7"/>
        <v>10539.999999999665</v>
      </c>
      <c r="R53">
        <f t="shared" si="17"/>
        <v>0</v>
      </c>
      <c r="S53">
        <f t="shared" si="9"/>
        <v>1</v>
      </c>
    </row>
    <row r="54" spans="1:19" ht="12" customHeight="1">
      <c r="A54" t="s">
        <v>83</v>
      </c>
      <c r="B54">
        <f t="shared" si="10"/>
        <v>-1</v>
      </c>
      <c r="C54">
        <f t="shared" si="11"/>
        <v>1.8</v>
      </c>
      <c r="D54" t="s">
        <v>254</v>
      </c>
      <c r="E54" t="s">
        <v>479</v>
      </c>
      <c r="F54" t="s">
        <v>582</v>
      </c>
      <c r="G54">
        <v>116.72</v>
      </c>
      <c r="H54">
        <v>117.26</v>
      </c>
      <c r="I54" t="s">
        <v>479</v>
      </c>
      <c r="J54" t="s">
        <v>583</v>
      </c>
      <c r="K54">
        <v>116.59</v>
      </c>
      <c r="L54" t="str">
        <f t="shared" si="12"/>
        <v>ストップ切り下げ</v>
      </c>
      <c r="M54">
        <f t="shared" si="13"/>
        <v>1</v>
      </c>
      <c r="N54">
        <f t="shared" si="14"/>
        <v>12.999999999999545</v>
      </c>
      <c r="O54">
        <f t="shared" si="15"/>
        <v>0</v>
      </c>
      <c r="P54">
        <f t="shared" si="16"/>
        <v>2339.999999999918</v>
      </c>
      <c r="Q54">
        <f t="shared" si="7"/>
        <v>2339.999999999918</v>
      </c>
      <c r="R54">
        <f t="shared" si="17"/>
        <v>0</v>
      </c>
      <c r="S54">
        <f t="shared" si="9"/>
        <v>2</v>
      </c>
    </row>
    <row r="55" spans="1:19" ht="12" customHeight="1">
      <c r="A55" t="s">
        <v>83</v>
      </c>
      <c r="B55">
        <f t="shared" si="10"/>
        <v>1</v>
      </c>
      <c r="C55">
        <f t="shared" si="11"/>
        <v>6.2</v>
      </c>
      <c r="D55" t="s">
        <v>254</v>
      </c>
      <c r="E55" t="s">
        <v>479</v>
      </c>
      <c r="F55" t="s">
        <v>584</v>
      </c>
      <c r="G55">
        <v>117.56</v>
      </c>
      <c r="H55">
        <v>117.4</v>
      </c>
      <c r="I55" t="s">
        <v>479</v>
      </c>
      <c r="J55" t="s">
        <v>585</v>
      </c>
      <c r="K55">
        <v>118.23</v>
      </c>
      <c r="L55" t="str">
        <f t="shared" si="12"/>
        <v>ストップ切上げ</v>
      </c>
      <c r="M55">
        <f t="shared" si="13"/>
        <v>1</v>
      </c>
      <c r="N55">
        <f t="shared" si="14"/>
        <v>67.00000000000017</v>
      </c>
      <c r="O55">
        <f t="shared" si="15"/>
        <v>0</v>
      </c>
      <c r="P55">
        <f t="shared" si="16"/>
        <v>41540.00000000011</v>
      </c>
      <c r="Q55">
        <f t="shared" si="7"/>
        <v>41540.00000000011</v>
      </c>
      <c r="R55">
        <f t="shared" si="17"/>
        <v>0</v>
      </c>
      <c r="S55">
        <f t="shared" si="9"/>
        <v>3</v>
      </c>
    </row>
    <row r="56" spans="1:19" ht="12" customHeight="1">
      <c r="A56" t="s">
        <v>83</v>
      </c>
      <c r="B56">
        <f t="shared" si="10"/>
        <v>-1</v>
      </c>
      <c r="C56">
        <f t="shared" si="11"/>
        <v>4.5</v>
      </c>
      <c r="D56" t="s">
        <v>254</v>
      </c>
      <c r="E56" t="s">
        <v>479</v>
      </c>
      <c r="F56" t="s">
        <v>586</v>
      </c>
      <c r="G56">
        <v>117.66</v>
      </c>
      <c r="H56">
        <v>117.88</v>
      </c>
      <c r="I56" t="s">
        <v>479</v>
      </c>
      <c r="J56" t="s">
        <v>587</v>
      </c>
      <c r="K56">
        <v>117.66</v>
      </c>
      <c r="L56" t="str">
        <f t="shared" si="12"/>
        <v>ストップ切り下げ</v>
      </c>
      <c r="M56">
        <f t="shared" si="13"/>
        <v>0</v>
      </c>
      <c r="N56">
        <f t="shared" si="14"/>
        <v>0</v>
      </c>
      <c r="O56">
        <f t="shared" si="15"/>
        <v>0</v>
      </c>
      <c r="P56">
        <f t="shared" si="16"/>
        <v>0</v>
      </c>
      <c r="Q56">
        <f t="shared" si="7"/>
        <v>0</v>
      </c>
      <c r="R56">
        <f t="shared" si="17"/>
        <v>0</v>
      </c>
      <c r="S56">
        <f t="shared" si="9"/>
        <v>0</v>
      </c>
    </row>
    <row r="57" spans="1:19" ht="12" customHeight="1">
      <c r="A57" t="s">
        <v>83</v>
      </c>
      <c r="B57">
        <f t="shared" si="10"/>
        <v>1</v>
      </c>
      <c r="C57">
        <f t="shared" si="11"/>
        <v>4.7</v>
      </c>
      <c r="D57" t="s">
        <v>254</v>
      </c>
      <c r="E57" t="s">
        <v>479</v>
      </c>
      <c r="F57" t="s">
        <v>588</v>
      </c>
      <c r="G57">
        <v>117.98</v>
      </c>
      <c r="H57">
        <v>117.77</v>
      </c>
      <c r="I57" t="s">
        <v>479</v>
      </c>
      <c r="J57" t="s">
        <v>589</v>
      </c>
      <c r="K57">
        <v>117.77</v>
      </c>
      <c r="L57" t="str">
        <f t="shared" si="12"/>
        <v>ストップ切上げ</v>
      </c>
      <c r="M57">
        <f t="shared" si="13"/>
        <v>-1</v>
      </c>
      <c r="N57">
        <f t="shared" si="14"/>
        <v>0</v>
      </c>
      <c r="O57">
        <f t="shared" si="15"/>
        <v>21.000000000000796</v>
      </c>
      <c r="P57">
        <f t="shared" si="16"/>
        <v>-9870.000000000375</v>
      </c>
      <c r="Q57">
        <f t="shared" si="7"/>
        <v>0</v>
      </c>
      <c r="R57">
        <f t="shared" si="17"/>
        <v>-9870.000000000375</v>
      </c>
      <c r="S57">
        <f t="shared" si="9"/>
        <v>-1</v>
      </c>
    </row>
    <row r="58" spans="1:19" ht="12" customHeight="1">
      <c r="A58" t="s">
        <v>83</v>
      </c>
      <c r="B58">
        <f t="shared" si="10"/>
        <v>1</v>
      </c>
      <c r="C58">
        <f t="shared" si="11"/>
        <v>3.8</v>
      </c>
      <c r="D58" t="s">
        <v>254</v>
      </c>
      <c r="E58" t="s">
        <v>479</v>
      </c>
      <c r="F58" t="s">
        <v>590</v>
      </c>
      <c r="G58">
        <v>117.98</v>
      </c>
      <c r="H58">
        <v>117.72</v>
      </c>
      <c r="I58" t="s">
        <v>479</v>
      </c>
      <c r="J58" t="s">
        <v>591</v>
      </c>
      <c r="K58">
        <v>117.98</v>
      </c>
      <c r="L58" t="str">
        <f t="shared" si="12"/>
        <v>ストップ切上げ</v>
      </c>
      <c r="M58">
        <f t="shared" si="13"/>
        <v>0</v>
      </c>
      <c r="N58">
        <f t="shared" si="14"/>
        <v>0</v>
      </c>
      <c r="O58">
        <f t="shared" si="15"/>
        <v>0</v>
      </c>
      <c r="P58">
        <f t="shared" si="16"/>
        <v>0</v>
      </c>
      <c r="Q58">
        <f t="shared" si="7"/>
        <v>0</v>
      </c>
      <c r="R58">
        <f t="shared" si="17"/>
        <v>0</v>
      </c>
      <c r="S58">
        <f t="shared" si="9"/>
        <v>0</v>
      </c>
    </row>
    <row r="59" spans="1:19" ht="12" customHeight="1">
      <c r="A59" t="s">
        <v>83</v>
      </c>
      <c r="B59">
        <f t="shared" si="10"/>
        <v>1</v>
      </c>
      <c r="C59">
        <f t="shared" si="11"/>
        <v>2.9</v>
      </c>
      <c r="D59" t="s">
        <v>254</v>
      </c>
      <c r="E59" t="s">
        <v>479</v>
      </c>
      <c r="F59" t="s">
        <v>592</v>
      </c>
      <c r="G59">
        <v>118.08</v>
      </c>
      <c r="H59">
        <v>117.74</v>
      </c>
      <c r="I59" t="s">
        <v>479</v>
      </c>
      <c r="J59" t="s">
        <v>593</v>
      </c>
      <c r="K59">
        <v>118.08</v>
      </c>
      <c r="L59" t="str">
        <f t="shared" si="12"/>
        <v>ストップ切上げ</v>
      </c>
      <c r="M59">
        <f t="shared" si="13"/>
        <v>0</v>
      </c>
      <c r="N59">
        <f t="shared" si="14"/>
        <v>0</v>
      </c>
      <c r="O59">
        <f t="shared" si="15"/>
        <v>0</v>
      </c>
      <c r="P59">
        <f t="shared" si="16"/>
        <v>0</v>
      </c>
      <c r="Q59">
        <f t="shared" si="7"/>
        <v>0</v>
      </c>
      <c r="R59">
        <f t="shared" si="17"/>
        <v>0</v>
      </c>
      <c r="S59">
        <f t="shared" si="9"/>
        <v>0</v>
      </c>
    </row>
    <row r="60" spans="1:19" ht="12" customHeight="1">
      <c r="A60" t="s">
        <v>83</v>
      </c>
      <c r="B60">
        <f t="shared" si="10"/>
        <v>1</v>
      </c>
      <c r="C60">
        <f t="shared" si="11"/>
        <v>4</v>
      </c>
      <c r="D60" t="s">
        <v>254</v>
      </c>
      <c r="E60" t="s">
        <v>479</v>
      </c>
      <c r="F60" t="s">
        <v>594</v>
      </c>
      <c r="G60">
        <v>118.5</v>
      </c>
      <c r="H60">
        <v>118.25</v>
      </c>
      <c r="I60" t="s">
        <v>479</v>
      </c>
      <c r="J60" t="s">
        <v>595</v>
      </c>
      <c r="K60">
        <v>118.25</v>
      </c>
      <c r="L60" t="str">
        <f t="shared" si="12"/>
        <v>ストップ切上げ</v>
      </c>
      <c r="M60">
        <f t="shared" si="13"/>
        <v>-1</v>
      </c>
      <c r="N60">
        <f t="shared" si="14"/>
        <v>0</v>
      </c>
      <c r="O60">
        <f t="shared" si="15"/>
        <v>25</v>
      </c>
      <c r="P60">
        <f t="shared" si="16"/>
        <v>-10000</v>
      </c>
      <c r="Q60">
        <f t="shared" si="7"/>
        <v>0</v>
      </c>
      <c r="R60">
        <f t="shared" si="17"/>
        <v>-10000</v>
      </c>
      <c r="S60">
        <f t="shared" si="9"/>
        <v>-1</v>
      </c>
    </row>
    <row r="61" spans="1:19" ht="12" customHeight="1">
      <c r="A61" t="s">
        <v>83</v>
      </c>
      <c r="B61">
        <f t="shared" si="10"/>
        <v>-1</v>
      </c>
      <c r="C61">
        <f t="shared" si="11"/>
        <v>4.1</v>
      </c>
      <c r="D61" t="s">
        <v>254</v>
      </c>
      <c r="E61" t="s">
        <v>479</v>
      </c>
      <c r="F61" t="s">
        <v>596</v>
      </c>
      <c r="G61">
        <v>118.02</v>
      </c>
      <c r="H61">
        <v>118.26</v>
      </c>
      <c r="I61" t="s">
        <v>479</v>
      </c>
      <c r="J61" t="s">
        <v>597</v>
      </c>
      <c r="K61">
        <v>118.02</v>
      </c>
      <c r="L61" t="str">
        <f t="shared" si="12"/>
        <v>ストップ切り下げ</v>
      </c>
      <c r="M61">
        <f t="shared" si="13"/>
        <v>0</v>
      </c>
      <c r="N61">
        <f t="shared" si="14"/>
        <v>0</v>
      </c>
      <c r="O61">
        <f t="shared" si="15"/>
        <v>0</v>
      </c>
      <c r="P61">
        <f t="shared" si="16"/>
        <v>0</v>
      </c>
      <c r="Q61">
        <f t="shared" si="7"/>
        <v>0</v>
      </c>
      <c r="R61">
        <f t="shared" si="17"/>
        <v>0</v>
      </c>
      <c r="S61">
        <f t="shared" si="9"/>
        <v>0</v>
      </c>
    </row>
    <row r="62" spans="1:19" ht="12" customHeight="1">
      <c r="A62" t="s">
        <v>83</v>
      </c>
      <c r="B62">
        <f t="shared" si="10"/>
        <v>1</v>
      </c>
      <c r="C62">
        <f t="shared" si="11"/>
        <v>5.8</v>
      </c>
      <c r="D62" t="s">
        <v>254</v>
      </c>
      <c r="E62" t="s">
        <v>479</v>
      </c>
      <c r="F62" t="s">
        <v>598</v>
      </c>
      <c r="G62">
        <v>118.38</v>
      </c>
      <c r="H62">
        <v>118.21</v>
      </c>
      <c r="I62" t="s">
        <v>479</v>
      </c>
      <c r="J62" t="s">
        <v>599</v>
      </c>
      <c r="K62">
        <v>118.21</v>
      </c>
      <c r="L62" t="str">
        <f t="shared" si="12"/>
        <v>ストップ切上げ</v>
      </c>
      <c r="M62">
        <f t="shared" si="13"/>
        <v>-1</v>
      </c>
      <c r="N62">
        <f t="shared" si="14"/>
        <v>0</v>
      </c>
      <c r="O62">
        <f t="shared" si="15"/>
        <v>17.00000000000017</v>
      </c>
      <c r="P62">
        <f t="shared" si="16"/>
        <v>-9860.000000000098</v>
      </c>
      <c r="Q62">
        <f t="shared" si="7"/>
        <v>0</v>
      </c>
      <c r="R62">
        <f t="shared" si="17"/>
        <v>-9860.000000000098</v>
      </c>
      <c r="S62">
        <f t="shared" si="9"/>
        <v>-1</v>
      </c>
    </row>
    <row r="63" spans="1:19" ht="11.25" customHeight="1">
      <c r="A63" t="s">
        <v>83</v>
      </c>
      <c r="B63">
        <f t="shared" si="10"/>
        <v>-1</v>
      </c>
      <c r="C63">
        <f t="shared" si="11"/>
        <v>4.5</v>
      </c>
      <c r="D63" t="s">
        <v>254</v>
      </c>
      <c r="E63" t="s">
        <v>479</v>
      </c>
      <c r="F63" t="s">
        <v>600</v>
      </c>
      <c r="G63">
        <v>117.92</v>
      </c>
      <c r="H63">
        <v>118.14</v>
      </c>
      <c r="I63" t="s">
        <v>479</v>
      </c>
      <c r="J63" t="s">
        <v>601</v>
      </c>
      <c r="K63">
        <v>117.68</v>
      </c>
      <c r="L63" t="str">
        <f t="shared" si="12"/>
        <v>ストップ切り下げ</v>
      </c>
      <c r="M63">
        <f t="shared" si="13"/>
        <v>1</v>
      </c>
      <c r="N63">
        <f t="shared" si="14"/>
        <v>23.99999999999949</v>
      </c>
      <c r="O63">
        <f t="shared" si="15"/>
        <v>0</v>
      </c>
      <c r="P63">
        <f t="shared" si="16"/>
        <v>10799.999999999769</v>
      </c>
      <c r="Q63">
        <f t="shared" si="7"/>
        <v>10799.999999999769</v>
      </c>
      <c r="R63">
        <f t="shared" si="17"/>
        <v>0</v>
      </c>
      <c r="S63">
        <f t="shared" si="9"/>
        <v>1</v>
      </c>
    </row>
    <row r="64" spans="1:19" ht="12" customHeight="1">
      <c r="A64" t="s">
        <v>83</v>
      </c>
      <c r="B64">
        <f t="shared" si="10"/>
        <v>-1</v>
      </c>
      <c r="C64">
        <f t="shared" si="11"/>
        <v>3.5</v>
      </c>
      <c r="D64" t="s">
        <v>254</v>
      </c>
      <c r="E64" t="s">
        <v>479</v>
      </c>
      <c r="F64" t="s">
        <v>602</v>
      </c>
      <c r="G64">
        <v>117.17</v>
      </c>
      <c r="H64">
        <v>117.45</v>
      </c>
      <c r="I64" t="s">
        <v>479</v>
      </c>
      <c r="J64" t="s">
        <v>603</v>
      </c>
      <c r="K64">
        <v>117.17</v>
      </c>
      <c r="L64" t="str">
        <f t="shared" si="12"/>
        <v>ストップ切り下げ</v>
      </c>
      <c r="M64">
        <f t="shared" si="13"/>
        <v>0</v>
      </c>
      <c r="N64">
        <f t="shared" si="14"/>
        <v>0</v>
      </c>
      <c r="O64">
        <f t="shared" si="15"/>
        <v>0</v>
      </c>
      <c r="P64">
        <f t="shared" si="16"/>
        <v>0</v>
      </c>
      <c r="Q64">
        <f t="shared" si="7"/>
        <v>0</v>
      </c>
      <c r="R64">
        <f t="shared" si="17"/>
        <v>0</v>
      </c>
      <c r="S64">
        <f t="shared" si="9"/>
        <v>0</v>
      </c>
    </row>
    <row r="65" spans="1:19" ht="12" customHeight="1">
      <c r="A65" t="s">
        <v>83</v>
      </c>
      <c r="B65">
        <f t="shared" si="10"/>
        <v>1</v>
      </c>
      <c r="C65">
        <f t="shared" si="11"/>
        <v>4.3</v>
      </c>
      <c r="D65" t="s">
        <v>254</v>
      </c>
      <c r="E65" t="s">
        <v>479</v>
      </c>
      <c r="F65" t="s">
        <v>604</v>
      </c>
      <c r="G65">
        <v>117.49</v>
      </c>
      <c r="H65">
        <v>117.26</v>
      </c>
      <c r="I65" t="s">
        <v>479</v>
      </c>
      <c r="J65" t="s">
        <v>605</v>
      </c>
      <c r="K65">
        <v>117.26</v>
      </c>
      <c r="L65" t="str">
        <f t="shared" si="12"/>
        <v>ストップ切上げ</v>
      </c>
      <c r="M65">
        <f t="shared" si="13"/>
        <v>-1</v>
      </c>
      <c r="N65">
        <f t="shared" si="14"/>
        <v>0</v>
      </c>
      <c r="O65">
        <f t="shared" si="15"/>
        <v>22.999999999998977</v>
      </c>
      <c r="P65">
        <f t="shared" si="16"/>
        <v>-9889.99999999956</v>
      </c>
      <c r="Q65">
        <f t="shared" si="7"/>
        <v>0</v>
      </c>
      <c r="R65">
        <f t="shared" si="17"/>
        <v>-9889.99999999956</v>
      </c>
      <c r="S65">
        <f t="shared" si="9"/>
        <v>-1</v>
      </c>
    </row>
    <row r="66" spans="1:19" ht="12" customHeight="1">
      <c r="A66" t="s">
        <v>83</v>
      </c>
      <c r="B66">
        <f t="shared" si="10"/>
        <v>-1</v>
      </c>
      <c r="C66">
        <f t="shared" si="11"/>
        <v>3.7</v>
      </c>
      <c r="D66" t="s">
        <v>254</v>
      </c>
      <c r="E66" t="s">
        <v>479</v>
      </c>
      <c r="F66" t="s">
        <v>606</v>
      </c>
      <c r="G66">
        <v>117.23</v>
      </c>
      <c r="H66">
        <v>117.5</v>
      </c>
      <c r="I66" t="s">
        <v>479</v>
      </c>
      <c r="J66" t="s">
        <v>607</v>
      </c>
      <c r="K66">
        <v>117.23</v>
      </c>
      <c r="L66" t="str">
        <f t="shared" si="12"/>
        <v>ストップ切り下げ</v>
      </c>
      <c r="M66">
        <f t="shared" si="13"/>
        <v>0</v>
      </c>
      <c r="N66">
        <f t="shared" si="14"/>
        <v>0</v>
      </c>
      <c r="O66">
        <f t="shared" si="15"/>
        <v>0</v>
      </c>
      <c r="P66">
        <f t="shared" si="16"/>
        <v>0</v>
      </c>
      <c r="Q66">
        <f t="shared" si="7"/>
        <v>0</v>
      </c>
      <c r="R66">
        <f t="shared" si="17"/>
        <v>0</v>
      </c>
      <c r="S66">
        <f t="shared" si="9"/>
        <v>0</v>
      </c>
    </row>
    <row r="67" spans="1:19" ht="12" customHeight="1">
      <c r="A67" t="s">
        <v>83</v>
      </c>
      <c r="B67">
        <f t="shared" si="10"/>
        <v>1</v>
      </c>
      <c r="C67">
        <f t="shared" si="11"/>
        <v>6.2</v>
      </c>
      <c r="D67" t="s">
        <v>254</v>
      </c>
      <c r="E67" t="s">
        <v>479</v>
      </c>
      <c r="F67" t="s">
        <v>608</v>
      </c>
      <c r="G67">
        <v>117.43</v>
      </c>
      <c r="H67">
        <v>117.27</v>
      </c>
      <c r="I67" t="s">
        <v>479</v>
      </c>
      <c r="J67" t="s">
        <v>609</v>
      </c>
      <c r="K67">
        <v>117.27</v>
      </c>
      <c r="L67" t="str">
        <f t="shared" si="12"/>
        <v>ストップ切上げ</v>
      </c>
      <c r="M67">
        <f t="shared" si="13"/>
        <v>-1</v>
      </c>
      <c r="N67">
        <f t="shared" si="14"/>
        <v>0</v>
      </c>
      <c r="O67">
        <f t="shared" si="15"/>
        <v>16.00000000000108</v>
      </c>
      <c r="P67">
        <f t="shared" si="16"/>
        <v>-9920.00000000067</v>
      </c>
      <c r="Q67">
        <f t="shared" si="7"/>
        <v>0</v>
      </c>
      <c r="R67">
        <f t="shared" si="17"/>
        <v>-9920.00000000067</v>
      </c>
      <c r="S67">
        <f t="shared" si="9"/>
        <v>-1</v>
      </c>
    </row>
    <row r="68" spans="1:19" ht="12" customHeight="1">
      <c r="A68" t="s">
        <v>83</v>
      </c>
      <c r="B68">
        <f t="shared" si="10"/>
        <v>1</v>
      </c>
      <c r="C68">
        <f t="shared" si="11"/>
        <v>7.6</v>
      </c>
      <c r="D68" t="s">
        <v>254</v>
      </c>
      <c r="E68" t="s">
        <v>479</v>
      </c>
      <c r="F68" t="s">
        <v>610</v>
      </c>
      <c r="G68">
        <v>117.56</v>
      </c>
      <c r="H68">
        <v>117.43</v>
      </c>
      <c r="I68" t="s">
        <v>479</v>
      </c>
      <c r="J68" t="s">
        <v>611</v>
      </c>
      <c r="K68">
        <v>117.43</v>
      </c>
      <c r="L68" t="str">
        <f t="shared" si="12"/>
        <v>ストップ切上げ</v>
      </c>
      <c r="M68">
        <f t="shared" si="13"/>
        <v>-1</v>
      </c>
      <c r="N68">
        <f t="shared" si="14"/>
        <v>0</v>
      </c>
      <c r="O68">
        <f t="shared" si="15"/>
        <v>12.999999999999545</v>
      </c>
      <c r="P68">
        <f t="shared" si="16"/>
        <v>-9879.999999999654</v>
      </c>
      <c r="Q68">
        <f t="shared" si="7"/>
        <v>0</v>
      </c>
      <c r="R68">
        <f t="shared" si="17"/>
        <v>-9879.999999999654</v>
      </c>
      <c r="S68">
        <f aca="true" t="shared" si="18" ref="S68:S99">IF(M68=M67,S67+M68,M68)</f>
        <v>-2</v>
      </c>
    </row>
    <row r="69" spans="1:19" ht="12" customHeight="1">
      <c r="A69" t="s">
        <v>83</v>
      </c>
      <c r="B69">
        <f t="shared" si="10"/>
        <v>1</v>
      </c>
      <c r="C69">
        <f t="shared" si="11"/>
        <v>7.1</v>
      </c>
      <c r="D69" t="s">
        <v>254</v>
      </c>
      <c r="E69" t="s">
        <v>479</v>
      </c>
      <c r="F69" t="s">
        <v>612</v>
      </c>
      <c r="G69">
        <v>118.62</v>
      </c>
      <c r="H69">
        <v>118.48</v>
      </c>
      <c r="I69" t="s">
        <v>479</v>
      </c>
      <c r="J69" t="s">
        <v>613</v>
      </c>
      <c r="K69">
        <v>120.12</v>
      </c>
      <c r="L69" t="str">
        <f t="shared" si="12"/>
        <v>ストップ切上げ</v>
      </c>
      <c r="M69">
        <f t="shared" si="13"/>
        <v>1</v>
      </c>
      <c r="N69">
        <f t="shared" si="14"/>
        <v>150</v>
      </c>
      <c r="O69">
        <f t="shared" si="15"/>
        <v>0</v>
      </c>
      <c r="P69">
        <f t="shared" si="16"/>
        <v>106499.99999999999</v>
      </c>
      <c r="Q69">
        <f t="shared" si="7"/>
        <v>106499.99999999999</v>
      </c>
      <c r="R69">
        <f t="shared" si="17"/>
        <v>0</v>
      </c>
      <c r="S69">
        <f t="shared" si="18"/>
        <v>1</v>
      </c>
    </row>
    <row r="70" spans="1:19" ht="12" customHeight="1">
      <c r="A70" t="s">
        <v>83</v>
      </c>
      <c r="B70">
        <f t="shared" si="10"/>
        <v>1</v>
      </c>
      <c r="C70">
        <f t="shared" si="11"/>
        <v>5.5</v>
      </c>
      <c r="D70" t="s">
        <v>254</v>
      </c>
      <c r="E70" t="s">
        <v>479</v>
      </c>
      <c r="F70" t="s">
        <v>614</v>
      </c>
      <c r="G70">
        <v>120.3</v>
      </c>
      <c r="H70">
        <v>120.12</v>
      </c>
      <c r="I70" t="s">
        <v>479</v>
      </c>
      <c r="J70" t="s">
        <v>615</v>
      </c>
      <c r="K70">
        <v>120.12</v>
      </c>
      <c r="L70" t="str">
        <f t="shared" si="12"/>
        <v>ストップ切上げ</v>
      </c>
      <c r="M70">
        <f t="shared" si="13"/>
        <v>-1</v>
      </c>
      <c r="N70">
        <f t="shared" si="14"/>
        <v>0</v>
      </c>
      <c r="O70">
        <f t="shared" si="15"/>
        <v>17.99999999999926</v>
      </c>
      <c r="P70">
        <f t="shared" si="16"/>
        <v>-9899.999999999594</v>
      </c>
      <c r="Q70">
        <f t="shared" si="7"/>
        <v>0</v>
      </c>
      <c r="R70">
        <f t="shared" si="17"/>
        <v>-9899.999999999594</v>
      </c>
      <c r="S70">
        <f t="shared" si="18"/>
        <v>-1</v>
      </c>
    </row>
    <row r="71" spans="1:19" ht="12" customHeight="1">
      <c r="A71" t="s">
        <v>83</v>
      </c>
      <c r="B71">
        <f t="shared" si="10"/>
        <v>1</v>
      </c>
      <c r="C71">
        <f t="shared" si="11"/>
        <v>5.2</v>
      </c>
      <c r="D71" t="s">
        <v>254</v>
      </c>
      <c r="E71" t="s">
        <v>479</v>
      </c>
      <c r="F71" t="s">
        <v>616</v>
      </c>
      <c r="G71">
        <v>118.92</v>
      </c>
      <c r="H71">
        <v>118.73</v>
      </c>
      <c r="I71" t="s">
        <v>479</v>
      </c>
      <c r="J71" t="s">
        <v>617</v>
      </c>
      <c r="K71">
        <v>118.73</v>
      </c>
      <c r="L71" t="str">
        <f t="shared" si="12"/>
        <v>ストップ切上げ</v>
      </c>
      <c r="M71">
        <f t="shared" si="13"/>
        <v>-1</v>
      </c>
      <c r="N71">
        <f t="shared" si="14"/>
        <v>0</v>
      </c>
      <c r="O71">
        <f t="shared" si="15"/>
        <v>18.999999999999773</v>
      </c>
      <c r="P71">
        <f t="shared" si="16"/>
        <v>-9879.999999999882</v>
      </c>
      <c r="Q71">
        <f t="shared" si="7"/>
        <v>0</v>
      </c>
      <c r="R71">
        <f t="shared" si="17"/>
        <v>-9879.999999999882</v>
      </c>
      <c r="S71">
        <f t="shared" si="18"/>
        <v>-2</v>
      </c>
    </row>
    <row r="72" spans="1:19" ht="12" customHeight="1">
      <c r="A72" t="s">
        <v>83</v>
      </c>
      <c r="B72">
        <f t="shared" si="10"/>
        <v>-1</v>
      </c>
      <c r="C72">
        <f t="shared" si="11"/>
        <v>4.3</v>
      </c>
      <c r="D72" t="s">
        <v>254</v>
      </c>
      <c r="E72" t="s">
        <v>479</v>
      </c>
      <c r="F72" t="s">
        <v>618</v>
      </c>
      <c r="G72">
        <v>118.56</v>
      </c>
      <c r="H72">
        <v>118.79</v>
      </c>
      <c r="I72" t="s">
        <v>479</v>
      </c>
      <c r="J72" t="s">
        <v>619</v>
      </c>
      <c r="K72">
        <v>118.56</v>
      </c>
      <c r="L72" t="str">
        <f t="shared" si="12"/>
        <v>ストップ切り下げ</v>
      </c>
      <c r="M72">
        <f t="shared" si="13"/>
        <v>0</v>
      </c>
      <c r="N72">
        <f t="shared" si="14"/>
        <v>0</v>
      </c>
      <c r="O72">
        <f t="shared" si="15"/>
        <v>0</v>
      </c>
      <c r="P72">
        <f t="shared" si="16"/>
        <v>0</v>
      </c>
      <c r="Q72">
        <f t="shared" si="7"/>
        <v>0</v>
      </c>
      <c r="R72">
        <f t="shared" si="17"/>
        <v>0</v>
      </c>
      <c r="S72">
        <f t="shared" si="18"/>
        <v>0</v>
      </c>
    </row>
    <row r="73" spans="1:19" ht="12" customHeight="1">
      <c r="A73" t="s">
        <v>83</v>
      </c>
      <c r="B73">
        <f t="shared" si="10"/>
        <v>1</v>
      </c>
      <c r="C73">
        <f t="shared" si="11"/>
        <v>7.1</v>
      </c>
      <c r="D73" t="s">
        <v>254</v>
      </c>
      <c r="E73" t="s">
        <v>479</v>
      </c>
      <c r="F73" t="s">
        <v>620</v>
      </c>
      <c r="G73">
        <v>118.55</v>
      </c>
      <c r="H73">
        <v>118.41</v>
      </c>
      <c r="I73" t="s">
        <v>479</v>
      </c>
      <c r="J73" t="s">
        <v>621</v>
      </c>
      <c r="K73">
        <v>118.93</v>
      </c>
      <c r="L73" t="str">
        <f t="shared" si="12"/>
        <v>ストップ切上げ</v>
      </c>
      <c r="M73">
        <f t="shared" si="13"/>
        <v>1</v>
      </c>
      <c r="N73">
        <f t="shared" si="14"/>
        <v>38.000000000000966</v>
      </c>
      <c r="O73">
        <f t="shared" si="15"/>
        <v>0</v>
      </c>
      <c r="P73">
        <f t="shared" si="16"/>
        <v>26980.000000000684</v>
      </c>
      <c r="Q73">
        <f t="shared" si="7"/>
        <v>26980.000000000684</v>
      </c>
      <c r="R73">
        <f t="shared" si="17"/>
        <v>0</v>
      </c>
      <c r="S73">
        <f t="shared" si="18"/>
        <v>1</v>
      </c>
    </row>
    <row r="74" spans="1:19" ht="12" customHeight="1">
      <c r="A74" t="s">
        <v>83</v>
      </c>
      <c r="B74">
        <f t="shared" si="10"/>
        <v>-1</v>
      </c>
      <c r="C74">
        <f t="shared" si="11"/>
        <v>7.1</v>
      </c>
      <c r="D74" t="s">
        <v>254</v>
      </c>
      <c r="E74" t="s">
        <v>479</v>
      </c>
      <c r="F74" t="s">
        <v>622</v>
      </c>
      <c r="G74">
        <v>118.98</v>
      </c>
      <c r="H74">
        <v>119.12</v>
      </c>
      <c r="I74" t="s">
        <v>479</v>
      </c>
      <c r="J74" t="s">
        <v>623</v>
      </c>
      <c r="K74">
        <v>119.12</v>
      </c>
      <c r="L74" t="str">
        <f t="shared" si="12"/>
        <v>ストップ切り下げ</v>
      </c>
      <c r="M74">
        <f t="shared" si="13"/>
        <v>-1</v>
      </c>
      <c r="N74">
        <f t="shared" si="14"/>
        <v>0</v>
      </c>
      <c r="O74">
        <f t="shared" si="15"/>
        <v>14.000000000000057</v>
      </c>
      <c r="P74">
        <f t="shared" si="16"/>
        <v>-9940.00000000004</v>
      </c>
      <c r="Q74">
        <f t="shared" si="7"/>
        <v>0</v>
      </c>
      <c r="R74">
        <f t="shared" si="17"/>
        <v>-9940.00000000004</v>
      </c>
      <c r="S74">
        <f t="shared" si="18"/>
        <v>-1</v>
      </c>
    </row>
    <row r="75" spans="1:19" ht="12" customHeight="1">
      <c r="A75" t="s">
        <v>83</v>
      </c>
      <c r="B75">
        <f t="shared" si="10"/>
        <v>1</v>
      </c>
      <c r="C75">
        <f t="shared" si="11"/>
        <v>5.2</v>
      </c>
      <c r="D75" t="s">
        <v>254</v>
      </c>
      <c r="E75" t="s">
        <v>479</v>
      </c>
      <c r="F75" t="s">
        <v>624</v>
      </c>
      <c r="G75">
        <v>119.22</v>
      </c>
      <c r="H75">
        <v>119.03</v>
      </c>
      <c r="I75" t="s">
        <v>479</v>
      </c>
      <c r="J75" t="s">
        <v>625</v>
      </c>
      <c r="K75">
        <v>119.22</v>
      </c>
      <c r="L75" t="str">
        <f t="shared" si="12"/>
        <v>ストップ切上げ</v>
      </c>
      <c r="M75">
        <f t="shared" si="13"/>
        <v>0</v>
      </c>
      <c r="N75">
        <f t="shared" si="14"/>
        <v>0</v>
      </c>
      <c r="O75">
        <f t="shared" si="15"/>
        <v>0</v>
      </c>
      <c r="P75">
        <f t="shared" si="16"/>
        <v>0</v>
      </c>
      <c r="Q75">
        <f t="shared" si="7"/>
        <v>0</v>
      </c>
      <c r="R75">
        <f t="shared" si="17"/>
        <v>0</v>
      </c>
      <c r="S75">
        <f t="shared" si="18"/>
        <v>0</v>
      </c>
    </row>
    <row r="76" spans="1:19" ht="12" customHeight="1">
      <c r="A76" t="s">
        <v>83</v>
      </c>
      <c r="B76">
        <f t="shared" si="10"/>
        <v>-1</v>
      </c>
      <c r="C76">
        <f t="shared" si="11"/>
        <v>9</v>
      </c>
      <c r="D76" t="s">
        <v>254</v>
      </c>
      <c r="E76" t="s">
        <v>479</v>
      </c>
      <c r="F76" t="s">
        <v>626</v>
      </c>
      <c r="G76">
        <v>119.59</v>
      </c>
      <c r="H76">
        <v>119.7</v>
      </c>
      <c r="I76" t="s">
        <v>479</v>
      </c>
      <c r="J76" t="s">
        <v>627</v>
      </c>
      <c r="K76">
        <v>119.7</v>
      </c>
      <c r="L76" t="str">
        <f t="shared" si="12"/>
        <v>ストップ切り下げ</v>
      </c>
      <c r="M76">
        <f t="shared" si="13"/>
        <v>-1</v>
      </c>
      <c r="N76">
        <f t="shared" si="14"/>
        <v>0</v>
      </c>
      <c r="O76">
        <f t="shared" si="15"/>
        <v>10.999999999999943</v>
      </c>
      <c r="P76">
        <f t="shared" si="16"/>
        <v>-9899.999999999949</v>
      </c>
      <c r="Q76">
        <f t="shared" si="7"/>
        <v>0</v>
      </c>
      <c r="R76">
        <f t="shared" si="17"/>
        <v>-9899.999999999949</v>
      </c>
      <c r="S76">
        <f t="shared" si="18"/>
        <v>-1</v>
      </c>
    </row>
    <row r="77" spans="1:19" ht="12" customHeight="1">
      <c r="A77" t="s">
        <v>83</v>
      </c>
      <c r="B77">
        <f t="shared" si="10"/>
        <v>1</v>
      </c>
      <c r="C77">
        <f t="shared" si="11"/>
        <v>7.1</v>
      </c>
      <c r="D77" t="s">
        <v>254</v>
      </c>
      <c r="E77" t="s">
        <v>479</v>
      </c>
      <c r="F77" t="s">
        <v>628</v>
      </c>
      <c r="G77">
        <v>119.77</v>
      </c>
      <c r="H77">
        <v>119.63</v>
      </c>
      <c r="I77" t="s">
        <v>479</v>
      </c>
      <c r="J77" t="s">
        <v>629</v>
      </c>
      <c r="K77">
        <v>119.63</v>
      </c>
      <c r="L77" t="str">
        <f t="shared" si="12"/>
        <v>ストップ切上げ</v>
      </c>
      <c r="M77">
        <f t="shared" si="13"/>
        <v>-1</v>
      </c>
      <c r="N77">
        <f t="shared" si="14"/>
        <v>0</v>
      </c>
      <c r="O77">
        <f t="shared" si="15"/>
        <v>14.000000000000057</v>
      </c>
      <c r="P77">
        <f t="shared" si="16"/>
        <v>-9940.00000000004</v>
      </c>
      <c r="Q77">
        <f t="shared" si="7"/>
        <v>0</v>
      </c>
      <c r="R77">
        <f t="shared" si="17"/>
        <v>-9940.00000000004</v>
      </c>
      <c r="S77">
        <f t="shared" si="18"/>
        <v>-2</v>
      </c>
    </row>
    <row r="78" spans="1:19" ht="12" customHeight="1">
      <c r="A78" t="s">
        <v>83</v>
      </c>
      <c r="B78">
        <f t="shared" si="10"/>
        <v>1</v>
      </c>
      <c r="C78">
        <f t="shared" si="11"/>
        <v>7.6</v>
      </c>
      <c r="D78" t="s">
        <v>254</v>
      </c>
      <c r="E78" t="s">
        <v>479</v>
      </c>
      <c r="F78" t="s">
        <v>630</v>
      </c>
      <c r="G78">
        <v>119.87</v>
      </c>
      <c r="H78">
        <v>119.74</v>
      </c>
      <c r="I78" t="s">
        <v>479</v>
      </c>
      <c r="J78" t="s">
        <v>631</v>
      </c>
      <c r="K78">
        <v>119.87</v>
      </c>
      <c r="L78" t="str">
        <f t="shared" si="12"/>
        <v>ストップ切上げ</v>
      </c>
      <c r="M78">
        <f t="shared" si="13"/>
        <v>0</v>
      </c>
      <c r="N78">
        <f t="shared" si="14"/>
        <v>0</v>
      </c>
      <c r="O78">
        <f t="shared" si="15"/>
        <v>0</v>
      </c>
      <c r="P78">
        <f t="shared" si="16"/>
        <v>0</v>
      </c>
      <c r="Q78">
        <f t="shared" si="7"/>
        <v>0</v>
      </c>
      <c r="R78">
        <f t="shared" si="17"/>
        <v>0</v>
      </c>
      <c r="S78">
        <f t="shared" si="18"/>
        <v>0</v>
      </c>
    </row>
    <row r="79" spans="1:19" ht="12" customHeight="1">
      <c r="A79" t="s">
        <v>83</v>
      </c>
      <c r="B79">
        <f t="shared" si="10"/>
        <v>1</v>
      </c>
      <c r="C79">
        <f t="shared" si="11"/>
        <v>5.2</v>
      </c>
      <c r="D79" t="s">
        <v>254</v>
      </c>
      <c r="E79" t="s">
        <v>479</v>
      </c>
      <c r="F79" t="s">
        <v>632</v>
      </c>
      <c r="G79">
        <v>119.78</v>
      </c>
      <c r="H79">
        <v>119.59</v>
      </c>
      <c r="I79" t="s">
        <v>479</v>
      </c>
      <c r="J79" t="s">
        <v>633</v>
      </c>
      <c r="K79">
        <v>119.59</v>
      </c>
      <c r="L79" t="str">
        <f t="shared" si="12"/>
        <v>ストップ切上げ</v>
      </c>
      <c r="M79">
        <f t="shared" si="13"/>
        <v>-1</v>
      </c>
      <c r="N79">
        <f t="shared" si="14"/>
        <v>0</v>
      </c>
      <c r="O79">
        <f t="shared" si="15"/>
        <v>18.999999999999773</v>
      </c>
      <c r="P79">
        <f t="shared" si="16"/>
        <v>-9879.999999999882</v>
      </c>
      <c r="Q79">
        <f t="shared" si="7"/>
        <v>0</v>
      </c>
      <c r="R79">
        <f t="shared" si="17"/>
        <v>-9879.999999999882</v>
      </c>
      <c r="S79">
        <f t="shared" si="18"/>
        <v>-1</v>
      </c>
    </row>
    <row r="80" spans="1:19" ht="12" customHeight="1">
      <c r="A80" t="s">
        <v>83</v>
      </c>
      <c r="B80">
        <f t="shared" si="10"/>
        <v>1</v>
      </c>
      <c r="C80">
        <f t="shared" si="11"/>
        <v>7.6</v>
      </c>
      <c r="D80" t="s">
        <v>254</v>
      </c>
      <c r="E80" t="s">
        <v>479</v>
      </c>
      <c r="F80" t="s">
        <v>634</v>
      </c>
      <c r="G80">
        <v>120.97</v>
      </c>
      <c r="H80">
        <v>120.84</v>
      </c>
      <c r="I80" t="s">
        <v>479</v>
      </c>
      <c r="J80" t="s">
        <v>635</v>
      </c>
      <c r="K80">
        <v>121.61</v>
      </c>
      <c r="L80" t="str">
        <f t="shared" si="12"/>
        <v>ストップ切上げ</v>
      </c>
      <c r="M80">
        <f t="shared" si="13"/>
        <v>1</v>
      </c>
      <c r="N80">
        <f t="shared" si="14"/>
        <v>64.00000000000006</v>
      </c>
      <c r="O80">
        <f t="shared" si="15"/>
        <v>0</v>
      </c>
      <c r="P80">
        <f t="shared" si="16"/>
        <v>48640.000000000044</v>
      </c>
      <c r="Q80">
        <f t="shared" si="7"/>
        <v>48640.000000000044</v>
      </c>
      <c r="R80">
        <f t="shared" si="17"/>
        <v>0</v>
      </c>
      <c r="S80">
        <f t="shared" si="18"/>
        <v>1</v>
      </c>
    </row>
    <row r="81" spans="1:19" ht="12" customHeight="1">
      <c r="A81" t="s">
        <v>83</v>
      </c>
      <c r="B81">
        <f t="shared" si="10"/>
        <v>1</v>
      </c>
      <c r="C81">
        <f t="shared" si="11"/>
        <v>5.2</v>
      </c>
      <c r="D81" t="s">
        <v>254</v>
      </c>
      <c r="E81" t="s">
        <v>479</v>
      </c>
      <c r="F81" t="s">
        <v>636</v>
      </c>
      <c r="G81">
        <v>121.38</v>
      </c>
      <c r="H81">
        <v>121.19</v>
      </c>
      <c r="I81" t="s">
        <v>479</v>
      </c>
      <c r="J81" t="s">
        <v>637</v>
      </c>
      <c r="K81">
        <v>121.19</v>
      </c>
      <c r="L81" t="str">
        <f t="shared" si="12"/>
        <v>ストップ切上げ</v>
      </c>
      <c r="M81">
        <f t="shared" si="13"/>
        <v>-1</v>
      </c>
      <c r="N81">
        <f t="shared" si="14"/>
        <v>0</v>
      </c>
      <c r="O81">
        <f t="shared" si="15"/>
        <v>18.999999999999773</v>
      </c>
      <c r="P81">
        <f t="shared" si="16"/>
        <v>-9879.999999999882</v>
      </c>
      <c r="Q81">
        <f t="shared" si="7"/>
        <v>0</v>
      </c>
      <c r="R81">
        <f t="shared" si="17"/>
        <v>-9879.999999999882</v>
      </c>
      <c r="S81">
        <f t="shared" si="18"/>
        <v>-1</v>
      </c>
    </row>
    <row r="82" spans="1:19" ht="12" customHeight="1">
      <c r="A82" t="s">
        <v>83</v>
      </c>
      <c r="B82">
        <f t="shared" si="10"/>
        <v>1</v>
      </c>
      <c r="C82">
        <f t="shared" si="11"/>
        <v>3.2</v>
      </c>
      <c r="D82" t="s">
        <v>254</v>
      </c>
      <c r="E82" t="s">
        <v>479</v>
      </c>
      <c r="F82" t="s">
        <v>638</v>
      </c>
      <c r="G82">
        <v>121.58</v>
      </c>
      <c r="H82">
        <v>121.27</v>
      </c>
      <c r="I82" t="s">
        <v>479</v>
      </c>
      <c r="J82" t="s">
        <v>639</v>
      </c>
      <c r="K82">
        <v>121.27</v>
      </c>
      <c r="L82" t="str">
        <f t="shared" si="12"/>
        <v>ストップ切上げ</v>
      </c>
      <c r="M82">
        <f t="shared" si="13"/>
        <v>-1</v>
      </c>
      <c r="N82">
        <f t="shared" si="14"/>
        <v>0</v>
      </c>
      <c r="O82">
        <f t="shared" si="15"/>
        <v>31.000000000000227</v>
      </c>
      <c r="P82">
        <f t="shared" si="16"/>
        <v>-9920.000000000073</v>
      </c>
      <c r="Q82">
        <f t="shared" si="7"/>
        <v>0</v>
      </c>
      <c r="R82">
        <f t="shared" si="17"/>
        <v>-9920.000000000073</v>
      </c>
      <c r="S82">
        <f t="shared" si="18"/>
        <v>-2</v>
      </c>
    </row>
    <row r="83" spans="1:19" ht="12" customHeight="1">
      <c r="A83" t="s">
        <v>83</v>
      </c>
      <c r="B83">
        <f t="shared" si="10"/>
        <v>-1</v>
      </c>
      <c r="C83">
        <f t="shared" si="11"/>
        <v>9</v>
      </c>
      <c r="D83" t="s">
        <v>254</v>
      </c>
      <c r="E83" t="s">
        <v>479</v>
      </c>
      <c r="F83" t="s">
        <v>640</v>
      </c>
      <c r="G83">
        <v>121.39</v>
      </c>
      <c r="H83">
        <v>121.5</v>
      </c>
      <c r="I83" t="s">
        <v>479</v>
      </c>
      <c r="J83" t="s">
        <v>641</v>
      </c>
      <c r="K83">
        <v>121.5</v>
      </c>
      <c r="L83" t="str">
        <f t="shared" si="12"/>
        <v>ストップ切り下げ</v>
      </c>
      <c r="M83">
        <f t="shared" si="13"/>
        <v>-1</v>
      </c>
      <c r="N83">
        <f t="shared" si="14"/>
        <v>0</v>
      </c>
      <c r="O83">
        <f t="shared" si="15"/>
        <v>10.999999999999943</v>
      </c>
      <c r="P83">
        <f t="shared" si="16"/>
        <v>-9899.999999999949</v>
      </c>
      <c r="Q83">
        <f t="shared" si="7"/>
        <v>0</v>
      </c>
      <c r="R83">
        <f t="shared" si="17"/>
        <v>-9899.999999999949</v>
      </c>
      <c r="S83">
        <f t="shared" si="18"/>
        <v>-3</v>
      </c>
    </row>
    <row r="84" spans="1:19" ht="12" customHeight="1">
      <c r="A84" t="s">
        <v>83</v>
      </c>
      <c r="B84">
        <f t="shared" si="10"/>
        <v>1</v>
      </c>
      <c r="C84">
        <f t="shared" si="11"/>
        <v>7.1</v>
      </c>
      <c r="D84" t="s">
        <v>254</v>
      </c>
      <c r="E84" t="s">
        <v>479</v>
      </c>
      <c r="F84" t="s">
        <v>642</v>
      </c>
      <c r="G84">
        <v>121.4</v>
      </c>
      <c r="H84">
        <v>121.26</v>
      </c>
      <c r="I84" t="s">
        <v>479</v>
      </c>
      <c r="J84" t="s">
        <v>643</v>
      </c>
      <c r="K84">
        <v>121.26</v>
      </c>
      <c r="L84" t="str">
        <f t="shared" si="12"/>
        <v>ストップ切上げ</v>
      </c>
      <c r="M84">
        <f t="shared" si="13"/>
        <v>-1</v>
      </c>
      <c r="N84">
        <f t="shared" si="14"/>
        <v>0</v>
      </c>
      <c r="O84">
        <f t="shared" si="15"/>
        <v>14.000000000000057</v>
      </c>
      <c r="P84">
        <f t="shared" si="16"/>
        <v>-9940.00000000004</v>
      </c>
      <c r="Q84">
        <f t="shared" si="7"/>
        <v>0</v>
      </c>
      <c r="R84">
        <f t="shared" si="17"/>
        <v>-9940.00000000004</v>
      </c>
      <c r="S84">
        <f t="shared" si="18"/>
        <v>-4</v>
      </c>
    </row>
    <row r="85" spans="1:19" ht="12" customHeight="1">
      <c r="A85" t="s">
        <v>83</v>
      </c>
      <c r="B85">
        <f t="shared" si="10"/>
        <v>1</v>
      </c>
      <c r="C85">
        <f t="shared" si="11"/>
        <v>9</v>
      </c>
      <c r="D85" t="s">
        <v>254</v>
      </c>
      <c r="E85" t="s">
        <v>479</v>
      </c>
      <c r="F85" t="s">
        <v>644</v>
      </c>
      <c r="G85">
        <v>121.32</v>
      </c>
      <c r="H85">
        <v>121.21</v>
      </c>
      <c r="I85" t="s">
        <v>479</v>
      </c>
      <c r="J85" t="s">
        <v>645</v>
      </c>
      <c r="K85">
        <v>121.32</v>
      </c>
      <c r="L85" t="str">
        <f t="shared" si="12"/>
        <v>ストップ切上げ</v>
      </c>
      <c r="M85">
        <f t="shared" si="13"/>
        <v>0</v>
      </c>
      <c r="N85">
        <f t="shared" si="14"/>
        <v>0</v>
      </c>
      <c r="O85">
        <f t="shared" si="15"/>
        <v>0</v>
      </c>
      <c r="P85">
        <f t="shared" si="16"/>
        <v>0</v>
      </c>
      <c r="Q85">
        <f t="shared" si="7"/>
        <v>0</v>
      </c>
      <c r="R85">
        <f t="shared" si="17"/>
        <v>0</v>
      </c>
      <c r="S85">
        <f t="shared" si="18"/>
        <v>0</v>
      </c>
    </row>
    <row r="86" spans="1:19" ht="12" customHeight="1">
      <c r="A86" t="s">
        <v>83</v>
      </c>
      <c r="B86">
        <f t="shared" si="10"/>
        <v>1</v>
      </c>
      <c r="C86">
        <f t="shared" si="11"/>
        <v>6.6</v>
      </c>
      <c r="D86" t="s">
        <v>254</v>
      </c>
      <c r="E86" t="s">
        <v>479</v>
      </c>
      <c r="F86" t="s">
        <v>646</v>
      </c>
      <c r="G86">
        <v>121.34</v>
      </c>
      <c r="H86">
        <v>121.19</v>
      </c>
      <c r="I86" t="s">
        <v>479</v>
      </c>
      <c r="J86" t="s">
        <v>647</v>
      </c>
      <c r="K86">
        <v>121.34</v>
      </c>
      <c r="L86" t="str">
        <f t="shared" si="12"/>
        <v>ストップ切上げ</v>
      </c>
      <c r="M86">
        <f t="shared" si="13"/>
        <v>0</v>
      </c>
      <c r="N86">
        <f t="shared" si="14"/>
        <v>0</v>
      </c>
      <c r="O86">
        <f t="shared" si="15"/>
        <v>0</v>
      </c>
      <c r="P86">
        <f t="shared" si="16"/>
        <v>0</v>
      </c>
      <c r="Q86">
        <f t="shared" si="7"/>
        <v>0</v>
      </c>
      <c r="R86">
        <f t="shared" si="17"/>
        <v>0</v>
      </c>
      <c r="S86">
        <f t="shared" si="18"/>
        <v>0</v>
      </c>
    </row>
    <row r="87" spans="1:19" ht="12" customHeight="1">
      <c r="A87" t="s">
        <v>83</v>
      </c>
      <c r="B87">
        <f t="shared" si="10"/>
        <v>-1</v>
      </c>
      <c r="C87">
        <f t="shared" si="11"/>
        <v>6.2</v>
      </c>
      <c r="D87" t="s">
        <v>254</v>
      </c>
      <c r="E87" t="s">
        <v>479</v>
      </c>
      <c r="F87" t="s">
        <v>648</v>
      </c>
      <c r="G87">
        <v>120.68</v>
      </c>
      <c r="H87">
        <v>120.84</v>
      </c>
      <c r="I87" t="s">
        <v>479</v>
      </c>
      <c r="J87" t="s">
        <v>649</v>
      </c>
      <c r="K87">
        <v>120.84</v>
      </c>
      <c r="L87" t="str">
        <f t="shared" si="12"/>
        <v>ストップ切り下げ</v>
      </c>
      <c r="M87">
        <f t="shared" si="13"/>
        <v>-1</v>
      </c>
      <c r="N87">
        <f t="shared" si="14"/>
        <v>0</v>
      </c>
      <c r="O87">
        <f t="shared" si="15"/>
        <v>15.999999999999659</v>
      </c>
      <c r="P87">
        <f t="shared" si="16"/>
        <v>-9919.999999999789</v>
      </c>
      <c r="Q87">
        <f t="shared" si="7"/>
        <v>0</v>
      </c>
      <c r="R87">
        <f t="shared" si="17"/>
        <v>-9919.999999999789</v>
      </c>
      <c r="S87">
        <f t="shared" si="18"/>
        <v>-1</v>
      </c>
    </row>
    <row r="88" spans="1:19" ht="12" customHeight="1">
      <c r="A88" t="s">
        <v>83</v>
      </c>
      <c r="B88">
        <f t="shared" si="10"/>
        <v>-1</v>
      </c>
      <c r="C88">
        <f t="shared" si="11"/>
        <v>5.5</v>
      </c>
      <c r="D88" t="s">
        <v>254</v>
      </c>
      <c r="E88" t="s">
        <v>479</v>
      </c>
      <c r="F88" t="s">
        <v>650</v>
      </c>
      <c r="G88">
        <v>119.95</v>
      </c>
      <c r="H88">
        <v>120.13</v>
      </c>
      <c r="I88" t="s">
        <v>479</v>
      </c>
      <c r="J88" t="s">
        <v>651</v>
      </c>
      <c r="K88">
        <v>120.13</v>
      </c>
      <c r="L88" t="str">
        <f t="shared" si="12"/>
        <v>ストップ切り下げ</v>
      </c>
      <c r="M88">
        <f t="shared" si="13"/>
        <v>-1</v>
      </c>
      <c r="N88">
        <f t="shared" si="14"/>
        <v>0</v>
      </c>
      <c r="O88">
        <f t="shared" si="15"/>
        <v>17.99999999999926</v>
      </c>
      <c r="P88">
        <f t="shared" si="16"/>
        <v>-9899.999999999594</v>
      </c>
      <c r="Q88">
        <f t="shared" si="7"/>
        <v>0</v>
      </c>
      <c r="R88">
        <f t="shared" si="17"/>
        <v>-9899.999999999594</v>
      </c>
      <c r="S88">
        <f t="shared" si="18"/>
        <v>-2</v>
      </c>
    </row>
    <row r="89" spans="1:19" ht="12" customHeight="1">
      <c r="A89" t="s">
        <v>83</v>
      </c>
      <c r="B89">
        <f t="shared" si="10"/>
        <v>-1</v>
      </c>
      <c r="C89">
        <f t="shared" si="11"/>
        <v>8.3</v>
      </c>
      <c r="D89" t="s">
        <v>254</v>
      </c>
      <c r="E89" t="s">
        <v>479</v>
      </c>
      <c r="F89" t="s">
        <v>652</v>
      </c>
      <c r="G89">
        <v>119.85</v>
      </c>
      <c r="H89">
        <v>119.97</v>
      </c>
      <c r="I89" t="s">
        <v>479</v>
      </c>
      <c r="J89" t="s">
        <v>653</v>
      </c>
      <c r="K89">
        <v>119.97</v>
      </c>
      <c r="L89" t="str">
        <f t="shared" si="12"/>
        <v>ストップ切り下げ</v>
      </c>
      <c r="M89">
        <f t="shared" si="13"/>
        <v>-1</v>
      </c>
      <c r="N89">
        <f t="shared" si="14"/>
        <v>0</v>
      </c>
      <c r="O89">
        <f t="shared" si="15"/>
        <v>12.000000000000455</v>
      </c>
      <c r="P89">
        <f t="shared" si="16"/>
        <v>-9960.000000000378</v>
      </c>
      <c r="Q89">
        <f t="shared" si="7"/>
        <v>0</v>
      </c>
      <c r="R89">
        <f t="shared" si="17"/>
        <v>-9960.000000000378</v>
      </c>
      <c r="S89">
        <f t="shared" si="18"/>
        <v>-3</v>
      </c>
    </row>
    <row r="90" spans="1:19" ht="12" customHeight="1">
      <c r="A90" t="s">
        <v>83</v>
      </c>
      <c r="B90">
        <f t="shared" si="10"/>
        <v>-1</v>
      </c>
      <c r="C90">
        <f t="shared" si="11"/>
        <v>4.9</v>
      </c>
      <c r="D90" t="s">
        <v>254</v>
      </c>
      <c r="E90" t="s">
        <v>479</v>
      </c>
      <c r="F90" t="s">
        <v>654</v>
      </c>
      <c r="G90">
        <v>119.66</v>
      </c>
      <c r="H90">
        <v>119.86</v>
      </c>
      <c r="I90" t="s">
        <v>479</v>
      </c>
      <c r="J90" t="s">
        <v>655</v>
      </c>
      <c r="K90">
        <v>119.86</v>
      </c>
      <c r="L90" t="str">
        <f t="shared" si="12"/>
        <v>ストップ切り下げ</v>
      </c>
      <c r="M90">
        <f t="shared" si="13"/>
        <v>-1</v>
      </c>
      <c r="N90">
        <f t="shared" si="14"/>
        <v>0</v>
      </c>
      <c r="O90">
        <f t="shared" si="15"/>
        <v>20.000000000000284</v>
      </c>
      <c r="P90">
        <f t="shared" si="16"/>
        <v>-9800.00000000014</v>
      </c>
      <c r="Q90">
        <f t="shared" si="7"/>
        <v>0</v>
      </c>
      <c r="R90">
        <f t="shared" si="17"/>
        <v>-9800.00000000014</v>
      </c>
      <c r="S90">
        <f t="shared" si="18"/>
        <v>-4</v>
      </c>
    </row>
    <row r="91" spans="1:19" ht="12" customHeight="1">
      <c r="A91" t="s">
        <v>83</v>
      </c>
      <c r="B91">
        <f t="shared" si="10"/>
        <v>-1</v>
      </c>
      <c r="C91">
        <f t="shared" si="11"/>
        <v>8.3</v>
      </c>
      <c r="D91" t="s">
        <v>254</v>
      </c>
      <c r="E91" t="s">
        <v>479</v>
      </c>
      <c r="F91" t="s">
        <v>656</v>
      </c>
      <c r="G91">
        <v>119.67</v>
      </c>
      <c r="H91">
        <v>119.79</v>
      </c>
      <c r="I91" t="s">
        <v>479</v>
      </c>
      <c r="J91" t="s">
        <v>657</v>
      </c>
      <c r="K91">
        <v>119.79</v>
      </c>
      <c r="L91" t="str">
        <f t="shared" si="12"/>
        <v>ストップ切り下げ</v>
      </c>
      <c r="M91">
        <f t="shared" si="13"/>
        <v>-1</v>
      </c>
      <c r="N91">
        <f t="shared" si="14"/>
        <v>0</v>
      </c>
      <c r="O91">
        <f t="shared" si="15"/>
        <v>12.000000000000455</v>
      </c>
      <c r="P91">
        <f t="shared" si="16"/>
        <v>-9960.000000000378</v>
      </c>
      <c r="Q91">
        <f t="shared" si="7"/>
        <v>0</v>
      </c>
      <c r="R91">
        <f t="shared" si="17"/>
        <v>-9960.000000000378</v>
      </c>
      <c r="S91">
        <f t="shared" si="18"/>
        <v>-5</v>
      </c>
    </row>
    <row r="92" spans="1:19" ht="12" customHeight="1">
      <c r="A92" t="s">
        <v>83</v>
      </c>
      <c r="B92">
        <f t="shared" si="10"/>
        <v>-1</v>
      </c>
      <c r="C92">
        <f t="shared" si="11"/>
        <v>5.8</v>
      </c>
      <c r="D92" t="s">
        <v>254</v>
      </c>
      <c r="E92" t="s">
        <v>479</v>
      </c>
      <c r="F92" t="s">
        <v>658</v>
      </c>
      <c r="G92">
        <v>119.53</v>
      </c>
      <c r="H92">
        <v>119.7</v>
      </c>
      <c r="I92" t="s">
        <v>479</v>
      </c>
      <c r="J92" t="s">
        <v>659</v>
      </c>
      <c r="K92">
        <v>119.7</v>
      </c>
      <c r="L92" t="str">
        <f t="shared" si="12"/>
        <v>ストップ切り下げ</v>
      </c>
      <c r="M92">
        <f t="shared" si="13"/>
        <v>-1</v>
      </c>
      <c r="N92">
        <f t="shared" si="14"/>
        <v>0</v>
      </c>
      <c r="O92">
        <f t="shared" si="15"/>
        <v>17.00000000000017</v>
      </c>
      <c r="P92">
        <f t="shared" si="16"/>
        <v>-9860.000000000098</v>
      </c>
      <c r="Q92">
        <f t="shared" si="7"/>
        <v>0</v>
      </c>
      <c r="R92">
        <f t="shared" si="17"/>
        <v>-9860.000000000098</v>
      </c>
      <c r="S92">
        <f t="shared" si="18"/>
        <v>-6</v>
      </c>
    </row>
    <row r="93" spans="1:19" ht="12" customHeight="1">
      <c r="A93" t="s">
        <v>83</v>
      </c>
      <c r="B93">
        <f t="shared" si="10"/>
        <v>1</v>
      </c>
      <c r="C93">
        <f t="shared" si="11"/>
        <v>6.2</v>
      </c>
      <c r="D93" t="s">
        <v>254</v>
      </c>
      <c r="E93" t="s">
        <v>479</v>
      </c>
      <c r="F93" t="s">
        <v>660</v>
      </c>
      <c r="G93">
        <v>119.7</v>
      </c>
      <c r="H93">
        <v>119.54</v>
      </c>
      <c r="I93" t="s">
        <v>479</v>
      </c>
      <c r="J93" t="s">
        <v>661</v>
      </c>
      <c r="K93">
        <v>119.54</v>
      </c>
      <c r="L93" t="str">
        <f t="shared" si="12"/>
        <v>ストップ切上げ</v>
      </c>
      <c r="M93">
        <f t="shared" si="13"/>
        <v>-1</v>
      </c>
      <c r="N93">
        <f t="shared" si="14"/>
        <v>0</v>
      </c>
      <c r="O93">
        <f t="shared" si="15"/>
        <v>15.999999999999659</v>
      </c>
      <c r="P93">
        <f t="shared" si="16"/>
        <v>-9919.999999999789</v>
      </c>
      <c r="Q93">
        <f t="shared" si="7"/>
        <v>0</v>
      </c>
      <c r="R93">
        <f t="shared" si="17"/>
        <v>-9919.999999999789</v>
      </c>
      <c r="S93">
        <f t="shared" si="18"/>
        <v>-7</v>
      </c>
    </row>
    <row r="94" spans="1:19" ht="12" customHeight="1">
      <c r="A94" t="s">
        <v>83</v>
      </c>
      <c r="B94">
        <f t="shared" si="10"/>
        <v>-1</v>
      </c>
      <c r="C94">
        <f t="shared" si="11"/>
        <v>9</v>
      </c>
      <c r="D94" t="s">
        <v>254</v>
      </c>
      <c r="E94" t="s">
        <v>479</v>
      </c>
      <c r="F94" t="s">
        <v>662</v>
      </c>
      <c r="G94">
        <v>119.58</v>
      </c>
      <c r="H94">
        <v>119.69</v>
      </c>
      <c r="I94" t="s">
        <v>479</v>
      </c>
      <c r="J94" t="s">
        <v>663</v>
      </c>
      <c r="K94">
        <v>119.58</v>
      </c>
      <c r="L94" t="str">
        <f t="shared" si="12"/>
        <v>ストップ切り下げ</v>
      </c>
      <c r="M94">
        <f t="shared" si="13"/>
        <v>0</v>
      </c>
      <c r="N94">
        <f t="shared" si="14"/>
        <v>0</v>
      </c>
      <c r="O94">
        <f t="shared" si="15"/>
        <v>0</v>
      </c>
      <c r="P94">
        <f t="shared" si="16"/>
        <v>0</v>
      </c>
      <c r="Q94">
        <f t="shared" si="7"/>
        <v>0</v>
      </c>
      <c r="R94">
        <f t="shared" si="17"/>
        <v>0</v>
      </c>
      <c r="S94">
        <f t="shared" si="18"/>
        <v>0</v>
      </c>
    </row>
    <row r="95" spans="1:19" ht="12" customHeight="1">
      <c r="A95" t="s">
        <v>83</v>
      </c>
      <c r="B95">
        <f t="shared" si="10"/>
        <v>1</v>
      </c>
      <c r="C95">
        <f t="shared" si="11"/>
        <v>7.6</v>
      </c>
      <c r="D95" t="s">
        <v>254</v>
      </c>
      <c r="E95" t="s">
        <v>479</v>
      </c>
      <c r="F95" t="s">
        <v>664</v>
      </c>
      <c r="G95">
        <v>119.25</v>
      </c>
      <c r="H95">
        <v>119.12</v>
      </c>
      <c r="I95" t="s">
        <v>479</v>
      </c>
      <c r="J95" t="s">
        <v>665</v>
      </c>
      <c r="K95">
        <v>119.12</v>
      </c>
      <c r="L95" t="str">
        <f t="shared" si="12"/>
        <v>ストップ切上げ</v>
      </c>
      <c r="M95">
        <f t="shared" si="13"/>
        <v>-1</v>
      </c>
      <c r="N95">
        <f t="shared" si="14"/>
        <v>0</v>
      </c>
      <c r="O95">
        <f t="shared" si="15"/>
        <v>12.999999999999545</v>
      </c>
      <c r="P95">
        <f t="shared" si="16"/>
        <v>-9879.999999999654</v>
      </c>
      <c r="Q95">
        <f t="shared" si="7"/>
        <v>0</v>
      </c>
      <c r="R95">
        <f t="shared" si="17"/>
        <v>-9879.999999999654</v>
      </c>
      <c r="S95">
        <f t="shared" si="18"/>
        <v>-1</v>
      </c>
    </row>
    <row r="96" spans="1:19" ht="12" customHeight="1">
      <c r="A96" t="s">
        <v>83</v>
      </c>
      <c r="B96">
        <f t="shared" si="10"/>
        <v>-1</v>
      </c>
      <c r="C96">
        <f t="shared" si="11"/>
        <v>4.3</v>
      </c>
      <c r="D96" t="s">
        <v>254</v>
      </c>
      <c r="E96" t="s">
        <v>479</v>
      </c>
      <c r="F96" t="s">
        <v>666</v>
      </c>
      <c r="G96">
        <v>119.88</v>
      </c>
      <c r="H96">
        <v>120.11</v>
      </c>
      <c r="I96" t="s">
        <v>479</v>
      </c>
      <c r="J96" t="s">
        <v>667</v>
      </c>
      <c r="K96">
        <v>120.11</v>
      </c>
      <c r="L96" t="str">
        <f t="shared" si="12"/>
        <v>ストップ切り下げ</v>
      </c>
      <c r="M96">
        <f t="shared" si="13"/>
        <v>-1</v>
      </c>
      <c r="N96">
        <f t="shared" si="14"/>
        <v>0</v>
      </c>
      <c r="O96">
        <f t="shared" si="15"/>
        <v>23.000000000000398</v>
      </c>
      <c r="P96">
        <f t="shared" si="16"/>
        <v>-9890.000000000171</v>
      </c>
      <c r="Q96">
        <f t="shared" si="7"/>
        <v>0</v>
      </c>
      <c r="R96">
        <f t="shared" si="17"/>
        <v>-9890.000000000171</v>
      </c>
      <c r="S96">
        <f t="shared" si="18"/>
        <v>-2</v>
      </c>
    </row>
    <row r="97" spans="1:19" ht="12" customHeight="1">
      <c r="A97" t="s">
        <v>83</v>
      </c>
      <c r="B97">
        <f t="shared" si="10"/>
        <v>-1</v>
      </c>
      <c r="C97">
        <f t="shared" si="11"/>
        <v>6.2</v>
      </c>
      <c r="D97" t="s">
        <v>254</v>
      </c>
      <c r="E97" t="s">
        <v>479</v>
      </c>
      <c r="F97" t="s">
        <v>668</v>
      </c>
      <c r="G97">
        <v>119.94</v>
      </c>
      <c r="H97">
        <v>120.1</v>
      </c>
      <c r="I97" t="s">
        <v>479</v>
      </c>
      <c r="J97" t="s">
        <v>669</v>
      </c>
      <c r="K97">
        <v>119.94</v>
      </c>
      <c r="L97" t="str">
        <f t="shared" si="12"/>
        <v>ストップ切り下げ</v>
      </c>
      <c r="M97">
        <f t="shared" si="13"/>
        <v>0</v>
      </c>
      <c r="N97">
        <f t="shared" si="14"/>
        <v>0</v>
      </c>
      <c r="O97">
        <f t="shared" si="15"/>
        <v>0</v>
      </c>
      <c r="P97">
        <f t="shared" si="16"/>
        <v>0</v>
      </c>
      <c r="Q97">
        <f t="shared" si="7"/>
        <v>0</v>
      </c>
      <c r="R97">
        <f t="shared" si="17"/>
        <v>0</v>
      </c>
      <c r="S97">
        <f t="shared" si="18"/>
        <v>0</v>
      </c>
    </row>
    <row r="98" spans="1:19" ht="12" customHeight="1">
      <c r="A98" t="s">
        <v>83</v>
      </c>
      <c r="B98">
        <f t="shared" si="10"/>
        <v>1</v>
      </c>
      <c r="C98">
        <f t="shared" si="11"/>
        <v>6.2</v>
      </c>
      <c r="D98" t="s">
        <v>254</v>
      </c>
      <c r="E98" t="s">
        <v>479</v>
      </c>
      <c r="F98" t="s">
        <v>670</v>
      </c>
      <c r="G98">
        <v>119.96</v>
      </c>
      <c r="H98">
        <v>119.8</v>
      </c>
      <c r="I98" t="s">
        <v>479</v>
      </c>
      <c r="J98" t="s">
        <v>671</v>
      </c>
      <c r="K98">
        <v>119.96</v>
      </c>
      <c r="L98" t="str">
        <f t="shared" si="12"/>
        <v>ストップ切上げ</v>
      </c>
      <c r="M98">
        <f t="shared" si="13"/>
        <v>0</v>
      </c>
      <c r="N98">
        <f t="shared" si="14"/>
        <v>0</v>
      </c>
      <c r="O98">
        <f t="shared" si="15"/>
        <v>0</v>
      </c>
      <c r="P98">
        <f t="shared" si="16"/>
        <v>0</v>
      </c>
      <c r="Q98">
        <f t="shared" si="7"/>
        <v>0</v>
      </c>
      <c r="R98">
        <f t="shared" si="17"/>
        <v>0</v>
      </c>
      <c r="S98">
        <f t="shared" si="18"/>
        <v>0</v>
      </c>
    </row>
    <row r="99" spans="1:19" ht="12" customHeight="1">
      <c r="A99" t="s">
        <v>83</v>
      </c>
      <c r="B99">
        <f t="shared" si="10"/>
        <v>-1</v>
      </c>
      <c r="C99">
        <f t="shared" si="11"/>
        <v>3.8</v>
      </c>
      <c r="D99" t="s">
        <v>254</v>
      </c>
      <c r="E99" t="s">
        <v>479</v>
      </c>
      <c r="F99" t="s">
        <v>672</v>
      </c>
      <c r="G99">
        <v>119.51</v>
      </c>
      <c r="H99">
        <v>119.77</v>
      </c>
      <c r="I99" t="s">
        <v>479</v>
      </c>
      <c r="J99" t="s">
        <v>673</v>
      </c>
      <c r="K99">
        <v>119.77</v>
      </c>
      <c r="L99" t="str">
        <f t="shared" si="12"/>
        <v>ストップ切り下げ</v>
      </c>
      <c r="M99">
        <f t="shared" si="13"/>
        <v>-1</v>
      </c>
      <c r="N99">
        <f t="shared" si="14"/>
        <v>0</v>
      </c>
      <c r="O99">
        <f t="shared" si="15"/>
        <v>25.99999999999909</v>
      </c>
      <c r="P99">
        <f t="shared" si="16"/>
        <v>-9879.999999999654</v>
      </c>
      <c r="Q99">
        <f t="shared" si="7"/>
        <v>0</v>
      </c>
      <c r="R99">
        <f t="shared" si="17"/>
        <v>-9879.999999999654</v>
      </c>
      <c r="S99">
        <f t="shared" si="18"/>
        <v>-1</v>
      </c>
    </row>
    <row r="100" spans="1:19" ht="12" customHeight="1">
      <c r="A100" t="s">
        <v>83</v>
      </c>
      <c r="B100">
        <f t="shared" si="10"/>
        <v>-1</v>
      </c>
      <c r="C100">
        <f t="shared" si="11"/>
        <v>5.8</v>
      </c>
      <c r="D100" t="s">
        <v>254</v>
      </c>
      <c r="E100" t="s">
        <v>479</v>
      </c>
      <c r="F100" t="s">
        <v>674</v>
      </c>
      <c r="G100">
        <v>119.81</v>
      </c>
      <c r="H100">
        <v>119.98</v>
      </c>
      <c r="I100" t="s">
        <v>479</v>
      </c>
      <c r="J100" t="s">
        <v>675</v>
      </c>
      <c r="K100">
        <v>119.98</v>
      </c>
      <c r="L100" t="str">
        <f t="shared" si="12"/>
        <v>ストップ切り下げ</v>
      </c>
      <c r="M100">
        <f t="shared" si="13"/>
        <v>-1</v>
      </c>
      <c r="N100">
        <f t="shared" si="14"/>
        <v>0</v>
      </c>
      <c r="O100">
        <f t="shared" si="15"/>
        <v>17.00000000000017</v>
      </c>
      <c r="P100">
        <f t="shared" si="16"/>
        <v>-9860.000000000098</v>
      </c>
      <c r="Q100">
        <f t="shared" si="7"/>
        <v>0</v>
      </c>
      <c r="R100">
        <f t="shared" si="17"/>
        <v>-9860.000000000098</v>
      </c>
      <c r="S100">
        <f>IF(M100=M98,S98+M100,M100)</f>
        <v>-1</v>
      </c>
    </row>
    <row r="101" spans="1:19" ht="12" customHeight="1">
      <c r="A101" t="s">
        <v>83</v>
      </c>
      <c r="B101">
        <f aca="true" t="shared" si="19" ref="B101:B121">IF(G101&gt;H101,1,-1)</f>
        <v>1</v>
      </c>
      <c r="C101">
        <f aca="true" t="shared" si="20" ref="C101:C121">INT(10/(G101-H101)*B101)/10</f>
        <v>6.6</v>
      </c>
      <c r="D101" t="s">
        <v>254</v>
      </c>
      <c r="E101" t="s">
        <v>479</v>
      </c>
      <c r="F101" t="s">
        <v>676</v>
      </c>
      <c r="G101">
        <v>119.11</v>
      </c>
      <c r="H101">
        <v>118.96</v>
      </c>
      <c r="I101" t="s">
        <v>479</v>
      </c>
      <c r="J101" t="s">
        <v>677</v>
      </c>
      <c r="K101">
        <v>118.96</v>
      </c>
      <c r="L101" t="str">
        <f aca="true" t="shared" si="21" ref="L101:L121">IF(B101&gt;0,"ストップ切上げ","ストップ切り下げ")</f>
        <v>ストップ切上げ</v>
      </c>
      <c r="M101">
        <f aca="true" t="shared" si="22" ref="M101:M121">IF(P101&gt;0,1,IF(P101&lt;0,-1,0))</f>
        <v>-1</v>
      </c>
      <c r="N101">
        <f aca="true" t="shared" si="23" ref="N101:N121">IF((K101-G101)*B101&gt;0,(K101-G101)*B101*100,0)</f>
        <v>0</v>
      </c>
      <c r="O101">
        <f aca="true" t="shared" si="24" ref="O101:O121">IF((K101-G101)*B101&lt;0,(G101-K101)*B101*100,0)</f>
        <v>15.000000000000568</v>
      </c>
      <c r="P101">
        <f aca="true" t="shared" si="25" ref="P101:P121">(K101-G101)*C101*B101*10000</f>
        <v>-9900.000000000375</v>
      </c>
      <c r="Q101">
        <f t="shared" si="7"/>
        <v>0</v>
      </c>
      <c r="R101">
        <f aca="true" t="shared" si="26" ref="R101:R121">IF(P101&lt;0,P101,0)</f>
        <v>-9900.000000000375</v>
      </c>
      <c r="S101">
        <f>IF(M101=M98,S98+M101,M101)</f>
        <v>-1</v>
      </c>
    </row>
    <row r="102" spans="1:19" ht="12" customHeight="1">
      <c r="A102" t="s">
        <v>83</v>
      </c>
      <c r="B102">
        <f t="shared" si="19"/>
        <v>-1</v>
      </c>
      <c r="C102">
        <f t="shared" si="20"/>
        <v>5.2</v>
      </c>
      <c r="D102" t="s">
        <v>254</v>
      </c>
      <c r="E102" t="s">
        <v>479</v>
      </c>
      <c r="F102" t="s">
        <v>678</v>
      </c>
      <c r="G102">
        <v>118.92</v>
      </c>
      <c r="H102">
        <v>119.11</v>
      </c>
      <c r="I102" t="s">
        <v>479</v>
      </c>
      <c r="J102" t="s">
        <v>679</v>
      </c>
      <c r="K102">
        <v>119.11</v>
      </c>
      <c r="L102" t="str">
        <f t="shared" si="21"/>
        <v>ストップ切り下げ</v>
      </c>
      <c r="M102">
        <f t="shared" si="22"/>
        <v>-1</v>
      </c>
      <c r="N102">
        <f t="shared" si="23"/>
        <v>0</v>
      </c>
      <c r="O102">
        <f t="shared" si="24"/>
        <v>18.999999999999773</v>
      </c>
      <c r="P102">
        <f t="shared" si="25"/>
        <v>-9879.999999999882</v>
      </c>
      <c r="Q102">
        <f t="shared" si="7"/>
        <v>0</v>
      </c>
      <c r="R102">
        <f t="shared" si="26"/>
        <v>-9879.999999999882</v>
      </c>
      <c r="S102">
        <f>IF(M102=M98,S98+M102,M102)</f>
        <v>-1</v>
      </c>
    </row>
    <row r="103" spans="1:19" ht="12" customHeight="1">
      <c r="A103" t="s">
        <v>83</v>
      </c>
      <c r="B103">
        <f t="shared" si="19"/>
        <v>-1</v>
      </c>
      <c r="C103">
        <f t="shared" si="20"/>
        <v>5.2</v>
      </c>
      <c r="D103" t="s">
        <v>254</v>
      </c>
      <c r="E103" t="s">
        <v>479</v>
      </c>
      <c r="F103" t="s">
        <v>680</v>
      </c>
      <c r="G103">
        <v>119.83</v>
      </c>
      <c r="H103">
        <v>120.02</v>
      </c>
      <c r="I103" t="s">
        <v>479</v>
      </c>
      <c r="J103" t="s">
        <v>681</v>
      </c>
      <c r="K103">
        <v>119.83</v>
      </c>
      <c r="L103" t="str">
        <f t="shared" si="21"/>
        <v>ストップ切り下げ</v>
      </c>
      <c r="M103">
        <f t="shared" si="22"/>
        <v>0</v>
      </c>
      <c r="N103">
        <f t="shared" si="23"/>
        <v>0</v>
      </c>
      <c r="O103">
        <f t="shared" si="24"/>
        <v>0</v>
      </c>
      <c r="P103">
        <f t="shared" si="25"/>
        <v>0</v>
      </c>
      <c r="Q103">
        <f t="shared" si="7"/>
        <v>0</v>
      </c>
      <c r="R103">
        <f t="shared" si="26"/>
        <v>0</v>
      </c>
      <c r="S103">
        <f>IF(M103=M98,S98+M103,M103)</f>
        <v>0</v>
      </c>
    </row>
    <row r="104" spans="1:19" ht="12" customHeight="1">
      <c r="A104" t="s">
        <v>83</v>
      </c>
      <c r="B104">
        <f t="shared" si="19"/>
        <v>-1</v>
      </c>
      <c r="C104">
        <f t="shared" si="20"/>
        <v>5.8</v>
      </c>
      <c r="D104" t="s">
        <v>254</v>
      </c>
      <c r="E104" t="s">
        <v>479</v>
      </c>
      <c r="F104" t="s">
        <v>682</v>
      </c>
      <c r="G104">
        <v>120.28</v>
      </c>
      <c r="H104">
        <v>120.45</v>
      </c>
      <c r="I104" t="s">
        <v>479</v>
      </c>
      <c r="J104" t="s">
        <v>683</v>
      </c>
      <c r="K104">
        <v>118.95</v>
      </c>
      <c r="L104" t="str">
        <f t="shared" si="21"/>
        <v>ストップ切り下げ</v>
      </c>
      <c r="M104">
        <f t="shared" si="22"/>
        <v>1</v>
      </c>
      <c r="N104">
        <f t="shared" si="23"/>
        <v>132.99999999999983</v>
      </c>
      <c r="O104">
        <f t="shared" si="24"/>
        <v>0</v>
      </c>
      <c r="P104">
        <f t="shared" si="25"/>
        <v>77139.9999999999</v>
      </c>
      <c r="Q104">
        <f t="shared" si="7"/>
        <v>77139.9999999999</v>
      </c>
      <c r="R104">
        <f t="shared" si="26"/>
        <v>0</v>
      </c>
      <c r="S104">
        <f>IF(M104=M98,S98+M104,M104)</f>
        <v>1</v>
      </c>
    </row>
    <row r="105" spans="1:19" ht="12" customHeight="1">
      <c r="A105" t="s">
        <v>83</v>
      </c>
      <c r="B105">
        <f t="shared" si="19"/>
        <v>1</v>
      </c>
      <c r="C105">
        <f t="shared" si="20"/>
        <v>6.2</v>
      </c>
      <c r="D105" t="s">
        <v>254</v>
      </c>
      <c r="E105" t="s">
        <v>479</v>
      </c>
      <c r="F105" t="s">
        <v>684</v>
      </c>
      <c r="G105">
        <v>118.97</v>
      </c>
      <c r="H105">
        <v>118.81</v>
      </c>
      <c r="I105" t="s">
        <v>479</v>
      </c>
      <c r="J105" t="s">
        <v>685</v>
      </c>
      <c r="K105">
        <v>118.81</v>
      </c>
      <c r="L105" t="str">
        <f t="shared" si="21"/>
        <v>ストップ切上げ</v>
      </c>
      <c r="M105">
        <f t="shared" si="22"/>
        <v>-1</v>
      </c>
      <c r="N105">
        <f t="shared" si="23"/>
        <v>0</v>
      </c>
      <c r="O105">
        <f t="shared" si="24"/>
        <v>15.999999999999659</v>
      </c>
      <c r="P105">
        <f t="shared" si="25"/>
        <v>-9919.999999999789</v>
      </c>
      <c r="Q105">
        <f t="shared" si="7"/>
        <v>0</v>
      </c>
      <c r="R105">
        <f t="shared" si="26"/>
        <v>-9919.999999999789</v>
      </c>
      <c r="S105">
        <f>IF(M105=M98,S98+M105,M105)</f>
        <v>-1</v>
      </c>
    </row>
    <row r="106" spans="1:19" ht="12" customHeight="1">
      <c r="A106" t="s">
        <v>83</v>
      </c>
      <c r="B106">
        <f t="shared" si="19"/>
        <v>1</v>
      </c>
      <c r="C106">
        <f t="shared" si="20"/>
        <v>7.6</v>
      </c>
      <c r="D106" t="s">
        <v>254</v>
      </c>
      <c r="E106" t="s">
        <v>479</v>
      </c>
      <c r="F106" t="s">
        <v>686</v>
      </c>
      <c r="G106">
        <v>119</v>
      </c>
      <c r="H106">
        <v>118.87</v>
      </c>
      <c r="I106" t="s">
        <v>479</v>
      </c>
      <c r="J106" t="s">
        <v>687</v>
      </c>
      <c r="K106">
        <v>118.87</v>
      </c>
      <c r="L106" t="str">
        <f t="shared" si="21"/>
        <v>ストップ切上げ</v>
      </c>
      <c r="M106">
        <f t="shared" si="22"/>
        <v>-1</v>
      </c>
      <c r="N106">
        <f t="shared" si="23"/>
        <v>0</v>
      </c>
      <c r="O106">
        <f t="shared" si="24"/>
        <v>12.999999999999545</v>
      </c>
      <c r="P106">
        <f t="shared" si="25"/>
        <v>-9879.999999999654</v>
      </c>
      <c r="Q106">
        <f t="shared" si="7"/>
        <v>0</v>
      </c>
      <c r="R106">
        <f t="shared" si="26"/>
        <v>-9879.999999999654</v>
      </c>
      <c r="S106">
        <f>IF(M106=M98,S98+M106,M106)</f>
        <v>-1</v>
      </c>
    </row>
    <row r="107" spans="1:19" ht="12" customHeight="1">
      <c r="A107" t="s">
        <v>83</v>
      </c>
      <c r="B107">
        <f t="shared" si="19"/>
        <v>-1</v>
      </c>
      <c r="C107">
        <f t="shared" si="20"/>
        <v>6.6</v>
      </c>
      <c r="D107" t="s">
        <v>254</v>
      </c>
      <c r="E107" t="s">
        <v>479</v>
      </c>
      <c r="F107" t="s">
        <v>688</v>
      </c>
      <c r="G107">
        <v>119.5</v>
      </c>
      <c r="H107">
        <v>119.65</v>
      </c>
      <c r="I107" t="s">
        <v>479</v>
      </c>
      <c r="J107" t="s">
        <v>689</v>
      </c>
      <c r="K107">
        <v>119.5</v>
      </c>
      <c r="L107" t="str">
        <f t="shared" si="21"/>
        <v>ストップ切り下げ</v>
      </c>
      <c r="M107">
        <f t="shared" si="22"/>
        <v>0</v>
      </c>
      <c r="N107">
        <f t="shared" si="23"/>
        <v>0</v>
      </c>
      <c r="O107">
        <f t="shared" si="24"/>
        <v>0</v>
      </c>
      <c r="P107">
        <f t="shared" si="25"/>
        <v>0</v>
      </c>
      <c r="Q107">
        <f t="shared" si="7"/>
        <v>0</v>
      </c>
      <c r="R107">
        <f t="shared" si="26"/>
        <v>0</v>
      </c>
      <c r="S107">
        <f>IF(M107=M98,S98+M107,M107)</f>
        <v>0</v>
      </c>
    </row>
    <row r="108" spans="1:19" ht="12" customHeight="1">
      <c r="A108" t="s">
        <v>83</v>
      </c>
      <c r="B108">
        <f t="shared" si="19"/>
        <v>-1</v>
      </c>
      <c r="C108">
        <f t="shared" si="20"/>
        <v>7.6</v>
      </c>
      <c r="D108" t="s">
        <v>254</v>
      </c>
      <c r="E108" t="s">
        <v>479</v>
      </c>
      <c r="F108" t="s">
        <v>690</v>
      </c>
      <c r="G108">
        <v>119</v>
      </c>
      <c r="H108">
        <v>119.13</v>
      </c>
      <c r="I108" t="s">
        <v>479</v>
      </c>
      <c r="J108" t="s">
        <v>691</v>
      </c>
      <c r="K108">
        <v>119</v>
      </c>
      <c r="L108" t="str">
        <f t="shared" si="21"/>
        <v>ストップ切り下げ</v>
      </c>
      <c r="M108">
        <f t="shared" si="22"/>
        <v>0</v>
      </c>
      <c r="N108">
        <f t="shared" si="23"/>
        <v>0</v>
      </c>
      <c r="O108">
        <f t="shared" si="24"/>
        <v>0</v>
      </c>
      <c r="P108">
        <f t="shared" si="25"/>
        <v>0</v>
      </c>
      <c r="Q108">
        <f t="shared" si="7"/>
        <v>0</v>
      </c>
      <c r="R108">
        <f t="shared" si="26"/>
        <v>0</v>
      </c>
      <c r="S108">
        <f>IF(M108=M98,S98+M108,M108)</f>
        <v>0</v>
      </c>
    </row>
    <row r="109" spans="1:19" ht="12" customHeight="1">
      <c r="A109" t="s">
        <v>83</v>
      </c>
      <c r="B109">
        <f t="shared" si="19"/>
        <v>-1</v>
      </c>
      <c r="C109">
        <f t="shared" si="20"/>
        <v>8.3</v>
      </c>
      <c r="D109" t="s">
        <v>254</v>
      </c>
      <c r="E109" t="s">
        <v>479</v>
      </c>
      <c r="F109" t="s">
        <v>692</v>
      </c>
      <c r="G109">
        <v>118.82</v>
      </c>
      <c r="H109">
        <v>118.94</v>
      </c>
      <c r="I109" t="s">
        <v>479</v>
      </c>
      <c r="J109" t="s">
        <v>693</v>
      </c>
      <c r="K109">
        <v>118.94</v>
      </c>
      <c r="L109" t="str">
        <f t="shared" si="21"/>
        <v>ストップ切り下げ</v>
      </c>
      <c r="M109">
        <f t="shared" si="22"/>
        <v>-1</v>
      </c>
      <c r="N109">
        <f t="shared" si="23"/>
        <v>0</v>
      </c>
      <c r="O109">
        <f t="shared" si="24"/>
        <v>12.000000000000455</v>
      </c>
      <c r="P109">
        <f t="shared" si="25"/>
        <v>-9960.000000000378</v>
      </c>
      <c r="Q109">
        <f t="shared" si="7"/>
        <v>0</v>
      </c>
      <c r="R109">
        <f t="shared" si="26"/>
        <v>-9960.000000000378</v>
      </c>
      <c r="S109">
        <f>IF(M109=M98,S98+M109,M109)</f>
        <v>-1</v>
      </c>
    </row>
    <row r="110" spans="1:19" ht="12" customHeight="1">
      <c r="A110" t="s">
        <v>83</v>
      </c>
      <c r="B110">
        <f t="shared" si="19"/>
        <v>1</v>
      </c>
      <c r="C110">
        <f t="shared" si="20"/>
        <v>4.7</v>
      </c>
      <c r="D110" t="s">
        <v>254</v>
      </c>
      <c r="E110" t="s">
        <v>479</v>
      </c>
      <c r="F110" t="s">
        <v>694</v>
      </c>
      <c r="G110">
        <v>118.94</v>
      </c>
      <c r="H110">
        <v>118.73</v>
      </c>
      <c r="I110" t="s">
        <v>479</v>
      </c>
      <c r="J110" t="s">
        <v>695</v>
      </c>
      <c r="K110">
        <v>119.98</v>
      </c>
      <c r="L110" t="str">
        <f t="shared" si="21"/>
        <v>ストップ切上げ</v>
      </c>
      <c r="M110">
        <f t="shared" si="22"/>
        <v>1</v>
      </c>
      <c r="N110">
        <f t="shared" si="23"/>
        <v>104.00000000000063</v>
      </c>
      <c r="O110">
        <f t="shared" si="24"/>
        <v>0</v>
      </c>
      <c r="P110">
        <f t="shared" si="25"/>
        <v>48880.00000000029</v>
      </c>
      <c r="Q110">
        <f t="shared" si="7"/>
        <v>48880.00000000029</v>
      </c>
      <c r="R110">
        <f t="shared" si="26"/>
        <v>0</v>
      </c>
      <c r="S110">
        <f>IF(M110=M98,S98+M110,M110)</f>
        <v>1</v>
      </c>
    </row>
    <row r="111" spans="1:19" ht="12" customHeight="1">
      <c r="A111" t="s">
        <v>83</v>
      </c>
      <c r="B111">
        <f t="shared" si="19"/>
        <v>-1</v>
      </c>
      <c r="C111">
        <f t="shared" si="20"/>
        <v>6.2</v>
      </c>
      <c r="D111" t="s">
        <v>254</v>
      </c>
      <c r="E111" t="s">
        <v>479</v>
      </c>
      <c r="F111" t="s">
        <v>696</v>
      </c>
      <c r="G111">
        <v>119.41</v>
      </c>
      <c r="H111">
        <v>119.57</v>
      </c>
      <c r="I111" t="s">
        <v>479</v>
      </c>
      <c r="J111" t="s">
        <v>697</v>
      </c>
      <c r="K111">
        <v>119.41</v>
      </c>
      <c r="L111" t="str">
        <f t="shared" si="21"/>
        <v>ストップ切り下げ</v>
      </c>
      <c r="M111">
        <f t="shared" si="22"/>
        <v>0</v>
      </c>
      <c r="N111">
        <f t="shared" si="23"/>
        <v>0</v>
      </c>
      <c r="O111">
        <f t="shared" si="24"/>
        <v>0</v>
      </c>
      <c r="P111">
        <f t="shared" si="25"/>
        <v>0</v>
      </c>
      <c r="Q111">
        <f t="shared" si="7"/>
        <v>0</v>
      </c>
      <c r="R111">
        <f t="shared" si="26"/>
        <v>0</v>
      </c>
      <c r="S111">
        <f>IF(M111=M98,S98+M111,M111)</f>
        <v>0</v>
      </c>
    </row>
    <row r="112" spans="1:19" ht="12" customHeight="1">
      <c r="A112" t="s">
        <v>83</v>
      </c>
      <c r="B112">
        <f t="shared" si="19"/>
        <v>1</v>
      </c>
      <c r="C112">
        <f t="shared" si="20"/>
        <v>4.5</v>
      </c>
      <c r="D112" t="s">
        <v>254</v>
      </c>
      <c r="E112" t="s">
        <v>479</v>
      </c>
      <c r="F112" t="s">
        <v>698</v>
      </c>
      <c r="G112">
        <v>119.76</v>
      </c>
      <c r="H112">
        <v>119.54</v>
      </c>
      <c r="I112" t="s">
        <v>479</v>
      </c>
      <c r="J112" t="s">
        <v>699</v>
      </c>
      <c r="K112">
        <v>119.94</v>
      </c>
      <c r="L112" t="str">
        <f t="shared" si="21"/>
        <v>ストップ切上げ</v>
      </c>
      <c r="M112">
        <f t="shared" si="22"/>
        <v>1</v>
      </c>
      <c r="N112">
        <f t="shared" si="23"/>
        <v>17.99999999999926</v>
      </c>
      <c r="O112">
        <f t="shared" si="24"/>
        <v>0</v>
      </c>
      <c r="P112">
        <f t="shared" si="25"/>
        <v>8099.999999999667</v>
      </c>
      <c r="Q112">
        <f t="shared" si="7"/>
        <v>8099.999999999667</v>
      </c>
      <c r="R112">
        <f t="shared" si="26"/>
        <v>0</v>
      </c>
      <c r="S112">
        <f>IF(M112=M98,S98+M112,M112)</f>
        <v>1</v>
      </c>
    </row>
    <row r="113" spans="1:19" ht="12" customHeight="1">
      <c r="A113" t="s">
        <v>83</v>
      </c>
      <c r="B113">
        <f t="shared" si="19"/>
        <v>-1</v>
      </c>
      <c r="C113">
        <f t="shared" si="20"/>
        <v>4.1</v>
      </c>
      <c r="D113" t="s">
        <v>254</v>
      </c>
      <c r="E113" t="s">
        <v>479</v>
      </c>
      <c r="F113" t="s">
        <v>700</v>
      </c>
      <c r="G113">
        <v>119.68</v>
      </c>
      <c r="H113">
        <v>119.92</v>
      </c>
      <c r="I113" t="s">
        <v>479</v>
      </c>
      <c r="J113" t="s">
        <v>701</v>
      </c>
      <c r="K113">
        <v>119.92</v>
      </c>
      <c r="L113" t="str">
        <f t="shared" si="21"/>
        <v>ストップ切り下げ</v>
      </c>
      <c r="M113">
        <f t="shared" si="22"/>
        <v>-1</v>
      </c>
      <c r="N113">
        <f t="shared" si="23"/>
        <v>0</v>
      </c>
      <c r="O113">
        <f t="shared" si="24"/>
        <v>23.99999999999949</v>
      </c>
      <c r="P113">
        <f t="shared" si="25"/>
        <v>-9839.999999999789</v>
      </c>
      <c r="Q113">
        <f t="shared" si="7"/>
        <v>0</v>
      </c>
      <c r="R113">
        <f t="shared" si="26"/>
        <v>-9839.999999999789</v>
      </c>
      <c r="S113">
        <f>IF(M113=M98,S98+M113,M113)</f>
        <v>-1</v>
      </c>
    </row>
    <row r="114" spans="1:19" ht="12" customHeight="1">
      <c r="A114" t="s">
        <v>83</v>
      </c>
      <c r="B114">
        <f t="shared" si="19"/>
        <v>1</v>
      </c>
      <c r="C114">
        <f t="shared" si="20"/>
        <v>6.2</v>
      </c>
      <c r="D114" t="s">
        <v>254</v>
      </c>
      <c r="E114" t="s">
        <v>479</v>
      </c>
      <c r="F114" t="s">
        <v>702</v>
      </c>
      <c r="G114">
        <v>120.2</v>
      </c>
      <c r="H114">
        <v>120.04</v>
      </c>
      <c r="I114" t="s">
        <v>479</v>
      </c>
      <c r="J114" t="s">
        <v>703</v>
      </c>
      <c r="K114">
        <v>120.04</v>
      </c>
      <c r="L114" t="str">
        <f t="shared" si="21"/>
        <v>ストップ切上げ</v>
      </c>
      <c r="M114">
        <f t="shared" si="22"/>
        <v>-1</v>
      </c>
      <c r="N114">
        <f t="shared" si="23"/>
        <v>0</v>
      </c>
      <c r="O114">
        <f t="shared" si="24"/>
        <v>15.999999999999659</v>
      </c>
      <c r="P114">
        <f t="shared" si="25"/>
        <v>-9919.999999999789</v>
      </c>
      <c r="Q114">
        <f t="shared" si="7"/>
        <v>0</v>
      </c>
      <c r="R114">
        <f t="shared" si="26"/>
        <v>-9919.999999999789</v>
      </c>
      <c r="S114">
        <f>IF(M114=M98,S98+M114,M114)</f>
        <v>-1</v>
      </c>
    </row>
    <row r="115" spans="1:19" ht="12" customHeight="1">
      <c r="A115" t="s">
        <v>83</v>
      </c>
      <c r="B115">
        <f t="shared" si="19"/>
        <v>-1</v>
      </c>
      <c r="C115">
        <f t="shared" si="20"/>
        <v>6.6</v>
      </c>
      <c r="D115" t="s">
        <v>254</v>
      </c>
      <c r="E115" t="s">
        <v>479</v>
      </c>
      <c r="F115" t="s">
        <v>704</v>
      </c>
      <c r="G115">
        <v>119.75</v>
      </c>
      <c r="H115">
        <v>119.9</v>
      </c>
      <c r="I115" t="s">
        <v>479</v>
      </c>
      <c r="J115" t="s">
        <v>705</v>
      </c>
      <c r="K115">
        <v>119.9</v>
      </c>
      <c r="L115" t="str">
        <f t="shared" si="21"/>
        <v>ストップ切り下げ</v>
      </c>
      <c r="M115">
        <f t="shared" si="22"/>
        <v>-1</v>
      </c>
      <c r="N115">
        <f t="shared" si="23"/>
        <v>0</v>
      </c>
      <c r="O115">
        <f t="shared" si="24"/>
        <v>15.000000000000568</v>
      </c>
      <c r="P115">
        <f t="shared" si="25"/>
        <v>-9900.000000000375</v>
      </c>
      <c r="Q115">
        <f t="shared" si="7"/>
        <v>0</v>
      </c>
      <c r="R115">
        <f t="shared" si="26"/>
        <v>-9900.000000000375</v>
      </c>
      <c r="S115">
        <f>IF(M115=M98,S98+M115,M115)</f>
        <v>-1</v>
      </c>
    </row>
    <row r="116" spans="1:19" ht="12" customHeight="1">
      <c r="A116" t="s">
        <v>83</v>
      </c>
      <c r="B116">
        <f t="shared" si="19"/>
        <v>-1</v>
      </c>
      <c r="C116">
        <f t="shared" si="20"/>
        <v>11.1</v>
      </c>
      <c r="D116" t="s">
        <v>254</v>
      </c>
      <c r="E116" t="s">
        <v>479</v>
      </c>
      <c r="F116" t="s">
        <v>706</v>
      </c>
      <c r="G116">
        <v>119.12</v>
      </c>
      <c r="H116">
        <v>119.21</v>
      </c>
      <c r="I116" t="s">
        <v>479</v>
      </c>
      <c r="J116" t="s">
        <v>707</v>
      </c>
      <c r="K116">
        <v>119.21</v>
      </c>
      <c r="L116" t="str">
        <f t="shared" si="21"/>
        <v>ストップ切り下げ</v>
      </c>
      <c r="M116">
        <f t="shared" si="22"/>
        <v>-1</v>
      </c>
      <c r="N116">
        <f t="shared" si="23"/>
        <v>0</v>
      </c>
      <c r="O116">
        <f t="shared" si="24"/>
        <v>8.99999999999892</v>
      </c>
      <c r="P116">
        <f t="shared" si="25"/>
        <v>-9989.999999998801</v>
      </c>
      <c r="Q116">
        <f t="shared" si="7"/>
        <v>0</v>
      </c>
      <c r="R116">
        <f t="shared" si="26"/>
        <v>-9989.999999998801</v>
      </c>
      <c r="S116">
        <f>IF(M116=M98,S98+M116,M116)</f>
        <v>-1</v>
      </c>
    </row>
    <row r="117" spans="1:19" ht="12" customHeight="1">
      <c r="A117" t="s">
        <v>83</v>
      </c>
      <c r="B117">
        <f t="shared" si="19"/>
        <v>-1</v>
      </c>
      <c r="C117">
        <f t="shared" si="20"/>
        <v>6.6</v>
      </c>
      <c r="D117" t="s">
        <v>254</v>
      </c>
      <c r="E117" t="s">
        <v>479</v>
      </c>
      <c r="F117" t="s">
        <v>708</v>
      </c>
      <c r="G117">
        <v>119.32</v>
      </c>
      <c r="H117">
        <v>119.47</v>
      </c>
      <c r="I117" t="s">
        <v>479</v>
      </c>
      <c r="J117" t="s">
        <v>709</v>
      </c>
      <c r="K117">
        <v>119.47</v>
      </c>
      <c r="L117" t="str">
        <f t="shared" si="21"/>
        <v>ストップ切り下げ</v>
      </c>
      <c r="M117">
        <f t="shared" si="22"/>
        <v>-1</v>
      </c>
      <c r="N117">
        <f t="shared" si="23"/>
        <v>0</v>
      </c>
      <c r="O117">
        <f t="shared" si="24"/>
        <v>15.000000000000568</v>
      </c>
      <c r="P117">
        <f t="shared" si="25"/>
        <v>-9900.000000000375</v>
      </c>
      <c r="Q117">
        <f t="shared" si="7"/>
        <v>0</v>
      </c>
      <c r="R117">
        <f t="shared" si="26"/>
        <v>-9900.000000000375</v>
      </c>
      <c r="S117">
        <f>IF(M117=M98,S98+M117,M117)</f>
        <v>-1</v>
      </c>
    </row>
    <row r="118" spans="1:19" ht="12" customHeight="1">
      <c r="A118" t="s">
        <v>83</v>
      </c>
      <c r="B118">
        <f t="shared" si="19"/>
        <v>1</v>
      </c>
      <c r="C118">
        <f t="shared" si="20"/>
        <v>9</v>
      </c>
      <c r="D118" t="s">
        <v>254</v>
      </c>
      <c r="E118" t="s">
        <v>479</v>
      </c>
      <c r="F118" t="s">
        <v>710</v>
      </c>
      <c r="G118">
        <v>119.72</v>
      </c>
      <c r="H118">
        <v>119.61</v>
      </c>
      <c r="I118" t="s">
        <v>479</v>
      </c>
      <c r="J118" t="s">
        <v>711</v>
      </c>
      <c r="K118">
        <v>120.71</v>
      </c>
      <c r="L118" t="str">
        <f t="shared" si="21"/>
        <v>ストップ切上げ</v>
      </c>
      <c r="M118">
        <f t="shared" si="22"/>
        <v>1</v>
      </c>
      <c r="N118">
        <f t="shared" si="23"/>
        <v>98.99999999999949</v>
      </c>
      <c r="O118">
        <f t="shared" si="24"/>
        <v>0</v>
      </c>
      <c r="P118">
        <f t="shared" si="25"/>
        <v>89099.99999999953</v>
      </c>
      <c r="Q118">
        <f t="shared" si="7"/>
        <v>89099.99999999953</v>
      </c>
      <c r="R118">
        <f t="shared" si="26"/>
        <v>0</v>
      </c>
      <c r="S118">
        <f>IF(M118=M98,S98+M118,M118)</f>
        <v>1</v>
      </c>
    </row>
    <row r="119" spans="1:19" ht="12" customHeight="1">
      <c r="A119" t="s">
        <v>83</v>
      </c>
      <c r="B119">
        <f t="shared" si="19"/>
        <v>1</v>
      </c>
      <c r="C119">
        <f t="shared" si="20"/>
        <v>6.6</v>
      </c>
      <c r="D119" t="s">
        <v>254</v>
      </c>
      <c r="E119" t="s">
        <v>479</v>
      </c>
      <c r="F119" t="s">
        <v>712</v>
      </c>
      <c r="G119">
        <v>124.07</v>
      </c>
      <c r="H119">
        <v>123.92</v>
      </c>
      <c r="I119" t="s">
        <v>479</v>
      </c>
      <c r="J119" t="s">
        <v>713</v>
      </c>
      <c r="K119">
        <v>124.07</v>
      </c>
      <c r="L119" t="str">
        <f t="shared" si="21"/>
        <v>ストップ切上げ</v>
      </c>
      <c r="M119">
        <f t="shared" si="22"/>
        <v>0</v>
      </c>
      <c r="N119">
        <f t="shared" si="23"/>
        <v>0</v>
      </c>
      <c r="O119">
        <f t="shared" si="24"/>
        <v>0</v>
      </c>
      <c r="P119">
        <f t="shared" si="25"/>
        <v>0</v>
      </c>
      <c r="Q119">
        <f t="shared" si="7"/>
        <v>0</v>
      </c>
      <c r="R119">
        <f t="shared" si="26"/>
        <v>0</v>
      </c>
      <c r="S119">
        <f>IF(M119=M98,S98+M119,M119)</f>
        <v>0</v>
      </c>
    </row>
    <row r="120" spans="1:19" ht="12" customHeight="1">
      <c r="A120" t="s">
        <v>83</v>
      </c>
      <c r="B120">
        <f t="shared" si="19"/>
        <v>-1</v>
      </c>
      <c r="C120">
        <f t="shared" si="20"/>
        <v>7.6</v>
      </c>
      <c r="D120" t="s">
        <v>254</v>
      </c>
      <c r="E120" t="s">
        <v>479</v>
      </c>
      <c r="F120" t="s">
        <v>714</v>
      </c>
      <c r="G120">
        <v>124.03</v>
      </c>
      <c r="H120">
        <v>124.16</v>
      </c>
      <c r="I120" t="s">
        <v>479</v>
      </c>
      <c r="J120" t="s">
        <v>715</v>
      </c>
      <c r="K120">
        <v>124.16</v>
      </c>
      <c r="L120" t="str">
        <f t="shared" si="21"/>
        <v>ストップ切り下げ</v>
      </c>
      <c r="M120">
        <f t="shared" si="22"/>
        <v>-1</v>
      </c>
      <c r="N120">
        <f t="shared" si="23"/>
        <v>0</v>
      </c>
      <c r="O120">
        <f t="shared" si="24"/>
        <v>12.999999999999545</v>
      </c>
      <c r="P120">
        <f t="shared" si="25"/>
        <v>-9879.999999999654</v>
      </c>
      <c r="Q120">
        <f t="shared" si="7"/>
        <v>0</v>
      </c>
      <c r="R120">
        <f t="shared" si="26"/>
        <v>-9879.999999999654</v>
      </c>
      <c r="S120">
        <f>IF(M120=M98,S98+M120,M120)</f>
        <v>-1</v>
      </c>
    </row>
    <row r="121" spans="1:19" ht="12" customHeight="1">
      <c r="A121" t="s">
        <v>83</v>
      </c>
      <c r="B121">
        <f t="shared" si="19"/>
        <v>-1</v>
      </c>
      <c r="C121">
        <f t="shared" si="20"/>
        <v>4.7</v>
      </c>
      <c r="D121" t="s">
        <v>254</v>
      </c>
      <c r="E121" t="s">
        <v>479</v>
      </c>
      <c r="F121" t="s">
        <v>716</v>
      </c>
      <c r="G121">
        <v>124.19</v>
      </c>
      <c r="H121">
        <v>124.4</v>
      </c>
      <c r="I121" t="s">
        <v>479</v>
      </c>
      <c r="J121" t="s">
        <v>717</v>
      </c>
      <c r="K121">
        <v>124.19</v>
      </c>
      <c r="L121" t="str">
        <f t="shared" si="21"/>
        <v>ストップ切り下げ</v>
      </c>
      <c r="M121">
        <f t="shared" si="22"/>
        <v>0</v>
      </c>
      <c r="N121">
        <f t="shared" si="23"/>
        <v>0</v>
      </c>
      <c r="O121">
        <f t="shared" si="24"/>
        <v>0</v>
      </c>
      <c r="P121">
        <f t="shared" si="25"/>
        <v>0</v>
      </c>
      <c r="Q121">
        <f t="shared" si="7"/>
        <v>0</v>
      </c>
      <c r="R121">
        <f t="shared" si="26"/>
        <v>0</v>
      </c>
      <c r="S121">
        <f>IF(M121=M98,S98+M121,M121)</f>
        <v>0</v>
      </c>
    </row>
    <row r="122" spans="1:19" ht="12" customHeight="1">
      <c r="A122" t="s">
        <v>83</v>
      </c>
      <c r="B122">
        <f>IF(G122&gt;H122,1,-1)</f>
        <v>1</v>
      </c>
      <c r="C122">
        <f>INT(10/(G122-H122)*B122)/10</f>
        <v>4.7</v>
      </c>
      <c r="D122" t="s">
        <v>254</v>
      </c>
      <c r="E122" t="s">
        <v>479</v>
      </c>
      <c r="F122" t="s">
        <v>718</v>
      </c>
      <c r="G122">
        <v>124.41</v>
      </c>
      <c r="H122">
        <v>124.2</v>
      </c>
      <c r="I122" t="s">
        <v>479</v>
      </c>
      <c r="J122" t="s">
        <v>730</v>
      </c>
      <c r="K122">
        <v>124.59</v>
      </c>
      <c r="L122" t="str">
        <f>IF(B122&gt;0,"ストップ切上げ","ストップ切り下げ")</f>
        <v>ストップ切上げ</v>
      </c>
      <c r="M122">
        <f>IF(P122&gt;0,1,IF(P122&lt;0,-1,0))</f>
        <v>1</v>
      </c>
      <c r="N122">
        <f>IF((K122-G122)*B122&gt;0,(K122-G122)*B122*100,0)</f>
        <v>18.000000000000682</v>
      </c>
      <c r="O122">
        <f>IF((K122-G122)*B122&lt;0,(G122-K122)*B122*100,0)</f>
        <v>0</v>
      </c>
      <c r="P122">
        <f>(K122-G122)*C122*B122*10000</f>
        <v>8460.00000000032</v>
      </c>
      <c r="Q122">
        <f t="shared" si="7"/>
        <v>8460.00000000032</v>
      </c>
      <c r="R122">
        <f>IF(P122&lt;0,P122,0)</f>
        <v>0</v>
      </c>
      <c r="S122">
        <f>IF(M122=M99,S99+M122,M122)</f>
        <v>1</v>
      </c>
    </row>
    <row r="123" spans="14:15" ht="13.5">
      <c r="N123" s="10"/>
      <c r="O123" s="10"/>
    </row>
    <row r="124" spans="1:18" ht="14.25" customHeight="1">
      <c r="A124" t="s">
        <v>400</v>
      </c>
      <c r="B124">
        <f>SUM(B2:B123)</f>
        <v>5</v>
      </c>
      <c r="L124" t="s">
        <v>403</v>
      </c>
      <c r="M124" s="42">
        <f>SUM(M2:M123)</f>
        <v>-35</v>
      </c>
      <c r="N124" s="10">
        <f>INT(SUM(N2:N123))</f>
        <v>2689</v>
      </c>
      <c r="O124" s="10">
        <f>INT(SUM(O2:O123))</f>
        <v>1149</v>
      </c>
      <c r="P124">
        <f>SUM(P2:P123)</f>
        <v>1038710.0000000043</v>
      </c>
      <c r="Q124">
        <f>SUM(Q2:Q123)</f>
        <v>1664500.0000000033</v>
      </c>
      <c r="R124">
        <f>SUM(R2:R123)</f>
        <v>-625789.9999999986</v>
      </c>
    </row>
    <row r="125" spans="1:15" ht="1.5" customHeight="1" hidden="1">
      <c r="A125" t="s">
        <v>401</v>
      </c>
      <c r="B125">
        <f>SUMSQ(B2:B123)</f>
        <v>121</v>
      </c>
      <c r="L125" t="s">
        <v>404</v>
      </c>
      <c r="M125">
        <f>SUMSQ(M2:M123)</f>
        <v>93</v>
      </c>
      <c r="N125" s="10"/>
      <c r="O125" s="10"/>
    </row>
    <row r="126" spans="1:15" ht="17.25" customHeight="1" hidden="1">
      <c r="A126" t="s">
        <v>402</v>
      </c>
      <c r="B126">
        <f>(B124+B125)/2</f>
        <v>63</v>
      </c>
      <c r="L126" t="s">
        <v>405</v>
      </c>
      <c r="M126">
        <f>(M125+M124)/2</f>
        <v>29</v>
      </c>
      <c r="N126" s="10"/>
      <c r="O126" s="10"/>
    </row>
    <row r="127" spans="1:13" ht="15.75" customHeight="1" hidden="1">
      <c r="A127" t="s">
        <v>87</v>
      </c>
      <c r="B127">
        <f>(B125-B124)/2</f>
        <v>58</v>
      </c>
      <c r="L127" t="s">
        <v>96</v>
      </c>
      <c r="M127">
        <f>(M125-M124)/2</f>
        <v>64</v>
      </c>
    </row>
    <row r="128" spans="12:15" ht="0.75" customHeight="1">
      <c r="L128" t="s">
        <v>228</v>
      </c>
      <c r="M128" s="11">
        <f>B125-M125</f>
        <v>28</v>
      </c>
      <c r="N128" s="12"/>
      <c r="O128" s="12"/>
    </row>
    <row r="130" ht="13.5" customHeight="1" thickBot="1"/>
    <row r="131" spans="3:10" ht="14.25" thickBot="1">
      <c r="C131" s="133" t="s">
        <v>41</v>
      </c>
      <c r="D131" s="134"/>
      <c r="F131" s="135" t="s">
        <v>42</v>
      </c>
      <c r="G131" s="136"/>
      <c r="H131" s="28"/>
      <c r="I131" s="28" t="s">
        <v>43</v>
      </c>
      <c r="J131" s="31" t="s">
        <v>44</v>
      </c>
    </row>
    <row r="132" spans="3:10" ht="13.5">
      <c r="C132" s="5" t="s">
        <v>45</v>
      </c>
      <c r="D132" s="6" t="str">
        <f>F2&amp;"～"&amp;F122</f>
        <v>2014.07.21 04:00.～2015.06.04 15.00</v>
      </c>
      <c r="F132" s="5"/>
      <c r="G132" s="15"/>
      <c r="H132" s="21"/>
      <c r="I132" s="21"/>
      <c r="J132" s="24"/>
    </row>
    <row r="133" spans="3:10" ht="13.5">
      <c r="C133" s="2" t="s">
        <v>46</v>
      </c>
      <c r="D133" s="1">
        <f>B126</f>
        <v>63</v>
      </c>
      <c r="F133" s="2"/>
      <c r="G133" s="17"/>
      <c r="H133" s="22"/>
      <c r="I133" s="22"/>
      <c r="J133" s="18"/>
    </row>
    <row r="134" spans="3:10" ht="13.5">
      <c r="C134" s="2" t="s">
        <v>47</v>
      </c>
      <c r="D134" s="1">
        <f>B127</f>
        <v>58</v>
      </c>
      <c r="F134" s="2"/>
      <c r="G134" s="17"/>
      <c r="H134" s="22"/>
      <c r="I134" s="22"/>
      <c r="J134" s="18"/>
    </row>
    <row r="135" spans="3:10" ht="13.5">
      <c r="C135" s="2" t="s">
        <v>48</v>
      </c>
      <c r="D135" s="1">
        <f>B125</f>
        <v>121</v>
      </c>
      <c r="F135" s="2"/>
      <c r="G135" s="17"/>
      <c r="H135" s="22"/>
      <c r="I135" s="22"/>
      <c r="J135" s="18"/>
    </row>
    <row r="136" spans="3:10" ht="13.5">
      <c r="C136" s="2" t="s">
        <v>49</v>
      </c>
      <c r="D136" s="1">
        <f>M126</f>
        <v>29</v>
      </c>
      <c r="F136" s="2"/>
      <c r="G136" s="17"/>
      <c r="H136" s="22"/>
      <c r="I136" s="22"/>
      <c r="J136" s="18"/>
    </row>
    <row r="137" spans="3:10" ht="13.5">
      <c r="C137" s="2" t="s">
        <v>50</v>
      </c>
      <c r="D137" s="4">
        <f>M127</f>
        <v>64</v>
      </c>
      <c r="F137" s="2"/>
      <c r="G137" s="17"/>
      <c r="H137" s="22"/>
      <c r="I137" s="22"/>
      <c r="J137" s="18"/>
    </row>
    <row r="138" spans="3:10" ht="13.5">
      <c r="C138" s="2" t="s">
        <v>51</v>
      </c>
      <c r="D138" s="1">
        <f>M128</f>
        <v>28</v>
      </c>
      <c r="F138" s="2"/>
      <c r="G138" s="17"/>
      <c r="H138" s="22"/>
      <c r="I138" s="22"/>
      <c r="J138" s="18"/>
    </row>
    <row r="139" spans="3:10" ht="13.5">
      <c r="C139" s="8" t="s">
        <v>52</v>
      </c>
      <c r="D139" s="9">
        <v>0</v>
      </c>
      <c r="F139" s="2"/>
      <c r="G139" s="17"/>
      <c r="H139" s="22"/>
      <c r="I139" s="22"/>
      <c r="J139" s="18"/>
    </row>
    <row r="140" spans="3:10" ht="13.5">
      <c r="C140" s="2" t="s">
        <v>53</v>
      </c>
      <c r="D140" s="1">
        <f>Q124</f>
        <v>1664500.0000000033</v>
      </c>
      <c r="F140" s="2"/>
      <c r="G140" s="17"/>
      <c r="H140" s="22"/>
      <c r="I140" s="22"/>
      <c r="J140" s="18"/>
    </row>
    <row r="141" spans="3:10" ht="13.5">
      <c r="C141" s="2" t="s">
        <v>54</v>
      </c>
      <c r="D141" s="4">
        <f>R124</f>
        <v>-625789.9999999986</v>
      </c>
      <c r="F141" s="2"/>
      <c r="G141" s="17"/>
      <c r="H141" s="22"/>
      <c r="I141" s="22"/>
      <c r="J141" s="18"/>
    </row>
    <row r="142" spans="3:10" ht="13.5">
      <c r="C142" s="2" t="s">
        <v>55</v>
      </c>
      <c r="D142" s="1">
        <f>P124</f>
        <v>1038710.0000000043</v>
      </c>
      <c r="F142" s="5"/>
      <c r="G142" s="15"/>
      <c r="H142" s="21"/>
      <c r="I142" s="21"/>
      <c r="J142" s="16"/>
    </row>
    <row r="143" spans="3:10" ht="13.5">
      <c r="C143" s="2" t="s">
        <v>15</v>
      </c>
      <c r="D143" s="13">
        <f>D140/D136</f>
        <v>57396.551724138044</v>
      </c>
      <c r="F143" s="2"/>
      <c r="G143" s="17"/>
      <c r="H143" s="22"/>
      <c r="I143" s="22"/>
      <c r="J143" s="18"/>
    </row>
    <row r="144" spans="3:10" ht="13.5">
      <c r="C144" s="2" t="s">
        <v>16</v>
      </c>
      <c r="D144" s="13">
        <f>D141/D137</f>
        <v>-9777.968749999978</v>
      </c>
      <c r="F144" s="2"/>
      <c r="G144" s="17"/>
      <c r="H144" s="22"/>
      <c r="I144" s="22"/>
      <c r="J144" s="18"/>
    </row>
    <row r="145" spans="3:10" ht="13.5">
      <c r="C145" s="2" t="s">
        <v>56</v>
      </c>
      <c r="D145" s="1">
        <f>MAX(S2:S123)</f>
        <v>3</v>
      </c>
      <c r="F145" s="2"/>
      <c r="G145" s="17"/>
      <c r="H145" s="22"/>
      <c r="I145" s="22"/>
      <c r="J145" s="18"/>
    </row>
    <row r="146" spans="3:10" ht="13.5">
      <c r="C146" s="2" t="s">
        <v>57</v>
      </c>
      <c r="D146" s="1">
        <f>-MIN(S2:S123)</f>
        <v>7</v>
      </c>
      <c r="F146" s="2"/>
      <c r="G146" s="17"/>
      <c r="H146" s="22"/>
      <c r="I146" s="22"/>
      <c r="J146" s="18"/>
    </row>
    <row r="147" spans="3:10" ht="13.5">
      <c r="C147" s="2" t="s">
        <v>58</v>
      </c>
      <c r="D147" s="14">
        <f>MAX(N2:N123)</f>
        <v>735.0000000000009</v>
      </c>
      <c r="F147" s="2"/>
      <c r="G147" s="17"/>
      <c r="H147" s="22"/>
      <c r="I147" s="22"/>
      <c r="J147" s="18"/>
    </row>
    <row r="148" spans="3:10" ht="14.25" thickBot="1">
      <c r="C148" s="3" t="s">
        <v>14</v>
      </c>
      <c r="D148" s="7">
        <f>D136/(D136+D137)</f>
        <v>0.3118279569892473</v>
      </c>
      <c r="F148" s="2"/>
      <c r="G148" s="17"/>
      <c r="H148" s="22"/>
      <c r="I148" s="22"/>
      <c r="J148" s="18"/>
    </row>
    <row r="149" spans="3:10" ht="13.5">
      <c r="C149" s="8" t="s">
        <v>459</v>
      </c>
      <c r="D149">
        <f>(INT(-100*D143/D144))/100</f>
        <v>5.86</v>
      </c>
      <c r="F149" s="2"/>
      <c r="G149" s="17"/>
      <c r="H149" s="22"/>
      <c r="I149" s="22"/>
      <c r="J149" s="18"/>
    </row>
    <row r="150" spans="6:10" ht="14.25" thickBot="1">
      <c r="F150" s="3"/>
      <c r="G150" s="19"/>
      <c r="H150" s="23"/>
      <c r="I150" s="23"/>
      <c r="J150" s="20"/>
    </row>
    <row r="151" spans="6:10" ht="14.25" thickBot="1">
      <c r="F151" s="38" t="s">
        <v>40</v>
      </c>
      <c r="G151" s="43">
        <f>SUM(G132:G150)</f>
        <v>0</v>
      </c>
      <c r="H151" s="43"/>
      <c r="I151" s="43">
        <f>SUM(I132:I150)</f>
        <v>0</v>
      </c>
      <c r="J151" s="43">
        <f>SUM(J132:J150)</f>
        <v>0</v>
      </c>
    </row>
    <row r="154" spans="6:11" ht="14.25" thickBot="1">
      <c r="F154" s="135" t="s">
        <v>59</v>
      </c>
      <c r="G154" s="136"/>
      <c r="H154" s="28"/>
      <c r="I154" s="28" t="s">
        <v>43</v>
      </c>
      <c r="J154" s="29" t="s">
        <v>44</v>
      </c>
      <c r="K154" s="30" t="s">
        <v>60</v>
      </c>
    </row>
    <row r="155" spans="6:11" ht="13.5">
      <c r="F155" s="5" t="s">
        <v>61</v>
      </c>
      <c r="G155" s="15">
        <v>0</v>
      </c>
      <c r="H155" s="21"/>
      <c r="I155" s="21">
        <v>0</v>
      </c>
      <c r="J155" s="25">
        <v>0</v>
      </c>
      <c r="K155" s="26">
        <v>0</v>
      </c>
    </row>
    <row r="156" spans="6:11" ht="13.5">
      <c r="F156" s="2" t="s">
        <v>62</v>
      </c>
      <c r="G156" s="17">
        <v>0</v>
      </c>
      <c r="H156" s="17"/>
      <c r="I156" s="17">
        <v>0</v>
      </c>
      <c r="J156" s="22">
        <v>0</v>
      </c>
      <c r="K156" s="27">
        <v>0</v>
      </c>
    </row>
    <row r="157" spans="6:11" ht="13.5">
      <c r="F157" s="2" t="s">
        <v>63</v>
      </c>
      <c r="G157" s="17">
        <v>0</v>
      </c>
      <c r="H157" s="17"/>
      <c r="I157" s="17">
        <v>0</v>
      </c>
      <c r="J157" s="22">
        <v>0</v>
      </c>
      <c r="K157" s="27">
        <v>0</v>
      </c>
    </row>
    <row r="158" spans="6:11" ht="13.5">
      <c r="F158" s="2" t="s">
        <v>64</v>
      </c>
      <c r="G158" s="17">
        <v>0</v>
      </c>
      <c r="H158" s="17"/>
      <c r="I158" s="17">
        <v>0</v>
      </c>
      <c r="J158" s="22">
        <v>0</v>
      </c>
      <c r="K158" s="27">
        <v>0</v>
      </c>
    </row>
    <row r="159" spans="6:11" ht="14.25" thickBot="1">
      <c r="F159" s="33" t="s">
        <v>65</v>
      </c>
      <c r="G159" s="34">
        <v>0</v>
      </c>
      <c r="H159" s="34"/>
      <c r="I159" s="34">
        <v>0</v>
      </c>
      <c r="J159" s="35">
        <v>0</v>
      </c>
      <c r="K159" s="36">
        <v>0</v>
      </c>
    </row>
    <row r="160" spans="6:11" ht="14.25" thickBot="1">
      <c r="F160" s="32" t="s">
        <v>40</v>
      </c>
      <c r="G160" s="32"/>
      <c r="H160" s="32"/>
      <c r="I160" s="32"/>
      <c r="J160" s="37"/>
      <c r="K160" s="123">
        <f>SUM(K155:K159)</f>
        <v>0</v>
      </c>
    </row>
  </sheetData>
  <sheetProtection/>
  <mergeCells count="3">
    <mergeCell ref="C131:D131"/>
    <mergeCell ref="F131:G131"/>
    <mergeCell ref="F154:G154"/>
  </mergeCells>
  <printOptions/>
  <pageMargins left="0.6986111111111111" right="0.6986111111111111"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U84"/>
  <sheetViews>
    <sheetView zoomScaleSheetLayoutView="100" zoomScalePageLayoutView="0" workbookViewId="0" topLeftCell="F1">
      <pane ySplit="1" topLeftCell="A2" activePane="bottomLeft" state="frozen"/>
      <selection pane="topLeft" activeCell="A1" sqref="A1"/>
      <selection pane="bottomLeft" activeCell="S9" sqref="S9"/>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0.375" style="0" customWidth="1"/>
    <col min="17" max="17" width="0.2421875" style="0" customWidth="1"/>
    <col min="18" max="18" width="9.875" style="0" hidden="1" customWidth="1"/>
    <col min="19" max="19" width="0.2421875" style="0" customWidth="1"/>
    <col min="20" max="20" width="8.375" style="0" customWidth="1"/>
    <col min="21" max="21" width="8.25390625" style="0" customWidth="1"/>
  </cols>
  <sheetData>
    <row r="1" spans="1:21"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c r="T1" t="s">
        <v>83</v>
      </c>
      <c r="U1" t="s">
        <v>83</v>
      </c>
    </row>
    <row r="2" spans="1:21" ht="13.5" customHeight="1">
      <c r="A2" t="s">
        <v>731</v>
      </c>
      <c r="B2">
        <f aca="true" t="shared" si="0" ref="B2:B46">IF(G2&gt;H2,1,-1)</f>
        <v>-1</v>
      </c>
      <c r="C2">
        <f aca="true" t="shared" si="1" ref="C2:C46">INT(10/(G2-H2)*B2/T2)/10</f>
        <v>0.7</v>
      </c>
      <c r="D2" t="s">
        <v>254</v>
      </c>
      <c r="E2" t="s">
        <v>733</v>
      </c>
      <c r="F2" t="s">
        <v>734</v>
      </c>
      <c r="G2">
        <v>1.3881</v>
      </c>
      <c r="H2">
        <v>1.4015</v>
      </c>
      <c r="I2" t="s">
        <v>733</v>
      </c>
      <c r="J2" t="s">
        <v>735</v>
      </c>
      <c r="K2">
        <v>1.4015</v>
      </c>
      <c r="L2" t="str">
        <f aca="true" t="shared" si="2" ref="L2:L46">IF(B2&gt;0,"ストップ切上げ","ストップ切り下げ")</f>
        <v>ストップ切り下げ</v>
      </c>
      <c r="M2">
        <f aca="true" t="shared" si="3" ref="M2:M46">IF(P2&gt;0,1,IF(P2&lt;0,-1,0))</f>
        <v>-1</v>
      </c>
      <c r="N2">
        <f aca="true" t="shared" si="4" ref="N2:N46">IF((K2-G2)*B2&gt;0,(K2-G2)*B2*10000,0)</f>
        <v>0</v>
      </c>
      <c r="O2">
        <f aca="true" t="shared" si="5" ref="O2:O46">IF((K2-G2)*B2&lt;0,(G2-K2)*B2*10000,0)</f>
        <v>134.0000000000008</v>
      </c>
      <c r="P2">
        <f aca="true" t="shared" si="6" ref="P2:P46">INT((K2-G2)*C2*B2*U2*10000)</f>
        <v>-8962</v>
      </c>
      <c r="Q2">
        <f aca="true" t="shared" si="7" ref="Q2:Q46">IF(P2&gt;0,P2,0)</f>
        <v>0</v>
      </c>
      <c r="R2">
        <f aca="true" t="shared" si="8" ref="R2:R46">IF(P2&lt;0,P2,0)</f>
        <v>-8962</v>
      </c>
      <c r="S2">
        <f>M2</f>
        <v>-1</v>
      </c>
      <c r="T2">
        <v>95.26</v>
      </c>
      <c r="U2">
        <v>95.54</v>
      </c>
    </row>
    <row r="3" spans="1:21" ht="12.75" customHeight="1">
      <c r="A3" t="s">
        <v>732</v>
      </c>
      <c r="B3">
        <f t="shared" si="0"/>
        <v>-1</v>
      </c>
      <c r="C3">
        <f t="shared" si="1"/>
        <v>1.4</v>
      </c>
      <c r="D3" t="s">
        <v>254</v>
      </c>
      <c r="E3" t="s">
        <v>733</v>
      </c>
      <c r="F3" t="s">
        <v>736</v>
      </c>
      <c r="G3">
        <v>1.3958</v>
      </c>
      <c r="H3">
        <v>1.403</v>
      </c>
      <c r="I3" t="s">
        <v>733</v>
      </c>
      <c r="J3" t="s">
        <v>737</v>
      </c>
      <c r="K3">
        <v>1.403</v>
      </c>
      <c r="L3" t="str">
        <f t="shared" si="2"/>
        <v>ストップ切り下げ</v>
      </c>
      <c r="M3">
        <f t="shared" si="3"/>
        <v>-1</v>
      </c>
      <c r="N3">
        <f t="shared" si="4"/>
        <v>0</v>
      </c>
      <c r="O3">
        <f t="shared" si="5"/>
        <v>72.00000000000095</v>
      </c>
      <c r="P3">
        <f t="shared" si="6"/>
        <v>-9509</v>
      </c>
      <c r="Q3">
        <f t="shared" si="7"/>
        <v>0</v>
      </c>
      <c r="R3">
        <f t="shared" si="8"/>
        <v>-9509</v>
      </c>
      <c r="S3">
        <f>IF(M3=M2,S2+M3,M3)</f>
        <v>-2</v>
      </c>
      <c r="T3">
        <v>95.43</v>
      </c>
      <c r="U3">
        <v>94.33</v>
      </c>
    </row>
    <row r="4" spans="1:21" ht="12.75" customHeight="1">
      <c r="A4" t="s">
        <v>732</v>
      </c>
      <c r="B4">
        <f t="shared" si="0"/>
        <v>-1</v>
      </c>
      <c r="C4">
        <f t="shared" si="1"/>
        <v>1.8</v>
      </c>
      <c r="D4" t="s">
        <v>254</v>
      </c>
      <c r="E4" t="s">
        <v>733</v>
      </c>
      <c r="F4" t="s">
        <v>738</v>
      </c>
      <c r="G4">
        <v>1.3922</v>
      </c>
      <c r="H4">
        <v>1.398</v>
      </c>
      <c r="I4" t="s">
        <v>733</v>
      </c>
      <c r="J4" t="s">
        <v>738</v>
      </c>
      <c r="K4">
        <v>1.398</v>
      </c>
      <c r="L4" t="str">
        <f t="shared" si="2"/>
        <v>ストップ切り下げ</v>
      </c>
      <c r="M4">
        <f t="shared" si="3"/>
        <v>-1</v>
      </c>
      <c r="N4">
        <f t="shared" si="4"/>
        <v>0</v>
      </c>
      <c r="O4">
        <f t="shared" si="5"/>
        <v>57.99999999999805</v>
      </c>
      <c r="P4">
        <f t="shared" si="6"/>
        <v>-9717</v>
      </c>
      <c r="Q4">
        <f t="shared" si="7"/>
        <v>0</v>
      </c>
      <c r="R4">
        <f t="shared" si="8"/>
        <v>-9717</v>
      </c>
      <c r="S4">
        <f aca="true" t="shared" si="9" ref="S4:S46">IF(M4=M3,S3+M4,M4)</f>
        <v>-3</v>
      </c>
      <c r="T4">
        <v>93.07</v>
      </c>
      <c r="U4">
        <v>93.07</v>
      </c>
    </row>
    <row r="5" spans="1:21" ht="12.75" customHeight="1">
      <c r="A5" t="s">
        <v>732</v>
      </c>
      <c r="B5">
        <f t="shared" si="0"/>
        <v>1</v>
      </c>
      <c r="C5">
        <f t="shared" si="1"/>
        <v>1.5</v>
      </c>
      <c r="D5" t="s">
        <v>254</v>
      </c>
      <c r="E5" t="s">
        <v>733</v>
      </c>
      <c r="F5" t="s">
        <v>739</v>
      </c>
      <c r="G5">
        <v>1.4237</v>
      </c>
      <c r="H5">
        <v>1.417</v>
      </c>
      <c r="I5" t="s">
        <v>733</v>
      </c>
      <c r="J5" t="s">
        <v>740</v>
      </c>
      <c r="K5">
        <v>1.417</v>
      </c>
      <c r="L5" t="str">
        <f t="shared" si="2"/>
        <v>ストップ切上げ</v>
      </c>
      <c r="M5">
        <f t="shared" si="3"/>
        <v>-1</v>
      </c>
      <c r="N5">
        <f t="shared" si="4"/>
        <v>0</v>
      </c>
      <c r="O5">
        <f t="shared" si="5"/>
        <v>66.99999999999929</v>
      </c>
      <c r="P5">
        <f t="shared" si="6"/>
        <v>-9471</v>
      </c>
      <c r="Q5">
        <f t="shared" si="7"/>
        <v>0</v>
      </c>
      <c r="R5">
        <f t="shared" si="8"/>
        <v>-9471</v>
      </c>
      <c r="S5">
        <f t="shared" si="9"/>
        <v>-4</v>
      </c>
      <c r="T5">
        <v>95.03</v>
      </c>
      <c r="U5">
        <v>94.23</v>
      </c>
    </row>
    <row r="6" spans="1:21" ht="12.75" customHeight="1">
      <c r="A6" t="s">
        <v>732</v>
      </c>
      <c r="B6">
        <f t="shared" si="0"/>
        <v>1</v>
      </c>
      <c r="C6">
        <f t="shared" si="1"/>
        <v>0.9</v>
      </c>
      <c r="D6" t="s">
        <v>254</v>
      </c>
      <c r="E6" t="s">
        <v>733</v>
      </c>
      <c r="F6" t="s">
        <v>742</v>
      </c>
      <c r="G6">
        <v>1.4724</v>
      </c>
      <c r="H6">
        <v>1.461</v>
      </c>
      <c r="I6" t="s">
        <v>733</v>
      </c>
      <c r="J6" t="s">
        <v>741</v>
      </c>
      <c r="K6">
        <v>1.461</v>
      </c>
      <c r="L6" t="str">
        <f t="shared" si="2"/>
        <v>ストップ切上げ</v>
      </c>
      <c r="M6">
        <f t="shared" si="3"/>
        <v>-1</v>
      </c>
      <c r="N6">
        <f t="shared" si="4"/>
        <v>0</v>
      </c>
      <c r="O6">
        <f t="shared" si="5"/>
        <v>113.99999999999855</v>
      </c>
      <c r="P6">
        <f t="shared" si="6"/>
        <v>-9168</v>
      </c>
      <c r="Q6">
        <f t="shared" si="7"/>
        <v>0</v>
      </c>
      <c r="R6">
        <f t="shared" si="8"/>
        <v>-9168</v>
      </c>
      <c r="S6">
        <f t="shared" si="9"/>
        <v>-5</v>
      </c>
      <c r="T6">
        <v>90.78</v>
      </c>
      <c r="U6">
        <v>89.35</v>
      </c>
    </row>
    <row r="7" spans="1:21" ht="12.75" customHeight="1">
      <c r="A7" t="s">
        <v>732</v>
      </c>
      <c r="B7">
        <f t="shared" si="0"/>
        <v>1</v>
      </c>
      <c r="C7">
        <f t="shared" si="1"/>
        <v>1.6</v>
      </c>
      <c r="D7" t="s">
        <v>254</v>
      </c>
      <c r="E7" t="s">
        <v>733</v>
      </c>
      <c r="F7" t="s">
        <v>113</v>
      </c>
      <c r="G7">
        <v>1.4741</v>
      </c>
      <c r="H7">
        <v>1.4675</v>
      </c>
      <c r="I7" t="s">
        <v>733</v>
      </c>
      <c r="J7" t="s">
        <v>743</v>
      </c>
      <c r="K7">
        <v>1.4826</v>
      </c>
      <c r="L7" t="str">
        <f t="shared" si="2"/>
        <v>ストップ切上げ</v>
      </c>
      <c r="M7">
        <f t="shared" si="3"/>
        <v>1</v>
      </c>
      <c r="N7">
        <f t="shared" si="4"/>
        <v>84.99999999999952</v>
      </c>
      <c r="O7">
        <f t="shared" si="5"/>
        <v>0</v>
      </c>
      <c r="P7">
        <f t="shared" si="6"/>
        <v>12408</v>
      </c>
      <c r="Q7">
        <f t="shared" si="7"/>
        <v>12408</v>
      </c>
      <c r="R7">
        <f t="shared" si="8"/>
        <v>0</v>
      </c>
      <c r="S7">
        <f t="shared" si="9"/>
        <v>1</v>
      </c>
      <c r="T7">
        <v>89.93</v>
      </c>
      <c r="U7">
        <v>91.24</v>
      </c>
    </row>
    <row r="8" spans="1:21" ht="12.75" customHeight="1">
      <c r="A8" t="s">
        <v>732</v>
      </c>
      <c r="B8">
        <f t="shared" si="0"/>
        <v>1</v>
      </c>
      <c r="C8">
        <f t="shared" si="1"/>
        <v>1</v>
      </c>
      <c r="D8" t="s">
        <v>254</v>
      </c>
      <c r="E8" t="s">
        <v>733</v>
      </c>
      <c r="F8" t="s">
        <v>744</v>
      </c>
      <c r="G8">
        <v>1.5</v>
      </c>
      <c r="H8">
        <v>1.4887</v>
      </c>
      <c r="I8" t="s">
        <v>733</v>
      </c>
      <c r="J8" t="s">
        <v>745</v>
      </c>
      <c r="K8">
        <v>1.4887</v>
      </c>
      <c r="L8" t="str">
        <f t="shared" si="2"/>
        <v>ストップ切上げ</v>
      </c>
      <c r="M8">
        <f t="shared" si="3"/>
        <v>-1</v>
      </c>
      <c r="N8">
        <f t="shared" si="4"/>
        <v>0</v>
      </c>
      <c r="O8">
        <f t="shared" si="5"/>
        <v>113.00000000000088</v>
      </c>
      <c r="P8">
        <f t="shared" si="6"/>
        <v>-9775</v>
      </c>
      <c r="Q8">
        <f t="shared" si="7"/>
        <v>0</v>
      </c>
      <c r="R8">
        <f t="shared" si="8"/>
        <v>-9775</v>
      </c>
      <c r="S8">
        <f>IF(M8=M7,S7+M8,M8)</f>
        <v>-1</v>
      </c>
      <c r="T8">
        <v>86.37</v>
      </c>
      <c r="U8">
        <v>86.5</v>
      </c>
    </row>
    <row r="9" spans="1:21" ht="12.75" customHeight="1">
      <c r="A9" t="s">
        <v>732</v>
      </c>
      <c r="B9">
        <f t="shared" si="0"/>
        <v>-1</v>
      </c>
      <c r="C9">
        <f t="shared" si="1"/>
        <v>0.6</v>
      </c>
      <c r="D9" t="s">
        <v>254</v>
      </c>
      <c r="E9" t="s">
        <v>733</v>
      </c>
      <c r="F9" t="s">
        <v>746</v>
      </c>
      <c r="G9">
        <v>1.3865</v>
      </c>
      <c r="H9">
        <v>1.4028</v>
      </c>
      <c r="I9" t="s">
        <v>733</v>
      </c>
      <c r="J9" t="s">
        <v>747</v>
      </c>
      <c r="K9">
        <v>1.3694</v>
      </c>
      <c r="L9" t="str">
        <f t="shared" si="2"/>
        <v>ストップ切り下げ</v>
      </c>
      <c r="M9">
        <f t="shared" si="3"/>
        <v>1</v>
      </c>
      <c r="N9">
        <f t="shared" si="4"/>
        <v>171.00000000000114</v>
      </c>
      <c r="O9">
        <f t="shared" si="5"/>
        <v>0</v>
      </c>
      <c r="P9">
        <f t="shared" si="6"/>
        <v>9075</v>
      </c>
      <c r="Q9">
        <f t="shared" si="7"/>
        <v>9075</v>
      </c>
      <c r="R9">
        <f t="shared" si="8"/>
        <v>0</v>
      </c>
      <c r="S9">
        <f t="shared" si="9"/>
        <v>1</v>
      </c>
      <c r="T9">
        <v>89.66</v>
      </c>
      <c r="U9">
        <v>88.46</v>
      </c>
    </row>
    <row r="10" spans="1:21" ht="12.75" customHeight="1">
      <c r="A10" t="s">
        <v>732</v>
      </c>
      <c r="B10">
        <f t="shared" si="0"/>
        <v>1</v>
      </c>
      <c r="C10">
        <f t="shared" si="1"/>
        <v>0.8</v>
      </c>
      <c r="D10" t="s">
        <v>254</v>
      </c>
      <c r="E10" t="s">
        <v>733</v>
      </c>
      <c r="F10" t="s">
        <v>748</v>
      </c>
      <c r="G10">
        <v>1.3763</v>
      </c>
      <c r="H10">
        <v>1.3638</v>
      </c>
      <c r="I10" t="s">
        <v>733</v>
      </c>
      <c r="J10" t="s">
        <v>749</v>
      </c>
      <c r="K10">
        <v>1.3638</v>
      </c>
      <c r="L10" t="str">
        <f t="shared" si="2"/>
        <v>ストップ切上げ</v>
      </c>
      <c r="M10">
        <f t="shared" si="3"/>
        <v>-1</v>
      </c>
      <c r="N10">
        <f t="shared" si="4"/>
        <v>0</v>
      </c>
      <c r="O10">
        <f t="shared" si="5"/>
        <v>125.00000000000178</v>
      </c>
      <c r="P10">
        <f t="shared" si="6"/>
        <v>-9047</v>
      </c>
      <c r="Q10">
        <f t="shared" si="7"/>
        <v>0</v>
      </c>
      <c r="R10">
        <f t="shared" si="8"/>
        <v>-9047</v>
      </c>
      <c r="S10">
        <f t="shared" si="9"/>
        <v>-1</v>
      </c>
      <c r="T10">
        <v>90.16</v>
      </c>
      <c r="U10">
        <v>90.46</v>
      </c>
    </row>
    <row r="11" spans="1:21" ht="12.75" customHeight="1">
      <c r="A11" t="s">
        <v>732</v>
      </c>
      <c r="B11">
        <f t="shared" si="0"/>
        <v>-1</v>
      </c>
      <c r="C11">
        <f t="shared" si="1"/>
        <v>0.5</v>
      </c>
      <c r="D11" t="s">
        <v>254</v>
      </c>
      <c r="E11" t="s">
        <v>733</v>
      </c>
      <c r="F11" t="s">
        <v>750</v>
      </c>
      <c r="G11">
        <v>1.2259</v>
      </c>
      <c r="H11">
        <v>1.2455</v>
      </c>
      <c r="I11" t="s">
        <v>733</v>
      </c>
      <c r="J11" t="s">
        <v>751</v>
      </c>
      <c r="K11">
        <v>1.2259</v>
      </c>
      <c r="L11" t="str">
        <f t="shared" si="2"/>
        <v>ストップ切り下げ</v>
      </c>
      <c r="M11">
        <f t="shared" si="3"/>
        <v>0</v>
      </c>
      <c r="N11">
        <f t="shared" si="4"/>
        <v>0</v>
      </c>
      <c r="O11">
        <f t="shared" si="5"/>
        <v>0</v>
      </c>
      <c r="P11">
        <f t="shared" si="6"/>
        <v>0</v>
      </c>
      <c r="Q11">
        <f t="shared" si="7"/>
        <v>0</v>
      </c>
      <c r="R11">
        <f t="shared" si="8"/>
        <v>0</v>
      </c>
      <c r="S11">
        <f t="shared" si="9"/>
        <v>0</v>
      </c>
      <c r="T11">
        <v>91.38</v>
      </c>
      <c r="U11">
        <v>91.49</v>
      </c>
    </row>
    <row r="12" spans="1:21" ht="12.75" customHeight="1">
      <c r="A12" t="s">
        <v>732</v>
      </c>
      <c r="B12">
        <f t="shared" si="0"/>
        <v>1</v>
      </c>
      <c r="C12">
        <f t="shared" si="1"/>
        <v>1.2</v>
      </c>
      <c r="D12" t="s">
        <v>254</v>
      </c>
      <c r="E12" t="s">
        <v>733</v>
      </c>
      <c r="F12" t="s">
        <v>752</v>
      </c>
      <c r="G12">
        <v>1.2946</v>
      </c>
      <c r="H12">
        <v>1.2851</v>
      </c>
      <c r="I12" t="s">
        <v>733</v>
      </c>
      <c r="J12" t="s">
        <v>753</v>
      </c>
      <c r="K12">
        <v>1.3118</v>
      </c>
      <c r="L12" t="str">
        <f t="shared" si="2"/>
        <v>ストップ切上げ</v>
      </c>
      <c r="M12">
        <f t="shared" si="3"/>
        <v>1</v>
      </c>
      <c r="N12">
        <f t="shared" si="4"/>
        <v>172.00000000000105</v>
      </c>
      <c r="O12">
        <f t="shared" si="5"/>
        <v>0</v>
      </c>
      <c r="P12">
        <f t="shared" si="6"/>
        <v>17618</v>
      </c>
      <c r="Q12">
        <f t="shared" si="7"/>
        <v>17618</v>
      </c>
      <c r="R12">
        <f t="shared" si="8"/>
        <v>0</v>
      </c>
      <c r="S12">
        <f t="shared" si="9"/>
        <v>1</v>
      </c>
      <c r="T12">
        <v>86.94</v>
      </c>
      <c r="U12">
        <v>85.36</v>
      </c>
    </row>
    <row r="13" spans="1:21" ht="12.75" customHeight="1">
      <c r="A13" t="s">
        <v>732</v>
      </c>
      <c r="B13">
        <f t="shared" si="0"/>
        <v>-1</v>
      </c>
      <c r="C13">
        <f t="shared" si="1"/>
        <v>0.8</v>
      </c>
      <c r="D13" t="s">
        <v>254</v>
      </c>
      <c r="E13" t="s">
        <v>733</v>
      </c>
      <c r="F13" t="s">
        <v>754</v>
      </c>
      <c r="G13">
        <v>1.2781</v>
      </c>
      <c r="H13">
        <v>1.2924</v>
      </c>
      <c r="I13" t="s">
        <v>733</v>
      </c>
      <c r="J13" t="s">
        <v>755</v>
      </c>
      <c r="K13">
        <v>1.2781</v>
      </c>
      <c r="L13" t="str">
        <f t="shared" si="2"/>
        <v>ストップ切り下げ</v>
      </c>
      <c r="M13">
        <f t="shared" si="3"/>
        <v>0</v>
      </c>
      <c r="N13">
        <f t="shared" si="4"/>
        <v>0</v>
      </c>
      <c r="O13">
        <f t="shared" si="5"/>
        <v>0</v>
      </c>
      <c r="P13">
        <f t="shared" si="6"/>
        <v>0</v>
      </c>
      <c r="Q13">
        <f t="shared" si="7"/>
        <v>0</v>
      </c>
      <c r="R13">
        <f t="shared" si="8"/>
        <v>0</v>
      </c>
      <c r="S13">
        <f t="shared" si="9"/>
        <v>0</v>
      </c>
      <c r="T13">
        <v>85.45</v>
      </c>
      <c r="U13">
        <v>85.18</v>
      </c>
    </row>
    <row r="14" spans="1:21" ht="12.75" customHeight="1">
      <c r="A14" t="s">
        <v>732</v>
      </c>
      <c r="B14">
        <f t="shared" si="0"/>
        <v>1</v>
      </c>
      <c r="C14">
        <f t="shared" si="1"/>
        <v>0.5</v>
      </c>
      <c r="D14" t="s">
        <v>254</v>
      </c>
      <c r="E14" t="s">
        <v>733</v>
      </c>
      <c r="F14" t="s">
        <v>756</v>
      </c>
      <c r="G14">
        <v>1.398</v>
      </c>
      <c r="H14">
        <v>1.3774</v>
      </c>
      <c r="I14" t="s">
        <v>733</v>
      </c>
      <c r="J14" t="s">
        <v>757</v>
      </c>
      <c r="K14">
        <v>1.398</v>
      </c>
      <c r="L14" t="str">
        <f t="shared" si="2"/>
        <v>ストップ切上げ</v>
      </c>
      <c r="M14">
        <f t="shared" si="3"/>
        <v>0</v>
      </c>
      <c r="N14">
        <f t="shared" si="4"/>
        <v>0</v>
      </c>
      <c r="O14">
        <f t="shared" si="5"/>
        <v>0</v>
      </c>
      <c r="P14">
        <f t="shared" si="6"/>
        <v>0</v>
      </c>
      <c r="Q14">
        <f t="shared" si="7"/>
        <v>0</v>
      </c>
      <c r="R14">
        <f t="shared" si="8"/>
        <v>0</v>
      </c>
      <c r="S14">
        <f t="shared" si="9"/>
        <v>0</v>
      </c>
      <c r="T14">
        <v>81.26</v>
      </c>
      <c r="U14">
        <v>81.4</v>
      </c>
    </row>
    <row r="15" spans="1:21" ht="12.75" customHeight="1">
      <c r="A15" t="s">
        <v>732</v>
      </c>
      <c r="B15">
        <f t="shared" si="0"/>
        <v>1</v>
      </c>
      <c r="C15">
        <f t="shared" si="1"/>
        <v>1</v>
      </c>
      <c r="D15" t="s">
        <v>254</v>
      </c>
      <c r="E15" t="s">
        <v>733</v>
      </c>
      <c r="F15" t="s">
        <v>758</v>
      </c>
      <c r="G15">
        <v>1.3975</v>
      </c>
      <c r="H15">
        <v>1.3856</v>
      </c>
      <c r="I15" t="s">
        <v>733</v>
      </c>
      <c r="J15" t="s">
        <v>136</v>
      </c>
      <c r="K15">
        <v>1.3856</v>
      </c>
      <c r="L15" t="str">
        <f t="shared" si="2"/>
        <v>ストップ切上げ</v>
      </c>
      <c r="M15">
        <f t="shared" si="3"/>
        <v>-1</v>
      </c>
      <c r="N15">
        <f t="shared" si="4"/>
        <v>0</v>
      </c>
      <c r="O15">
        <f t="shared" si="5"/>
        <v>119.00000000000021</v>
      </c>
      <c r="P15">
        <f t="shared" si="6"/>
        <v>-9725</v>
      </c>
      <c r="Q15">
        <f t="shared" si="7"/>
        <v>0</v>
      </c>
      <c r="R15">
        <f t="shared" si="8"/>
        <v>-9725</v>
      </c>
      <c r="S15">
        <f t="shared" si="9"/>
        <v>-1</v>
      </c>
      <c r="T15">
        <v>81.06</v>
      </c>
      <c r="U15">
        <v>81.72</v>
      </c>
    </row>
    <row r="16" spans="1:21" ht="12.75" customHeight="1">
      <c r="A16" t="s">
        <v>732</v>
      </c>
      <c r="B16">
        <f t="shared" si="0"/>
        <v>-1</v>
      </c>
      <c r="C16">
        <f t="shared" si="1"/>
        <v>0.5</v>
      </c>
      <c r="D16" t="s">
        <v>254</v>
      </c>
      <c r="E16" t="s">
        <v>733</v>
      </c>
      <c r="F16" t="s">
        <v>759</v>
      </c>
      <c r="G16">
        <v>1.3733</v>
      </c>
      <c r="H16">
        <v>1.3975</v>
      </c>
      <c r="I16" t="s">
        <v>733</v>
      </c>
      <c r="J16" t="s">
        <v>760</v>
      </c>
      <c r="K16">
        <v>1.3733</v>
      </c>
      <c r="L16" t="str">
        <f t="shared" si="2"/>
        <v>ストップ切り下げ</v>
      </c>
      <c r="M16">
        <f t="shared" si="3"/>
        <v>0</v>
      </c>
      <c r="N16">
        <f t="shared" si="4"/>
        <v>0</v>
      </c>
      <c r="O16">
        <f t="shared" si="5"/>
        <v>0</v>
      </c>
      <c r="P16">
        <f t="shared" si="6"/>
        <v>0</v>
      </c>
      <c r="Q16">
        <f t="shared" si="7"/>
        <v>0</v>
      </c>
      <c r="R16">
        <f t="shared" si="8"/>
        <v>0</v>
      </c>
      <c r="S16">
        <f t="shared" si="9"/>
        <v>0</v>
      </c>
      <c r="T16">
        <v>82.23</v>
      </c>
      <c r="U16">
        <v>83.5</v>
      </c>
    </row>
    <row r="17" spans="1:21" ht="12.75" customHeight="1">
      <c r="A17" t="s">
        <v>732</v>
      </c>
      <c r="B17">
        <f t="shared" si="0"/>
        <v>1</v>
      </c>
      <c r="C17">
        <f t="shared" si="1"/>
        <v>2.1</v>
      </c>
      <c r="D17" t="s">
        <v>254</v>
      </c>
      <c r="E17" t="s">
        <v>733</v>
      </c>
      <c r="F17" t="s">
        <v>761</v>
      </c>
      <c r="G17">
        <v>1.3765</v>
      </c>
      <c r="H17">
        <v>1.3709</v>
      </c>
      <c r="I17" t="s">
        <v>733</v>
      </c>
      <c r="J17" t="s">
        <v>762</v>
      </c>
      <c r="K17">
        <v>1.3765</v>
      </c>
      <c r="L17" t="str">
        <f t="shared" si="2"/>
        <v>ストップ切上げ</v>
      </c>
      <c r="M17">
        <f t="shared" si="3"/>
        <v>0</v>
      </c>
      <c r="N17">
        <f t="shared" si="4"/>
        <v>0</v>
      </c>
      <c r="O17">
        <f t="shared" si="5"/>
        <v>0</v>
      </c>
      <c r="P17">
        <f t="shared" si="6"/>
        <v>0</v>
      </c>
      <c r="Q17">
        <f t="shared" si="7"/>
        <v>0</v>
      </c>
      <c r="R17">
        <f t="shared" si="8"/>
        <v>0</v>
      </c>
      <c r="S17">
        <f t="shared" si="9"/>
        <v>0</v>
      </c>
      <c r="T17">
        <v>82.16</v>
      </c>
      <c r="U17">
        <v>81.8</v>
      </c>
    </row>
    <row r="18" spans="1:21" ht="12.75" customHeight="1">
      <c r="A18" t="s">
        <v>732</v>
      </c>
      <c r="B18">
        <f t="shared" si="0"/>
        <v>1</v>
      </c>
      <c r="C18">
        <f t="shared" si="1"/>
        <v>2.3</v>
      </c>
      <c r="D18" t="s">
        <v>254</v>
      </c>
      <c r="E18" t="s">
        <v>733</v>
      </c>
      <c r="F18" t="s">
        <v>763</v>
      </c>
      <c r="G18">
        <v>1.4015</v>
      </c>
      <c r="H18">
        <v>1.3964</v>
      </c>
      <c r="I18" t="s">
        <v>733</v>
      </c>
      <c r="J18" t="s">
        <v>764</v>
      </c>
      <c r="K18">
        <v>1.4376</v>
      </c>
      <c r="L18" t="str">
        <f t="shared" si="2"/>
        <v>ストップ切上げ</v>
      </c>
      <c r="M18">
        <f t="shared" si="3"/>
        <v>1</v>
      </c>
      <c r="N18">
        <f t="shared" si="4"/>
        <v>361.0000000000002</v>
      </c>
      <c r="O18">
        <f t="shared" si="5"/>
        <v>0</v>
      </c>
      <c r="P18">
        <f t="shared" si="6"/>
        <v>69222</v>
      </c>
      <c r="Q18">
        <f t="shared" si="7"/>
        <v>69222</v>
      </c>
      <c r="R18">
        <f t="shared" si="8"/>
        <v>0</v>
      </c>
      <c r="S18">
        <f t="shared" si="9"/>
        <v>1</v>
      </c>
      <c r="T18">
        <v>81.81</v>
      </c>
      <c r="U18">
        <v>83.37</v>
      </c>
    </row>
    <row r="19" spans="1:21" ht="12.75" customHeight="1">
      <c r="A19" t="s">
        <v>732</v>
      </c>
      <c r="B19">
        <f t="shared" si="0"/>
        <v>1</v>
      </c>
      <c r="C19">
        <f t="shared" si="1"/>
        <v>0.8</v>
      </c>
      <c r="D19" t="s">
        <v>254</v>
      </c>
      <c r="E19" t="s">
        <v>733</v>
      </c>
      <c r="F19" t="s">
        <v>765</v>
      </c>
      <c r="G19">
        <v>1.4322</v>
      </c>
      <c r="H19">
        <v>1.4182</v>
      </c>
      <c r="I19" t="s">
        <v>733</v>
      </c>
      <c r="J19" t="s">
        <v>766</v>
      </c>
      <c r="K19">
        <v>1.4555</v>
      </c>
      <c r="L19" t="str">
        <f t="shared" si="2"/>
        <v>ストップ切上げ</v>
      </c>
      <c r="M19">
        <f t="shared" si="3"/>
        <v>1</v>
      </c>
      <c r="N19">
        <f t="shared" si="4"/>
        <v>233.000000000001</v>
      </c>
      <c r="O19">
        <f t="shared" si="5"/>
        <v>0</v>
      </c>
      <c r="P19">
        <f t="shared" si="6"/>
        <v>14936</v>
      </c>
      <c r="Q19">
        <f t="shared" si="7"/>
        <v>14936</v>
      </c>
      <c r="R19">
        <f t="shared" si="8"/>
        <v>0</v>
      </c>
      <c r="S19">
        <f t="shared" si="9"/>
        <v>2</v>
      </c>
      <c r="T19">
        <v>80.81</v>
      </c>
      <c r="U19">
        <v>80.13</v>
      </c>
    </row>
    <row r="20" spans="1:21" ht="12.75" customHeight="1">
      <c r="A20" t="s">
        <v>732</v>
      </c>
      <c r="B20">
        <f t="shared" si="0"/>
        <v>-1</v>
      </c>
      <c r="C20">
        <f t="shared" si="1"/>
        <v>1.2</v>
      </c>
      <c r="D20" t="s">
        <v>254</v>
      </c>
      <c r="E20" t="s">
        <v>733</v>
      </c>
      <c r="F20" t="s">
        <v>767</v>
      </c>
      <c r="G20">
        <v>1.4402</v>
      </c>
      <c r="H20">
        <v>1.4499</v>
      </c>
      <c r="I20" t="s">
        <v>733</v>
      </c>
      <c r="J20" t="s">
        <v>768</v>
      </c>
      <c r="K20">
        <v>1.4402</v>
      </c>
      <c r="L20" t="str">
        <f t="shared" si="2"/>
        <v>ストップ切り下げ</v>
      </c>
      <c r="M20">
        <f t="shared" si="3"/>
        <v>0</v>
      </c>
      <c r="N20">
        <f t="shared" si="4"/>
        <v>0</v>
      </c>
      <c r="O20">
        <f t="shared" si="5"/>
        <v>0</v>
      </c>
      <c r="P20">
        <f t="shared" si="6"/>
        <v>0</v>
      </c>
      <c r="Q20">
        <f t="shared" si="7"/>
        <v>0</v>
      </c>
      <c r="R20">
        <f t="shared" si="8"/>
        <v>0</v>
      </c>
      <c r="S20">
        <f t="shared" si="9"/>
        <v>0</v>
      </c>
      <c r="T20">
        <v>80.92</v>
      </c>
      <c r="U20">
        <v>80.25</v>
      </c>
    </row>
    <row r="21" spans="1:21" ht="12.75" customHeight="1">
      <c r="A21" t="s">
        <v>732</v>
      </c>
      <c r="B21">
        <f t="shared" si="0"/>
        <v>-1</v>
      </c>
      <c r="C21">
        <f t="shared" si="1"/>
        <v>0.4</v>
      </c>
      <c r="D21" t="s">
        <v>254</v>
      </c>
      <c r="E21" t="s">
        <v>733</v>
      </c>
      <c r="F21" t="s">
        <v>769</v>
      </c>
      <c r="G21">
        <v>1.397</v>
      </c>
      <c r="H21">
        <v>1.4286</v>
      </c>
      <c r="I21" t="s">
        <v>733</v>
      </c>
      <c r="J21" t="s">
        <v>770</v>
      </c>
      <c r="K21">
        <v>1.3579</v>
      </c>
      <c r="L21" t="str">
        <f t="shared" si="2"/>
        <v>ストップ切り下げ</v>
      </c>
      <c r="M21">
        <f t="shared" si="3"/>
        <v>1</v>
      </c>
      <c r="N21">
        <f t="shared" si="4"/>
        <v>390.99999999999915</v>
      </c>
      <c r="O21">
        <f t="shared" si="5"/>
        <v>0</v>
      </c>
      <c r="P21">
        <f t="shared" si="6"/>
        <v>11977</v>
      </c>
      <c r="Q21">
        <f t="shared" si="7"/>
        <v>11977</v>
      </c>
      <c r="R21">
        <f t="shared" si="8"/>
        <v>0</v>
      </c>
      <c r="S21">
        <f t="shared" si="9"/>
        <v>1</v>
      </c>
      <c r="T21">
        <v>77.47</v>
      </c>
      <c r="U21">
        <v>76.58</v>
      </c>
    </row>
    <row r="22" spans="1:21" ht="12.75" customHeight="1">
      <c r="A22" t="s">
        <v>732</v>
      </c>
      <c r="B22">
        <f t="shared" si="0"/>
        <v>1</v>
      </c>
      <c r="C22">
        <f t="shared" si="1"/>
        <v>0.7</v>
      </c>
      <c r="D22" t="s">
        <v>254</v>
      </c>
      <c r="E22" t="s">
        <v>733</v>
      </c>
      <c r="F22" t="s">
        <v>771</v>
      </c>
      <c r="G22">
        <v>1.3819</v>
      </c>
      <c r="H22">
        <v>1.3651</v>
      </c>
      <c r="I22" t="s">
        <v>733</v>
      </c>
      <c r="J22" t="s">
        <v>772</v>
      </c>
      <c r="K22">
        <v>1.3819</v>
      </c>
      <c r="L22" t="str">
        <f t="shared" si="2"/>
        <v>ストップ切上げ</v>
      </c>
      <c r="M22">
        <f t="shared" si="3"/>
        <v>0</v>
      </c>
      <c r="N22">
        <f t="shared" si="4"/>
        <v>0</v>
      </c>
      <c r="O22">
        <f t="shared" si="5"/>
        <v>0</v>
      </c>
      <c r="P22">
        <f t="shared" si="6"/>
        <v>0</v>
      </c>
      <c r="Q22">
        <f t="shared" si="7"/>
        <v>0</v>
      </c>
      <c r="R22">
        <f t="shared" si="8"/>
        <v>0</v>
      </c>
      <c r="S22">
        <f t="shared" si="9"/>
        <v>0</v>
      </c>
      <c r="T22">
        <v>76.76</v>
      </c>
      <c r="U22">
        <v>78.14</v>
      </c>
    </row>
    <row r="23" spans="1:21" ht="12.75" customHeight="1">
      <c r="A23" t="s">
        <v>732</v>
      </c>
      <c r="B23">
        <f t="shared" si="0"/>
        <v>-1</v>
      </c>
      <c r="C23">
        <f t="shared" si="1"/>
        <v>0.8</v>
      </c>
      <c r="D23" t="s">
        <v>254</v>
      </c>
      <c r="E23" t="s">
        <v>733</v>
      </c>
      <c r="F23" t="s">
        <v>773</v>
      </c>
      <c r="G23">
        <v>1.3465</v>
      </c>
      <c r="H23">
        <v>1.3616</v>
      </c>
      <c r="I23" t="s">
        <v>733</v>
      </c>
      <c r="J23" t="s">
        <v>774</v>
      </c>
      <c r="K23">
        <v>1.3465</v>
      </c>
      <c r="L23" t="str">
        <f t="shared" si="2"/>
        <v>ストップ切り下げ</v>
      </c>
      <c r="M23">
        <f t="shared" si="3"/>
        <v>0</v>
      </c>
      <c r="N23">
        <f t="shared" si="4"/>
        <v>0</v>
      </c>
      <c r="O23">
        <f t="shared" si="5"/>
        <v>0</v>
      </c>
      <c r="P23">
        <f t="shared" si="6"/>
        <v>0</v>
      </c>
      <c r="Q23">
        <f t="shared" si="7"/>
        <v>0</v>
      </c>
      <c r="R23">
        <f t="shared" si="8"/>
        <v>0</v>
      </c>
      <c r="S23">
        <f t="shared" si="9"/>
        <v>0</v>
      </c>
      <c r="T23">
        <v>77.05</v>
      </c>
      <c r="U23">
        <v>77.67</v>
      </c>
    </row>
    <row r="24" spans="1:21" ht="12.75" customHeight="1">
      <c r="A24" t="s">
        <v>732</v>
      </c>
      <c r="B24">
        <f t="shared" si="0"/>
        <v>1</v>
      </c>
      <c r="C24">
        <f t="shared" si="1"/>
        <v>0.9</v>
      </c>
      <c r="D24" t="s">
        <v>254</v>
      </c>
      <c r="E24" t="s">
        <v>733</v>
      </c>
      <c r="F24" t="s">
        <v>180</v>
      </c>
      <c r="G24">
        <v>1.3256</v>
      </c>
      <c r="H24">
        <v>1.3132</v>
      </c>
      <c r="I24" t="s">
        <v>733</v>
      </c>
      <c r="J24" t="s">
        <v>775</v>
      </c>
      <c r="K24">
        <v>1.3256</v>
      </c>
      <c r="L24" t="str">
        <f t="shared" si="2"/>
        <v>ストップ切上げ</v>
      </c>
      <c r="M24">
        <f t="shared" si="3"/>
        <v>0</v>
      </c>
      <c r="N24">
        <f t="shared" si="4"/>
        <v>0</v>
      </c>
      <c r="O24">
        <f t="shared" si="5"/>
        <v>0</v>
      </c>
      <c r="P24">
        <f t="shared" si="6"/>
        <v>0</v>
      </c>
      <c r="Q24">
        <f t="shared" si="7"/>
        <v>0</v>
      </c>
      <c r="R24">
        <f t="shared" si="8"/>
        <v>0</v>
      </c>
      <c r="S24">
        <f t="shared" si="9"/>
        <v>0</v>
      </c>
      <c r="T24">
        <v>82.3</v>
      </c>
      <c r="U24">
        <v>82.04</v>
      </c>
    </row>
    <row r="25" spans="1:21" ht="12.75" customHeight="1">
      <c r="A25" t="s">
        <v>732</v>
      </c>
      <c r="B25">
        <f t="shared" si="0"/>
        <v>1</v>
      </c>
      <c r="C25">
        <f t="shared" si="1"/>
        <v>1.7</v>
      </c>
      <c r="D25" t="s">
        <v>254</v>
      </c>
      <c r="E25" t="s">
        <v>733</v>
      </c>
      <c r="F25" t="s">
        <v>776</v>
      </c>
      <c r="G25">
        <v>1.2299</v>
      </c>
      <c r="H25">
        <v>1.2224</v>
      </c>
      <c r="I25" t="s">
        <v>733</v>
      </c>
      <c r="J25" t="s">
        <v>777</v>
      </c>
      <c r="K25">
        <v>1.2224</v>
      </c>
      <c r="L25" t="str">
        <f t="shared" si="2"/>
        <v>ストップ切上げ</v>
      </c>
      <c r="M25">
        <f t="shared" si="3"/>
        <v>-1</v>
      </c>
      <c r="N25">
        <f t="shared" si="4"/>
        <v>0</v>
      </c>
      <c r="O25">
        <f t="shared" si="5"/>
        <v>75.00000000000063</v>
      </c>
      <c r="P25">
        <f t="shared" si="6"/>
        <v>-9971</v>
      </c>
      <c r="Q25">
        <f t="shared" si="7"/>
        <v>0</v>
      </c>
      <c r="R25">
        <f t="shared" si="8"/>
        <v>-9971</v>
      </c>
      <c r="S25">
        <f t="shared" si="9"/>
        <v>-1</v>
      </c>
      <c r="T25">
        <v>78.17</v>
      </c>
      <c r="U25">
        <v>78.2</v>
      </c>
    </row>
    <row r="26" spans="1:21" ht="12.75" customHeight="1">
      <c r="A26" t="s">
        <v>732</v>
      </c>
      <c r="B26">
        <f t="shared" si="0"/>
        <v>1</v>
      </c>
      <c r="C26">
        <f t="shared" si="1"/>
        <v>1.6</v>
      </c>
      <c r="D26" t="s">
        <v>254</v>
      </c>
      <c r="E26" t="s">
        <v>733</v>
      </c>
      <c r="F26" t="s">
        <v>778</v>
      </c>
      <c r="G26">
        <v>1.2371</v>
      </c>
      <c r="H26">
        <v>1.2293</v>
      </c>
      <c r="I26" t="s">
        <v>733</v>
      </c>
      <c r="J26" t="s">
        <v>779</v>
      </c>
      <c r="K26">
        <v>1.2753</v>
      </c>
      <c r="L26" t="str">
        <f t="shared" si="2"/>
        <v>ストップ切上げ</v>
      </c>
      <c r="M26">
        <f t="shared" si="3"/>
        <v>1</v>
      </c>
      <c r="N26">
        <f t="shared" si="4"/>
        <v>382.0000000000001</v>
      </c>
      <c r="O26">
        <f t="shared" si="5"/>
        <v>0</v>
      </c>
      <c r="P26">
        <f t="shared" si="6"/>
        <v>48810</v>
      </c>
      <c r="Q26">
        <f t="shared" si="7"/>
        <v>48810</v>
      </c>
      <c r="R26">
        <f t="shared" si="8"/>
        <v>0</v>
      </c>
      <c r="S26">
        <f t="shared" si="9"/>
        <v>1</v>
      </c>
      <c r="T26">
        <v>79.3</v>
      </c>
      <c r="U26">
        <v>79.86</v>
      </c>
    </row>
    <row r="27" spans="1:21" ht="12.75" customHeight="1">
      <c r="A27" t="s">
        <v>732</v>
      </c>
      <c r="B27">
        <f t="shared" si="0"/>
        <v>1</v>
      </c>
      <c r="C27">
        <f t="shared" si="1"/>
        <v>1.4</v>
      </c>
      <c r="D27" t="s">
        <v>254</v>
      </c>
      <c r="E27" t="s">
        <v>733</v>
      </c>
      <c r="F27" t="s">
        <v>780</v>
      </c>
      <c r="G27">
        <v>1.2963</v>
      </c>
      <c r="H27">
        <v>1.2878</v>
      </c>
      <c r="I27" t="s">
        <v>733</v>
      </c>
      <c r="J27" t="s">
        <v>781</v>
      </c>
      <c r="K27">
        <v>1.2963</v>
      </c>
      <c r="L27" t="str">
        <f t="shared" si="2"/>
        <v>ストップ切上げ</v>
      </c>
      <c r="M27">
        <f t="shared" si="3"/>
        <v>0</v>
      </c>
      <c r="N27">
        <f t="shared" si="4"/>
        <v>0</v>
      </c>
      <c r="O27">
        <f t="shared" si="5"/>
        <v>0</v>
      </c>
      <c r="P27">
        <f t="shared" si="6"/>
        <v>0</v>
      </c>
      <c r="Q27">
        <f t="shared" si="7"/>
        <v>0</v>
      </c>
      <c r="R27">
        <f t="shared" si="8"/>
        <v>0</v>
      </c>
      <c r="S27">
        <f t="shared" si="9"/>
        <v>0</v>
      </c>
      <c r="T27">
        <v>82.42</v>
      </c>
      <c r="U27">
        <v>82.47</v>
      </c>
    </row>
    <row r="28" spans="1:21" ht="12.75" customHeight="1">
      <c r="A28" t="s">
        <v>732</v>
      </c>
      <c r="B28">
        <f t="shared" si="0"/>
        <v>1</v>
      </c>
      <c r="C28">
        <f t="shared" si="1"/>
        <v>4.7</v>
      </c>
      <c r="D28" t="s">
        <v>254</v>
      </c>
      <c r="E28" t="s">
        <v>733</v>
      </c>
      <c r="F28" t="s">
        <v>782</v>
      </c>
      <c r="G28">
        <v>1.3187</v>
      </c>
      <c r="H28">
        <v>1.3162</v>
      </c>
      <c r="I28" t="s">
        <v>733</v>
      </c>
      <c r="J28" t="s">
        <v>783</v>
      </c>
      <c r="K28">
        <v>1.3162</v>
      </c>
      <c r="L28" t="str">
        <f t="shared" si="2"/>
        <v>ストップ切上げ</v>
      </c>
      <c r="M28">
        <f t="shared" si="3"/>
        <v>-1</v>
      </c>
      <c r="N28">
        <f t="shared" si="4"/>
        <v>0</v>
      </c>
      <c r="O28">
        <f t="shared" si="5"/>
        <v>24.999999999999467</v>
      </c>
      <c r="P28">
        <f t="shared" si="6"/>
        <v>-10251</v>
      </c>
      <c r="Q28">
        <f t="shared" si="7"/>
        <v>0</v>
      </c>
      <c r="R28">
        <f t="shared" si="8"/>
        <v>-10251</v>
      </c>
      <c r="S28">
        <f t="shared" si="9"/>
        <v>-1</v>
      </c>
      <c r="T28">
        <v>84.76</v>
      </c>
      <c r="U28">
        <v>87.24</v>
      </c>
    </row>
    <row r="29" spans="1:21" ht="12.75" customHeight="1">
      <c r="A29" t="s">
        <v>732</v>
      </c>
      <c r="B29">
        <f t="shared" si="0"/>
        <v>-1</v>
      </c>
      <c r="C29">
        <f t="shared" si="1"/>
        <v>1.1</v>
      </c>
      <c r="D29" t="s">
        <v>254</v>
      </c>
      <c r="E29" t="s">
        <v>733</v>
      </c>
      <c r="F29" t="s">
        <v>785</v>
      </c>
      <c r="G29">
        <v>1.3424</v>
      </c>
      <c r="H29">
        <v>1.3522</v>
      </c>
      <c r="I29" t="s">
        <v>733</v>
      </c>
      <c r="J29" t="s">
        <v>784</v>
      </c>
      <c r="K29">
        <v>1.3424</v>
      </c>
      <c r="L29" t="str">
        <f t="shared" si="2"/>
        <v>ストップ切り下げ</v>
      </c>
      <c r="M29">
        <f t="shared" si="3"/>
        <v>0</v>
      </c>
      <c r="N29">
        <f t="shared" si="4"/>
        <v>0</v>
      </c>
      <c r="O29">
        <f t="shared" si="5"/>
        <v>0</v>
      </c>
      <c r="P29">
        <f t="shared" si="6"/>
        <v>0</v>
      </c>
      <c r="Q29">
        <f t="shared" si="7"/>
        <v>0</v>
      </c>
      <c r="R29">
        <f t="shared" si="8"/>
        <v>0</v>
      </c>
      <c r="S29">
        <f t="shared" si="9"/>
        <v>0</v>
      </c>
      <c r="T29">
        <v>92.26</v>
      </c>
      <c r="U29">
        <v>93.47</v>
      </c>
    </row>
    <row r="30" spans="1:21" ht="12.75" customHeight="1">
      <c r="A30" t="s">
        <v>732</v>
      </c>
      <c r="B30">
        <f t="shared" si="0"/>
        <v>1</v>
      </c>
      <c r="C30">
        <f t="shared" si="1"/>
        <v>1.1</v>
      </c>
      <c r="D30" t="s">
        <v>254</v>
      </c>
      <c r="E30" t="s">
        <v>733</v>
      </c>
      <c r="F30" t="s">
        <v>786</v>
      </c>
      <c r="G30">
        <v>1.3109</v>
      </c>
      <c r="H30">
        <v>1.3019</v>
      </c>
      <c r="I30" t="s">
        <v>733</v>
      </c>
      <c r="J30" t="s">
        <v>787</v>
      </c>
      <c r="K30">
        <v>1.3109</v>
      </c>
      <c r="L30" t="str">
        <f t="shared" si="2"/>
        <v>ストップ切上げ</v>
      </c>
      <c r="M30">
        <f t="shared" si="3"/>
        <v>0</v>
      </c>
      <c r="N30">
        <f t="shared" si="4"/>
        <v>0</v>
      </c>
      <c r="O30">
        <f t="shared" si="5"/>
        <v>0</v>
      </c>
      <c r="P30">
        <f t="shared" si="6"/>
        <v>0</v>
      </c>
      <c r="Q30">
        <f t="shared" si="7"/>
        <v>0</v>
      </c>
      <c r="R30">
        <f t="shared" si="8"/>
        <v>0</v>
      </c>
      <c r="S30">
        <f t="shared" si="9"/>
        <v>0</v>
      </c>
      <c r="T30">
        <v>98.14</v>
      </c>
      <c r="U30">
        <v>98.26</v>
      </c>
    </row>
    <row r="31" spans="1:21" ht="12.75" customHeight="1">
      <c r="A31" t="s">
        <v>732</v>
      </c>
      <c r="B31">
        <f t="shared" si="0"/>
        <v>1</v>
      </c>
      <c r="C31">
        <f t="shared" si="1"/>
        <v>1.1</v>
      </c>
      <c r="D31" t="s">
        <v>254</v>
      </c>
      <c r="E31" t="s">
        <v>733</v>
      </c>
      <c r="F31" t="s">
        <v>788</v>
      </c>
      <c r="G31">
        <v>1.3081</v>
      </c>
      <c r="H31">
        <v>1.2991</v>
      </c>
      <c r="I31" t="s">
        <v>733</v>
      </c>
      <c r="J31" t="s">
        <v>789</v>
      </c>
      <c r="K31">
        <v>1.3203</v>
      </c>
      <c r="L31" t="str">
        <f t="shared" si="2"/>
        <v>ストップ切上げ</v>
      </c>
      <c r="M31">
        <f t="shared" si="3"/>
        <v>1</v>
      </c>
      <c r="N31">
        <f t="shared" si="4"/>
        <v>121.99999999999989</v>
      </c>
      <c r="O31">
        <f t="shared" si="5"/>
        <v>0</v>
      </c>
      <c r="P31">
        <f t="shared" si="6"/>
        <v>13165</v>
      </c>
      <c r="Q31">
        <f t="shared" si="7"/>
        <v>13165</v>
      </c>
      <c r="R31">
        <f t="shared" si="8"/>
        <v>0</v>
      </c>
      <c r="S31">
        <f t="shared" si="9"/>
        <v>1</v>
      </c>
      <c r="T31">
        <v>99.34</v>
      </c>
      <c r="U31">
        <v>98.1</v>
      </c>
    </row>
    <row r="32" spans="1:21" ht="12.75" customHeight="1">
      <c r="A32" t="s">
        <v>732</v>
      </c>
      <c r="B32">
        <f t="shared" si="0"/>
        <v>1</v>
      </c>
      <c r="C32">
        <f t="shared" si="1"/>
        <v>1.6</v>
      </c>
      <c r="D32" t="s">
        <v>254</v>
      </c>
      <c r="E32" t="s">
        <v>733</v>
      </c>
      <c r="F32" t="s">
        <v>790</v>
      </c>
      <c r="G32">
        <v>1.3547</v>
      </c>
      <c r="H32">
        <v>1.3488</v>
      </c>
      <c r="I32" t="s">
        <v>733</v>
      </c>
      <c r="J32" t="s">
        <v>791</v>
      </c>
      <c r="K32">
        <v>1.3547</v>
      </c>
      <c r="L32" t="str">
        <f t="shared" si="2"/>
        <v>ストップ切上げ</v>
      </c>
      <c r="M32">
        <f t="shared" si="3"/>
        <v>0</v>
      </c>
      <c r="N32">
        <f t="shared" si="4"/>
        <v>0</v>
      </c>
      <c r="O32">
        <f t="shared" si="5"/>
        <v>0</v>
      </c>
      <c r="P32">
        <f t="shared" si="6"/>
        <v>0</v>
      </c>
      <c r="Q32">
        <f t="shared" si="7"/>
        <v>0</v>
      </c>
      <c r="R32">
        <f t="shared" si="8"/>
        <v>0</v>
      </c>
      <c r="S32">
        <f t="shared" si="9"/>
        <v>0</v>
      </c>
      <c r="T32">
        <v>101.57</v>
      </c>
      <c r="U32">
        <v>103.29</v>
      </c>
    </row>
    <row r="33" spans="1:21" ht="12.75" customHeight="1">
      <c r="A33" t="s">
        <v>732</v>
      </c>
      <c r="B33">
        <f t="shared" si="0"/>
        <v>1</v>
      </c>
      <c r="C33">
        <f t="shared" si="1"/>
        <v>1</v>
      </c>
      <c r="D33" t="s">
        <v>254</v>
      </c>
      <c r="E33" t="s">
        <v>733</v>
      </c>
      <c r="F33" t="s">
        <v>792</v>
      </c>
      <c r="G33">
        <v>1.3617</v>
      </c>
      <c r="H33">
        <v>1.3526</v>
      </c>
      <c r="I33" t="s">
        <v>733</v>
      </c>
      <c r="J33" t="s">
        <v>204</v>
      </c>
      <c r="K33">
        <v>1.3707</v>
      </c>
      <c r="L33" t="str">
        <f t="shared" si="2"/>
        <v>ストップ切上げ</v>
      </c>
      <c r="M33">
        <f t="shared" si="3"/>
        <v>1</v>
      </c>
      <c r="N33">
        <f t="shared" si="4"/>
        <v>90.0000000000012</v>
      </c>
      <c r="O33">
        <f t="shared" si="5"/>
        <v>0</v>
      </c>
      <c r="P33">
        <f t="shared" si="6"/>
        <v>9360</v>
      </c>
      <c r="Q33">
        <f t="shared" si="7"/>
        <v>9360</v>
      </c>
      <c r="R33">
        <f t="shared" si="8"/>
        <v>0</v>
      </c>
      <c r="S33">
        <f t="shared" si="9"/>
        <v>1</v>
      </c>
      <c r="T33">
        <v>101.93</v>
      </c>
      <c r="U33">
        <v>104</v>
      </c>
    </row>
    <row r="34" spans="1:21" ht="12.75" customHeight="1">
      <c r="A34" t="s">
        <v>732</v>
      </c>
      <c r="B34">
        <f t="shared" si="0"/>
        <v>-1</v>
      </c>
      <c r="C34">
        <f t="shared" si="1"/>
        <v>1.9</v>
      </c>
      <c r="D34" t="s">
        <v>254</v>
      </c>
      <c r="E34" t="s">
        <v>733</v>
      </c>
      <c r="F34" t="s">
        <v>793</v>
      </c>
      <c r="G34">
        <v>1.3671</v>
      </c>
      <c r="H34">
        <v>1.3719</v>
      </c>
      <c r="I34" t="s">
        <v>733</v>
      </c>
      <c r="J34" t="s">
        <v>794</v>
      </c>
      <c r="K34">
        <v>1.3719</v>
      </c>
      <c r="L34" t="str">
        <f t="shared" si="2"/>
        <v>ストップ切り下げ</v>
      </c>
      <c r="M34">
        <f t="shared" si="3"/>
        <v>-1</v>
      </c>
      <c r="N34">
        <f t="shared" si="4"/>
        <v>0</v>
      </c>
      <c r="O34">
        <f t="shared" si="5"/>
        <v>47.999999999999154</v>
      </c>
      <c r="P34">
        <f t="shared" si="6"/>
        <v>-9554</v>
      </c>
      <c r="Q34">
        <f t="shared" si="7"/>
        <v>0</v>
      </c>
      <c r="R34">
        <f t="shared" si="8"/>
        <v>-9554</v>
      </c>
      <c r="S34">
        <f t="shared" si="9"/>
        <v>-1</v>
      </c>
      <c r="T34">
        <v>104.24</v>
      </c>
      <c r="U34">
        <v>104.75</v>
      </c>
    </row>
    <row r="35" spans="1:21" ht="12.75" customHeight="1">
      <c r="A35" t="s">
        <v>732</v>
      </c>
      <c r="B35">
        <f t="shared" si="0"/>
        <v>1</v>
      </c>
      <c r="C35">
        <f t="shared" si="1"/>
        <v>1</v>
      </c>
      <c r="D35" t="s">
        <v>254</v>
      </c>
      <c r="E35" t="s">
        <v>733</v>
      </c>
      <c r="F35" t="s">
        <v>795</v>
      </c>
      <c r="G35">
        <v>1.3655</v>
      </c>
      <c r="H35">
        <v>1.356</v>
      </c>
      <c r="I35" t="s">
        <v>733</v>
      </c>
      <c r="J35" t="s">
        <v>796</v>
      </c>
      <c r="K35">
        <v>1.3832</v>
      </c>
      <c r="L35" t="str">
        <f t="shared" si="2"/>
        <v>ストップ切上げ</v>
      </c>
      <c r="M35">
        <f t="shared" si="3"/>
        <v>1</v>
      </c>
      <c r="N35">
        <f t="shared" si="4"/>
        <v>177.00000000000048</v>
      </c>
      <c r="O35">
        <f t="shared" si="5"/>
        <v>0</v>
      </c>
      <c r="P35">
        <f t="shared" si="6"/>
        <v>18112</v>
      </c>
      <c r="Q35">
        <f t="shared" si="7"/>
        <v>18112</v>
      </c>
      <c r="R35">
        <f t="shared" si="8"/>
        <v>0</v>
      </c>
      <c r="S35">
        <f t="shared" si="9"/>
        <v>1</v>
      </c>
      <c r="T35">
        <v>101.83</v>
      </c>
      <c r="U35">
        <v>102.33</v>
      </c>
    </row>
    <row r="36" spans="1:21" ht="12.75" customHeight="1">
      <c r="A36" t="s">
        <v>732</v>
      </c>
      <c r="B36">
        <f t="shared" si="0"/>
        <v>1</v>
      </c>
      <c r="C36">
        <f t="shared" si="1"/>
        <v>2</v>
      </c>
      <c r="D36" t="s">
        <v>254</v>
      </c>
      <c r="E36" t="s">
        <v>733</v>
      </c>
      <c r="F36" t="s">
        <v>797</v>
      </c>
      <c r="G36">
        <v>1.3835</v>
      </c>
      <c r="H36">
        <v>1.3787</v>
      </c>
      <c r="I36" t="s">
        <v>733</v>
      </c>
      <c r="J36" t="s">
        <v>798</v>
      </c>
      <c r="K36">
        <v>1.3835</v>
      </c>
      <c r="L36" t="str">
        <f t="shared" si="2"/>
        <v>ストップ切上げ</v>
      </c>
      <c r="M36">
        <f t="shared" si="3"/>
        <v>0</v>
      </c>
      <c r="N36">
        <f t="shared" si="4"/>
        <v>0</v>
      </c>
      <c r="O36">
        <f t="shared" si="5"/>
        <v>0</v>
      </c>
      <c r="P36">
        <f t="shared" si="6"/>
        <v>0</v>
      </c>
      <c r="Q36">
        <f t="shared" si="7"/>
        <v>0</v>
      </c>
      <c r="R36">
        <f t="shared" si="8"/>
        <v>0</v>
      </c>
      <c r="S36">
        <f t="shared" si="9"/>
        <v>0</v>
      </c>
      <c r="T36">
        <v>101.96</v>
      </c>
      <c r="U36">
        <v>102.41</v>
      </c>
    </row>
    <row r="37" spans="1:21" ht="12.75" customHeight="1">
      <c r="A37" t="s">
        <v>732</v>
      </c>
      <c r="B37">
        <f t="shared" si="0"/>
        <v>1</v>
      </c>
      <c r="C37">
        <f t="shared" si="1"/>
        <v>1.7</v>
      </c>
      <c r="D37" t="s">
        <v>254</v>
      </c>
      <c r="E37" t="s">
        <v>733</v>
      </c>
      <c r="F37" t="s">
        <v>799</v>
      </c>
      <c r="G37">
        <v>1.3844</v>
      </c>
      <c r="H37">
        <v>1.3789</v>
      </c>
      <c r="I37" t="s">
        <v>733</v>
      </c>
      <c r="J37" t="s">
        <v>800</v>
      </c>
      <c r="K37">
        <v>1.3844</v>
      </c>
      <c r="L37" t="str">
        <f t="shared" si="2"/>
        <v>ストップ切上げ</v>
      </c>
      <c r="M37">
        <f t="shared" si="3"/>
        <v>0</v>
      </c>
      <c r="N37">
        <f t="shared" si="4"/>
        <v>0</v>
      </c>
      <c r="O37">
        <f t="shared" si="5"/>
        <v>0</v>
      </c>
      <c r="P37">
        <f t="shared" si="6"/>
        <v>0</v>
      </c>
      <c r="Q37">
        <f t="shared" si="7"/>
        <v>0</v>
      </c>
      <c r="R37">
        <f t="shared" si="8"/>
        <v>0</v>
      </c>
      <c r="S37">
        <f t="shared" si="9"/>
        <v>0</v>
      </c>
      <c r="T37">
        <v>102.14</v>
      </c>
      <c r="U37">
        <v>102.39</v>
      </c>
    </row>
    <row r="38" spans="1:21" ht="12.75" customHeight="1">
      <c r="A38" t="s">
        <v>732</v>
      </c>
      <c r="B38">
        <f t="shared" si="0"/>
        <v>1</v>
      </c>
      <c r="C38">
        <f t="shared" si="1"/>
        <v>1.2</v>
      </c>
      <c r="D38" t="s">
        <v>254</v>
      </c>
      <c r="E38" t="s">
        <v>733</v>
      </c>
      <c r="F38" t="s">
        <v>801</v>
      </c>
      <c r="G38">
        <v>1.3883</v>
      </c>
      <c r="H38">
        <v>1.3807</v>
      </c>
      <c r="I38" t="s">
        <v>733</v>
      </c>
      <c r="J38" t="s">
        <v>802</v>
      </c>
      <c r="K38">
        <v>1.3883</v>
      </c>
      <c r="L38" t="str">
        <f t="shared" si="2"/>
        <v>ストップ切上げ</v>
      </c>
      <c r="M38">
        <f t="shared" si="3"/>
        <v>0</v>
      </c>
      <c r="N38">
        <f t="shared" si="4"/>
        <v>0</v>
      </c>
      <c r="O38">
        <f t="shared" si="5"/>
        <v>0</v>
      </c>
      <c r="P38">
        <f t="shared" si="6"/>
        <v>0</v>
      </c>
      <c r="Q38">
        <f t="shared" si="7"/>
        <v>0</v>
      </c>
      <c r="R38">
        <f t="shared" si="8"/>
        <v>0</v>
      </c>
      <c r="S38">
        <f t="shared" si="9"/>
        <v>0</v>
      </c>
      <c r="T38">
        <v>101.93</v>
      </c>
      <c r="U38">
        <v>101.68</v>
      </c>
    </row>
    <row r="39" spans="1:21" ht="12.75" customHeight="1">
      <c r="A39" t="s">
        <v>732</v>
      </c>
      <c r="B39">
        <f t="shared" si="0"/>
        <v>-1</v>
      </c>
      <c r="C39">
        <f t="shared" si="1"/>
        <v>2.6</v>
      </c>
      <c r="D39" t="s">
        <v>254</v>
      </c>
      <c r="E39" t="s">
        <v>733</v>
      </c>
      <c r="F39" t="s">
        <v>803</v>
      </c>
      <c r="G39">
        <v>1.3699</v>
      </c>
      <c r="H39">
        <v>1.3736</v>
      </c>
      <c r="I39" t="s">
        <v>733</v>
      </c>
      <c r="J39" t="s">
        <v>804</v>
      </c>
      <c r="K39">
        <v>1.3699</v>
      </c>
      <c r="L39" t="str">
        <f t="shared" si="2"/>
        <v>ストップ切り下げ</v>
      </c>
      <c r="M39">
        <f t="shared" si="3"/>
        <v>0</v>
      </c>
      <c r="N39">
        <f t="shared" si="4"/>
        <v>0</v>
      </c>
      <c r="O39">
        <f t="shared" si="5"/>
        <v>0</v>
      </c>
      <c r="P39">
        <f t="shared" si="6"/>
        <v>0</v>
      </c>
      <c r="Q39">
        <f t="shared" si="7"/>
        <v>0</v>
      </c>
      <c r="R39">
        <f t="shared" si="8"/>
        <v>0</v>
      </c>
      <c r="S39">
        <f t="shared" si="9"/>
        <v>0</v>
      </c>
      <c r="T39">
        <v>101.16</v>
      </c>
      <c r="U39">
        <v>101.48</v>
      </c>
    </row>
    <row r="40" spans="1:21" ht="12.75" customHeight="1">
      <c r="A40" t="s">
        <v>732</v>
      </c>
      <c r="B40">
        <f t="shared" si="0"/>
        <v>-1</v>
      </c>
      <c r="C40">
        <f t="shared" si="1"/>
        <v>2</v>
      </c>
      <c r="D40" t="s">
        <v>254</v>
      </c>
      <c r="E40" t="s">
        <v>733</v>
      </c>
      <c r="F40" t="s">
        <v>805</v>
      </c>
      <c r="G40">
        <v>1.3595</v>
      </c>
      <c r="H40">
        <v>1.3642</v>
      </c>
      <c r="I40" t="s">
        <v>733</v>
      </c>
      <c r="J40" t="s">
        <v>806</v>
      </c>
      <c r="K40">
        <v>1.2701</v>
      </c>
      <c r="L40" t="str">
        <f t="shared" si="2"/>
        <v>ストップ切り下げ</v>
      </c>
      <c r="M40">
        <f t="shared" si="3"/>
        <v>1</v>
      </c>
      <c r="N40">
        <f t="shared" si="4"/>
        <v>893.9999999999992</v>
      </c>
      <c r="O40">
        <f t="shared" si="5"/>
        <v>0</v>
      </c>
      <c r="P40">
        <f t="shared" si="6"/>
        <v>192978</v>
      </c>
      <c r="Q40">
        <f t="shared" si="7"/>
        <v>192978</v>
      </c>
      <c r="R40">
        <f t="shared" si="8"/>
        <v>0</v>
      </c>
      <c r="S40">
        <f t="shared" si="9"/>
        <v>1</v>
      </c>
      <c r="T40">
        <v>101.73</v>
      </c>
      <c r="U40">
        <v>107.93</v>
      </c>
    </row>
    <row r="41" spans="1:21" ht="12.75" customHeight="1">
      <c r="A41" t="s">
        <v>732</v>
      </c>
      <c r="B41">
        <f t="shared" si="0"/>
        <v>-1</v>
      </c>
      <c r="C41">
        <f t="shared" si="1"/>
        <v>1.5</v>
      </c>
      <c r="D41" t="s">
        <v>254</v>
      </c>
      <c r="E41" t="s">
        <v>733</v>
      </c>
      <c r="F41" t="s">
        <v>807</v>
      </c>
      <c r="G41">
        <v>1.2432</v>
      </c>
      <c r="H41">
        <v>1.2493</v>
      </c>
      <c r="I41" t="s">
        <v>733</v>
      </c>
      <c r="J41" t="s">
        <v>808</v>
      </c>
      <c r="K41">
        <v>1.2493</v>
      </c>
      <c r="L41" t="str">
        <f t="shared" si="2"/>
        <v>ストップ切り下げ</v>
      </c>
      <c r="M41">
        <f t="shared" si="3"/>
        <v>-1</v>
      </c>
      <c r="N41">
        <f t="shared" si="4"/>
        <v>0</v>
      </c>
      <c r="O41">
        <f t="shared" si="5"/>
        <v>60.99999999999994</v>
      </c>
      <c r="P41">
        <f t="shared" si="6"/>
        <v>-9722</v>
      </c>
      <c r="Q41">
        <f t="shared" si="7"/>
        <v>0</v>
      </c>
      <c r="R41">
        <f t="shared" si="8"/>
        <v>-9722</v>
      </c>
      <c r="S41">
        <f t="shared" si="9"/>
        <v>-1</v>
      </c>
      <c r="T41">
        <v>106.25</v>
      </c>
      <c r="U41">
        <v>106.25</v>
      </c>
    </row>
    <row r="42" spans="1:21" ht="12.75" customHeight="1">
      <c r="A42" t="s">
        <v>732</v>
      </c>
      <c r="B42">
        <f t="shared" si="0"/>
        <v>1</v>
      </c>
      <c r="C42">
        <f t="shared" si="1"/>
        <v>0.8</v>
      </c>
      <c r="D42" t="s">
        <v>254</v>
      </c>
      <c r="E42" t="s">
        <v>733</v>
      </c>
      <c r="F42" t="s">
        <v>809</v>
      </c>
      <c r="G42">
        <v>1.1426</v>
      </c>
      <c r="H42">
        <v>1.1332</v>
      </c>
      <c r="I42" t="s">
        <v>733</v>
      </c>
      <c r="J42" t="s">
        <v>810</v>
      </c>
      <c r="K42">
        <v>1.1332</v>
      </c>
      <c r="L42" t="str">
        <f t="shared" si="2"/>
        <v>ストップ切上げ</v>
      </c>
      <c r="M42">
        <f t="shared" si="3"/>
        <v>-1</v>
      </c>
      <c r="N42">
        <f t="shared" si="4"/>
        <v>0</v>
      </c>
      <c r="O42">
        <f t="shared" si="5"/>
        <v>94.00000000000075</v>
      </c>
      <c r="P42">
        <f t="shared" si="6"/>
        <v>-8946</v>
      </c>
      <c r="Q42">
        <f t="shared" si="7"/>
        <v>0</v>
      </c>
      <c r="R42">
        <f t="shared" si="8"/>
        <v>-8946</v>
      </c>
      <c r="S42">
        <f t="shared" si="9"/>
        <v>-2</v>
      </c>
      <c r="T42">
        <v>118.92</v>
      </c>
      <c r="U42">
        <v>118.96</v>
      </c>
    </row>
    <row r="43" spans="1:21" ht="12.75" customHeight="1">
      <c r="A43" t="s">
        <v>732</v>
      </c>
      <c r="B43">
        <f t="shared" si="0"/>
        <v>1</v>
      </c>
      <c r="C43">
        <f t="shared" si="1"/>
        <v>0.5</v>
      </c>
      <c r="D43" t="s">
        <v>254</v>
      </c>
      <c r="E43" t="s">
        <v>733</v>
      </c>
      <c r="F43" t="s">
        <v>811</v>
      </c>
      <c r="G43">
        <v>1.1298</v>
      </c>
      <c r="H43">
        <v>1.1149</v>
      </c>
      <c r="I43" t="s">
        <v>733</v>
      </c>
      <c r="J43" t="s">
        <v>812</v>
      </c>
      <c r="K43">
        <v>1.1298</v>
      </c>
      <c r="L43" t="str">
        <f t="shared" si="2"/>
        <v>ストップ切上げ</v>
      </c>
      <c r="M43">
        <f t="shared" si="3"/>
        <v>0</v>
      </c>
      <c r="N43">
        <f t="shared" si="4"/>
        <v>0</v>
      </c>
      <c r="O43">
        <f t="shared" si="5"/>
        <v>0</v>
      </c>
      <c r="P43">
        <f t="shared" si="6"/>
        <v>0</v>
      </c>
      <c r="Q43">
        <f t="shared" si="7"/>
        <v>0</v>
      </c>
      <c r="R43">
        <f t="shared" si="8"/>
        <v>0</v>
      </c>
      <c r="S43">
        <f t="shared" si="9"/>
        <v>0</v>
      </c>
      <c r="T43">
        <v>123.44</v>
      </c>
      <c r="U43">
        <v>122.64</v>
      </c>
    </row>
    <row r="44" spans="1:21" ht="12.75" customHeight="1">
      <c r="A44" t="s">
        <v>732</v>
      </c>
      <c r="B44">
        <f t="shared" si="0"/>
        <v>-1</v>
      </c>
      <c r="C44">
        <f t="shared" si="1"/>
        <v>0.8</v>
      </c>
      <c r="D44" t="s">
        <v>254</v>
      </c>
      <c r="E44" t="s">
        <v>733</v>
      </c>
      <c r="F44" t="s">
        <v>813</v>
      </c>
      <c r="G44">
        <v>1.0999</v>
      </c>
      <c r="H44">
        <v>1.1097</v>
      </c>
      <c r="I44" t="s">
        <v>733</v>
      </c>
      <c r="J44" t="s">
        <v>814</v>
      </c>
      <c r="K44">
        <v>1.0999</v>
      </c>
      <c r="L44" t="str">
        <f t="shared" si="2"/>
        <v>ストップ切り下げ</v>
      </c>
      <c r="M44">
        <f t="shared" si="3"/>
        <v>0</v>
      </c>
      <c r="N44">
        <f t="shared" si="4"/>
        <v>0</v>
      </c>
      <c r="O44">
        <f t="shared" si="5"/>
        <v>0</v>
      </c>
      <c r="P44">
        <f t="shared" si="6"/>
        <v>0</v>
      </c>
      <c r="Q44">
        <f t="shared" si="7"/>
        <v>0</v>
      </c>
      <c r="R44">
        <f t="shared" si="8"/>
        <v>0</v>
      </c>
      <c r="S44">
        <f t="shared" si="9"/>
        <v>0</v>
      </c>
      <c r="T44">
        <v>122.05</v>
      </c>
      <c r="U44">
        <v>121.18</v>
      </c>
    </row>
    <row r="45" spans="1:21" ht="12.75" customHeight="1">
      <c r="A45" t="s">
        <v>732</v>
      </c>
      <c r="B45">
        <f t="shared" si="0"/>
        <v>-1</v>
      </c>
      <c r="C45">
        <f t="shared" si="1"/>
        <v>0.6</v>
      </c>
      <c r="D45" t="s">
        <v>254</v>
      </c>
      <c r="E45" t="s">
        <v>733</v>
      </c>
      <c r="F45" t="s">
        <v>224</v>
      </c>
      <c r="G45">
        <v>1.0963</v>
      </c>
      <c r="H45">
        <v>1.108</v>
      </c>
      <c r="I45" t="s">
        <v>733</v>
      </c>
      <c r="J45" t="s">
        <v>815</v>
      </c>
      <c r="K45">
        <v>1.0963</v>
      </c>
      <c r="L45" t="str">
        <f t="shared" si="2"/>
        <v>ストップ切り下げ</v>
      </c>
      <c r="M45">
        <f t="shared" si="3"/>
        <v>0</v>
      </c>
      <c r="N45">
        <f t="shared" si="4"/>
        <v>0</v>
      </c>
      <c r="O45">
        <f t="shared" si="5"/>
        <v>0</v>
      </c>
      <c r="P45">
        <f t="shared" si="6"/>
        <v>0</v>
      </c>
      <c r="Q45">
        <f t="shared" si="7"/>
        <v>0</v>
      </c>
      <c r="R45">
        <f t="shared" si="8"/>
        <v>0</v>
      </c>
      <c r="S45">
        <f t="shared" si="9"/>
        <v>0</v>
      </c>
      <c r="T45">
        <v>123.8</v>
      </c>
      <c r="U45">
        <v>123.73</v>
      </c>
    </row>
    <row r="46" spans="1:21" ht="12.75" customHeight="1">
      <c r="A46" t="s">
        <v>732</v>
      </c>
      <c r="B46">
        <f t="shared" si="0"/>
        <v>-1</v>
      </c>
      <c r="C46">
        <f t="shared" si="1"/>
        <v>0.4</v>
      </c>
      <c r="D46" t="s">
        <v>254</v>
      </c>
      <c r="E46" t="s">
        <v>733</v>
      </c>
      <c r="F46" t="s">
        <v>816</v>
      </c>
      <c r="G46">
        <v>1.0919</v>
      </c>
      <c r="H46">
        <v>1.1115</v>
      </c>
      <c r="I46" t="s">
        <v>733</v>
      </c>
      <c r="J46" t="s">
        <v>817</v>
      </c>
      <c r="K46">
        <v>1.0919</v>
      </c>
      <c r="L46" t="str">
        <f t="shared" si="2"/>
        <v>ストップ切り下げ</v>
      </c>
      <c r="M46">
        <f t="shared" si="3"/>
        <v>0</v>
      </c>
      <c r="N46">
        <f t="shared" si="4"/>
        <v>0</v>
      </c>
      <c r="O46">
        <f t="shared" si="5"/>
        <v>0</v>
      </c>
      <c r="P46">
        <f t="shared" si="6"/>
        <v>0</v>
      </c>
      <c r="Q46">
        <f t="shared" si="7"/>
        <v>0</v>
      </c>
      <c r="R46">
        <f t="shared" si="8"/>
        <v>0</v>
      </c>
      <c r="S46">
        <f t="shared" si="9"/>
        <v>0</v>
      </c>
      <c r="T46">
        <v>124.43</v>
      </c>
      <c r="U46">
        <v>123.72</v>
      </c>
    </row>
    <row r="47" spans="14:15" ht="13.5">
      <c r="N47" s="10"/>
      <c r="O47" s="10"/>
    </row>
    <row r="48" spans="1:18" ht="14.25" customHeight="1">
      <c r="A48" t="s">
        <v>400</v>
      </c>
      <c r="B48">
        <f>SUM(B2:B47)</f>
        <v>9</v>
      </c>
      <c r="L48" t="s">
        <v>403</v>
      </c>
      <c r="M48" s="42">
        <f>SUM(M2:M47)</f>
        <v>-2</v>
      </c>
      <c r="N48" s="10">
        <f>INT(SUM(N2:N47))</f>
        <v>3078</v>
      </c>
      <c r="O48" s="10">
        <f>INT(SUM(O2:O47))</f>
        <v>1105</v>
      </c>
      <c r="P48">
        <f>SUM(P2:P47)</f>
        <v>293843</v>
      </c>
      <c r="Q48">
        <f>SUM(Q2:Q47)</f>
        <v>417661</v>
      </c>
      <c r="R48">
        <f>SUM(R2:R47)</f>
        <v>-123818</v>
      </c>
    </row>
    <row r="49" spans="1:15" ht="1.5" customHeight="1" hidden="1">
      <c r="A49" t="s">
        <v>401</v>
      </c>
      <c r="B49">
        <f>SUMSQ(B2:B47)</f>
        <v>45</v>
      </c>
      <c r="L49" t="s">
        <v>404</v>
      </c>
      <c r="M49">
        <f>SUMSQ(M2:M47)</f>
        <v>24</v>
      </c>
      <c r="N49" s="10"/>
      <c r="O49" s="10"/>
    </row>
    <row r="50" spans="1:15" ht="17.25" customHeight="1" hidden="1">
      <c r="A50" t="s">
        <v>402</v>
      </c>
      <c r="B50">
        <f>(B48+B49)/2</f>
        <v>27</v>
      </c>
      <c r="L50" t="s">
        <v>405</v>
      </c>
      <c r="M50">
        <f>(M49+M48)/2</f>
        <v>11</v>
      </c>
      <c r="N50" s="10"/>
      <c r="O50" s="10"/>
    </row>
    <row r="51" spans="1:13" ht="15.75" customHeight="1" hidden="1">
      <c r="A51" t="s">
        <v>87</v>
      </c>
      <c r="B51">
        <f>(B49-B48)/2</f>
        <v>18</v>
      </c>
      <c r="L51" t="s">
        <v>96</v>
      </c>
      <c r="M51">
        <f>(M49-M48)/2</f>
        <v>13</v>
      </c>
    </row>
    <row r="52" spans="12:15" ht="0.75" customHeight="1">
      <c r="L52" t="s">
        <v>228</v>
      </c>
      <c r="M52" s="11">
        <f>B49-M49</f>
        <v>21</v>
      </c>
      <c r="N52" s="12"/>
      <c r="O52" s="12"/>
    </row>
    <row r="54" ht="13.5" customHeight="1" thickBot="1"/>
    <row r="55" spans="3:10" ht="14.25" thickBot="1">
      <c r="C55" s="133" t="s">
        <v>41</v>
      </c>
      <c r="D55" s="134"/>
      <c r="F55" s="135" t="s">
        <v>42</v>
      </c>
      <c r="G55" s="136"/>
      <c r="H55" s="28"/>
      <c r="I55" s="28" t="s">
        <v>43</v>
      </c>
      <c r="J55" s="31" t="s">
        <v>44</v>
      </c>
    </row>
    <row r="56" spans="3:10" ht="13.5">
      <c r="C56" s="5" t="s">
        <v>45</v>
      </c>
      <c r="D56" s="6" t="str">
        <f>F2&amp;"～"&amp;F46</f>
        <v>2009.06.22 .～2015.08.04</v>
      </c>
      <c r="F56" s="5"/>
      <c r="G56" s="15"/>
      <c r="H56" s="21"/>
      <c r="I56" s="21"/>
      <c r="J56" s="24"/>
    </row>
    <row r="57" spans="3:10" ht="13.5">
      <c r="C57" s="2" t="s">
        <v>46</v>
      </c>
      <c r="D57" s="1">
        <f>B50</f>
        <v>27</v>
      </c>
      <c r="F57" s="2"/>
      <c r="G57" s="17"/>
      <c r="H57" s="22"/>
      <c r="I57" s="22"/>
      <c r="J57" s="18"/>
    </row>
    <row r="58" spans="3:10" ht="13.5">
      <c r="C58" s="2" t="s">
        <v>47</v>
      </c>
      <c r="D58" s="1">
        <f>B51</f>
        <v>18</v>
      </c>
      <c r="F58" s="2"/>
      <c r="G58" s="17"/>
      <c r="H58" s="22"/>
      <c r="I58" s="22"/>
      <c r="J58" s="18"/>
    </row>
    <row r="59" spans="3:10" ht="13.5">
      <c r="C59" s="2" t="s">
        <v>48</v>
      </c>
      <c r="D59" s="1">
        <f>B49</f>
        <v>45</v>
      </c>
      <c r="F59" s="2"/>
      <c r="G59" s="17"/>
      <c r="H59" s="22"/>
      <c r="I59" s="22"/>
      <c r="J59" s="18"/>
    </row>
    <row r="60" spans="3:10" ht="13.5">
      <c r="C60" s="2" t="s">
        <v>49</v>
      </c>
      <c r="D60" s="1">
        <f>M50</f>
        <v>11</v>
      </c>
      <c r="F60" s="2"/>
      <c r="G60" s="17"/>
      <c r="H60" s="22"/>
      <c r="I60" s="22"/>
      <c r="J60" s="18"/>
    </row>
    <row r="61" spans="3:10" ht="13.5">
      <c r="C61" s="2" t="s">
        <v>50</v>
      </c>
      <c r="D61" s="4">
        <f>M51</f>
        <v>13</v>
      </c>
      <c r="F61" s="2"/>
      <c r="G61" s="17"/>
      <c r="H61" s="22"/>
      <c r="I61" s="22"/>
      <c r="J61" s="18"/>
    </row>
    <row r="62" spans="3:10" ht="13.5">
      <c r="C62" s="2" t="s">
        <v>51</v>
      </c>
      <c r="D62" s="1">
        <f>M52</f>
        <v>21</v>
      </c>
      <c r="F62" s="2"/>
      <c r="G62" s="17"/>
      <c r="H62" s="22"/>
      <c r="I62" s="22"/>
      <c r="J62" s="18"/>
    </row>
    <row r="63" spans="3:10" ht="13.5">
      <c r="C63" s="8" t="s">
        <v>52</v>
      </c>
      <c r="D63" s="9">
        <v>0</v>
      </c>
      <c r="F63" s="2"/>
      <c r="G63" s="17"/>
      <c r="H63" s="22"/>
      <c r="I63" s="22"/>
      <c r="J63" s="18"/>
    </row>
    <row r="64" spans="3:10" ht="13.5">
      <c r="C64" s="2" t="s">
        <v>53</v>
      </c>
      <c r="D64" s="1">
        <f>Q48</f>
        <v>417661</v>
      </c>
      <c r="F64" s="2"/>
      <c r="G64" s="17"/>
      <c r="H64" s="22"/>
      <c r="I64" s="22"/>
      <c r="J64" s="18"/>
    </row>
    <row r="65" spans="3:10" ht="13.5">
      <c r="C65" s="2" t="s">
        <v>54</v>
      </c>
      <c r="D65" s="4">
        <f>R48</f>
        <v>-123818</v>
      </c>
      <c r="F65" s="2"/>
      <c r="G65" s="17"/>
      <c r="H65" s="22"/>
      <c r="I65" s="22"/>
      <c r="J65" s="18"/>
    </row>
    <row r="66" spans="3:10" ht="13.5">
      <c r="C66" s="2" t="s">
        <v>55</v>
      </c>
      <c r="D66" s="1">
        <f>P48</f>
        <v>293843</v>
      </c>
      <c r="F66" s="5"/>
      <c r="G66" s="15"/>
      <c r="H66" s="21"/>
      <c r="I66" s="21"/>
      <c r="J66" s="16"/>
    </row>
    <row r="67" spans="3:10" ht="13.5">
      <c r="C67" s="2" t="s">
        <v>15</v>
      </c>
      <c r="D67" s="13">
        <f>D64/D60</f>
        <v>37969.181818181816</v>
      </c>
      <c r="F67" s="2"/>
      <c r="G67" s="17"/>
      <c r="H67" s="22"/>
      <c r="I67" s="22"/>
      <c r="J67" s="18"/>
    </row>
    <row r="68" spans="3:10" ht="13.5">
      <c r="C68" s="2" t="s">
        <v>16</v>
      </c>
      <c r="D68" s="13">
        <f>D65/D61</f>
        <v>-9524.461538461539</v>
      </c>
      <c r="F68" s="2"/>
      <c r="G68" s="17"/>
      <c r="H68" s="22"/>
      <c r="I68" s="22"/>
      <c r="J68" s="18"/>
    </row>
    <row r="69" spans="3:10" ht="13.5">
      <c r="C69" s="2" t="s">
        <v>56</v>
      </c>
      <c r="D69" s="1">
        <f>MAX(S2:S47)</f>
        <v>2</v>
      </c>
      <c r="F69" s="2"/>
      <c r="G69" s="17"/>
      <c r="H69" s="22"/>
      <c r="I69" s="22"/>
      <c r="J69" s="18"/>
    </row>
    <row r="70" spans="3:10" ht="13.5">
      <c r="C70" s="2" t="s">
        <v>57</v>
      </c>
      <c r="D70" s="1">
        <f>-MIN(S2:S47)</f>
        <v>5</v>
      </c>
      <c r="F70" s="2"/>
      <c r="G70" s="17"/>
      <c r="H70" s="22"/>
      <c r="I70" s="22"/>
      <c r="J70" s="18"/>
    </row>
    <row r="71" spans="3:10" ht="13.5">
      <c r="C71" s="2" t="s">
        <v>58</v>
      </c>
      <c r="D71" s="14">
        <f>MAX(N2:N47)</f>
        <v>893.9999999999992</v>
      </c>
      <c r="F71" s="2"/>
      <c r="G71" s="17"/>
      <c r="H71" s="22"/>
      <c r="I71" s="22"/>
      <c r="J71" s="18"/>
    </row>
    <row r="72" spans="3:10" ht="14.25" thickBot="1">
      <c r="C72" s="3" t="s">
        <v>14</v>
      </c>
      <c r="D72" s="7">
        <f>D60/(D60+D61)</f>
        <v>0.4583333333333333</v>
      </c>
      <c r="F72" s="2"/>
      <c r="G72" s="17"/>
      <c r="H72" s="22"/>
      <c r="I72" s="22"/>
      <c r="J72" s="18"/>
    </row>
    <row r="73" spans="3:10" ht="13.5">
      <c r="C73" s="8" t="s">
        <v>459</v>
      </c>
      <c r="D73">
        <f>(INT(-100*D67/D68))/100</f>
        <v>3.98</v>
      </c>
      <c r="F73" s="2"/>
      <c r="G73" s="17"/>
      <c r="H73" s="22"/>
      <c r="I73" s="22"/>
      <c r="J73" s="18"/>
    </row>
    <row r="74" spans="6:10" ht="14.25" thickBot="1">
      <c r="F74" s="3"/>
      <c r="G74" s="19"/>
      <c r="H74" s="23"/>
      <c r="I74" s="23"/>
      <c r="J74" s="20"/>
    </row>
    <row r="75" spans="6:10" ht="14.25" thickBot="1">
      <c r="F75" s="38" t="s">
        <v>40</v>
      </c>
      <c r="G75" s="43">
        <f>SUM(G56:G74)</f>
        <v>0</v>
      </c>
      <c r="H75" s="43"/>
      <c r="I75" s="43">
        <f>SUM(I56:I74)</f>
        <v>0</v>
      </c>
      <c r="J75" s="43">
        <f>SUM(J56:J74)</f>
        <v>0</v>
      </c>
    </row>
    <row r="78" spans="6:11" ht="14.25" thickBot="1">
      <c r="F78" s="135" t="s">
        <v>59</v>
      </c>
      <c r="G78" s="136"/>
      <c r="H78" s="28"/>
      <c r="I78" s="28" t="s">
        <v>43</v>
      </c>
      <c r="J78" s="29" t="s">
        <v>44</v>
      </c>
      <c r="K78" s="30" t="s">
        <v>60</v>
      </c>
    </row>
    <row r="79" spans="6:11" ht="13.5">
      <c r="F79" s="5" t="s">
        <v>61</v>
      </c>
      <c r="G79" s="15">
        <v>0</v>
      </c>
      <c r="H79" s="21"/>
      <c r="I79" s="21">
        <v>0</v>
      </c>
      <c r="J79" s="25">
        <v>0</v>
      </c>
      <c r="K79" s="26">
        <v>0</v>
      </c>
    </row>
    <row r="80" spans="6:11" ht="13.5">
      <c r="F80" s="2" t="s">
        <v>62</v>
      </c>
      <c r="G80" s="17">
        <v>0</v>
      </c>
      <c r="H80" s="17"/>
      <c r="I80" s="17">
        <v>0</v>
      </c>
      <c r="J80" s="22">
        <v>0</v>
      </c>
      <c r="K80" s="27">
        <v>0</v>
      </c>
    </row>
    <row r="81" spans="6:11" ht="13.5">
      <c r="F81" s="2" t="s">
        <v>63</v>
      </c>
      <c r="G81" s="17">
        <v>0</v>
      </c>
      <c r="H81" s="17"/>
      <c r="I81" s="17">
        <v>0</v>
      </c>
      <c r="J81" s="22">
        <v>0</v>
      </c>
      <c r="K81" s="27">
        <v>0</v>
      </c>
    </row>
    <row r="82" spans="6:11" ht="13.5">
      <c r="F82" s="2" t="s">
        <v>64</v>
      </c>
      <c r="G82" s="17">
        <v>0</v>
      </c>
      <c r="H82" s="17"/>
      <c r="I82" s="17">
        <v>0</v>
      </c>
      <c r="J82" s="22">
        <v>0</v>
      </c>
      <c r="K82" s="27">
        <v>0</v>
      </c>
    </row>
    <row r="83" spans="6:11" ht="14.25" thickBot="1">
      <c r="F83" s="33" t="s">
        <v>65</v>
      </c>
      <c r="G83" s="34">
        <v>0</v>
      </c>
      <c r="H83" s="34"/>
      <c r="I83" s="34">
        <v>0</v>
      </c>
      <c r="J83" s="35">
        <v>0</v>
      </c>
      <c r="K83" s="36">
        <v>0</v>
      </c>
    </row>
    <row r="84" spans="6:11" ht="14.25" thickBot="1">
      <c r="F84" s="32" t="s">
        <v>40</v>
      </c>
      <c r="G84" s="32"/>
      <c r="H84" s="32"/>
      <c r="I84" s="32"/>
      <c r="J84" s="37"/>
      <c r="K84" s="123">
        <f>SUM(K79:K83)</f>
        <v>0</v>
      </c>
    </row>
  </sheetData>
  <sheetProtection/>
  <mergeCells count="3">
    <mergeCell ref="C55:D55"/>
    <mergeCell ref="F55:G55"/>
    <mergeCell ref="F78:G78"/>
  </mergeCells>
  <printOptions/>
  <pageMargins left="0.6986111111111111" right="0.6986111111111111"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U139"/>
  <sheetViews>
    <sheetView zoomScaleSheetLayoutView="100" zoomScalePageLayoutView="0" workbookViewId="0" topLeftCell="A1">
      <pane ySplit="1" topLeftCell="A2" activePane="bottomLeft" state="frozen"/>
      <selection pane="topLeft" activeCell="A1" sqref="A1"/>
      <selection pane="bottomLeft" activeCell="M5" sqref="M5"/>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0.375" style="0" customWidth="1"/>
    <col min="17" max="17" width="0.2421875" style="0" customWidth="1"/>
    <col min="18" max="18" width="9.875" style="0" hidden="1" customWidth="1"/>
    <col min="19" max="19" width="0.2421875" style="0" customWidth="1"/>
    <col min="20" max="20" width="8.375" style="0" customWidth="1"/>
    <col min="21" max="21" width="8.25390625" style="0" customWidth="1"/>
  </cols>
  <sheetData>
    <row r="1" spans="1:21"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c r="T1" t="s">
        <v>83</v>
      </c>
      <c r="U1" t="s">
        <v>83</v>
      </c>
    </row>
    <row r="2" spans="1:21" ht="13.5" customHeight="1">
      <c r="A2" t="s">
        <v>731</v>
      </c>
      <c r="B2">
        <f aca="true" t="shared" si="0" ref="B2:B33">IF(G2&gt;H2,1,-1)</f>
        <v>1</v>
      </c>
      <c r="C2">
        <f aca="true" t="shared" si="1" ref="C2:C33">INT(10/(G2-H2)*B2/T2)/10</f>
        <v>1.8</v>
      </c>
      <c r="D2" t="s">
        <v>254</v>
      </c>
      <c r="E2" t="s">
        <v>250</v>
      </c>
      <c r="F2" t="s">
        <v>819</v>
      </c>
      <c r="G2">
        <v>1.4522</v>
      </c>
      <c r="H2">
        <v>1.4462</v>
      </c>
      <c r="I2" t="s">
        <v>250</v>
      </c>
      <c r="J2" t="s">
        <v>818</v>
      </c>
      <c r="K2">
        <v>1.4522</v>
      </c>
      <c r="L2" t="str">
        <f aca="true" t="shared" si="2" ref="L2:L33">IF(B2&gt;0,"ストップ切上げ","ストップ切り下げ")</f>
        <v>ストップ切上げ</v>
      </c>
      <c r="M2">
        <f aca="true" t="shared" si="3" ref="M2:M33">IF(P2&gt;0,1,IF(P2&lt;0,-1,0))</f>
        <v>0</v>
      </c>
      <c r="N2">
        <f aca="true" t="shared" si="4" ref="N2:N33">IF((K2-G2)*B2&gt;0,(K2-G2)*B2*10000,0)</f>
        <v>0</v>
      </c>
      <c r="O2">
        <f aca="true" t="shared" si="5" ref="O2:O33">IF((K2-G2)*B2&lt;0,(G2-K2)*B2*10000,0)</f>
        <v>0</v>
      </c>
      <c r="P2">
        <f aca="true" t="shared" si="6" ref="P2:P33">INT((K2-G2)*C2*B2*U2*10000)</f>
        <v>0</v>
      </c>
      <c r="Q2">
        <f aca="true" t="shared" si="7" ref="Q2:Q33">IF(P2&gt;0,P2,0)</f>
        <v>0</v>
      </c>
      <c r="R2">
        <f aca="true" t="shared" si="8" ref="R2:R33">IF(P2&lt;0,P2,0)</f>
        <v>0</v>
      </c>
      <c r="S2">
        <f>M2</f>
        <v>0</v>
      </c>
      <c r="T2">
        <v>91.39</v>
      </c>
      <c r="U2">
        <v>91.36</v>
      </c>
    </row>
    <row r="3" spans="1:21" ht="12.75" customHeight="1">
      <c r="A3" t="s">
        <v>732</v>
      </c>
      <c r="B3">
        <f t="shared" si="0"/>
        <v>-1</v>
      </c>
      <c r="C3">
        <f t="shared" si="1"/>
        <v>1.9</v>
      </c>
      <c r="D3" t="s">
        <v>254</v>
      </c>
      <c r="E3" t="s">
        <v>250</v>
      </c>
      <c r="F3" t="s">
        <v>820</v>
      </c>
      <c r="G3">
        <v>1.4031</v>
      </c>
      <c r="H3">
        <v>1.4088</v>
      </c>
      <c r="I3" t="s">
        <v>250</v>
      </c>
      <c r="J3" t="s">
        <v>821</v>
      </c>
      <c r="K3">
        <v>1.3988</v>
      </c>
      <c r="L3" t="str">
        <f t="shared" si="2"/>
        <v>ストップ切り下げ</v>
      </c>
      <c r="M3">
        <f t="shared" si="3"/>
        <v>1</v>
      </c>
      <c r="N3">
        <f t="shared" si="4"/>
        <v>42.9999999999997</v>
      </c>
      <c r="O3">
        <f t="shared" si="5"/>
        <v>0</v>
      </c>
      <c r="P3">
        <f t="shared" si="6"/>
        <v>7388</v>
      </c>
      <c r="Q3">
        <f t="shared" si="7"/>
        <v>7388</v>
      </c>
      <c r="R3">
        <f t="shared" si="8"/>
        <v>0</v>
      </c>
      <c r="S3">
        <f>IF(M3=M2,S2+M3,M3)</f>
        <v>1</v>
      </c>
      <c r="T3">
        <v>89.5</v>
      </c>
      <c r="U3">
        <v>90.44</v>
      </c>
    </row>
    <row r="4" spans="1:21" ht="12.75" customHeight="1">
      <c r="A4" t="s">
        <v>732</v>
      </c>
      <c r="B4">
        <f t="shared" si="0"/>
        <v>1</v>
      </c>
      <c r="C4">
        <f t="shared" si="1"/>
        <v>2.7</v>
      </c>
      <c r="D4" t="s">
        <v>254</v>
      </c>
      <c r="E4" t="s">
        <v>250</v>
      </c>
      <c r="F4" t="s">
        <v>822</v>
      </c>
      <c r="G4">
        <v>1.3772</v>
      </c>
      <c r="H4">
        <v>1.3732</v>
      </c>
      <c r="I4" t="s">
        <v>250</v>
      </c>
      <c r="J4" t="s">
        <v>823</v>
      </c>
      <c r="K4">
        <v>1.3772</v>
      </c>
      <c r="L4" t="str">
        <f t="shared" si="2"/>
        <v>ストップ切上げ</v>
      </c>
      <c r="M4">
        <f t="shared" si="3"/>
        <v>0</v>
      </c>
      <c r="N4">
        <f t="shared" si="4"/>
        <v>0</v>
      </c>
      <c r="O4">
        <f t="shared" si="5"/>
        <v>0</v>
      </c>
      <c r="P4">
        <f t="shared" si="6"/>
        <v>0</v>
      </c>
      <c r="Q4">
        <f t="shared" si="7"/>
        <v>0</v>
      </c>
      <c r="R4">
        <f t="shared" si="8"/>
        <v>0</v>
      </c>
      <c r="S4">
        <f>IF(M4=M3,S3+M4,M4)</f>
        <v>0</v>
      </c>
      <c r="T4">
        <v>89.63</v>
      </c>
      <c r="U4">
        <v>89.53</v>
      </c>
    </row>
    <row r="5" spans="1:21" ht="12.75" customHeight="1">
      <c r="A5" t="s">
        <v>732</v>
      </c>
      <c r="B5">
        <f t="shared" si="0"/>
        <v>-1</v>
      </c>
      <c r="C5">
        <f t="shared" si="1"/>
        <v>1.3</v>
      </c>
      <c r="D5" t="s">
        <v>254</v>
      </c>
      <c r="E5" t="s">
        <v>250</v>
      </c>
      <c r="F5" t="s">
        <v>824</v>
      </c>
      <c r="G5">
        <v>1.3519</v>
      </c>
      <c r="H5">
        <v>1.36</v>
      </c>
      <c r="I5" t="s">
        <v>250</v>
      </c>
      <c r="J5" t="s">
        <v>825</v>
      </c>
      <c r="K5">
        <v>1.36</v>
      </c>
      <c r="L5" t="str">
        <f t="shared" si="2"/>
        <v>ストップ切り下げ</v>
      </c>
      <c r="M5">
        <f t="shared" si="3"/>
        <v>-1</v>
      </c>
      <c r="N5">
        <f t="shared" si="4"/>
        <v>0</v>
      </c>
      <c r="O5">
        <f t="shared" si="5"/>
        <v>80.99999999999996</v>
      </c>
      <c r="P5">
        <f t="shared" si="6"/>
        <v>-9335</v>
      </c>
      <c r="Q5">
        <f t="shared" si="7"/>
        <v>0</v>
      </c>
      <c r="R5">
        <f t="shared" si="8"/>
        <v>-9335</v>
      </c>
      <c r="S5">
        <f aca="true" t="shared" si="9" ref="S5:S67">IF(M5=M4,S4+M5,M5)</f>
        <v>-1</v>
      </c>
      <c r="T5">
        <v>88.65</v>
      </c>
      <c r="U5">
        <v>88.65</v>
      </c>
    </row>
    <row r="6" spans="1:21" ht="12.75" customHeight="1">
      <c r="A6" t="s">
        <v>732</v>
      </c>
      <c r="B6">
        <f t="shared" si="0"/>
        <v>-1</v>
      </c>
      <c r="C6">
        <f t="shared" si="1"/>
        <v>5.5</v>
      </c>
      <c r="D6" t="s">
        <v>254</v>
      </c>
      <c r="E6" t="s">
        <v>250</v>
      </c>
      <c r="F6" t="s">
        <v>826</v>
      </c>
      <c r="G6">
        <v>1.3621</v>
      </c>
      <c r="H6">
        <v>1.3641</v>
      </c>
      <c r="I6" t="s">
        <v>250</v>
      </c>
      <c r="J6" t="s">
        <v>827</v>
      </c>
      <c r="K6">
        <v>1.3621</v>
      </c>
      <c r="L6" t="str">
        <f t="shared" si="2"/>
        <v>ストップ切り下げ</v>
      </c>
      <c r="M6">
        <f t="shared" si="3"/>
        <v>0</v>
      </c>
      <c r="N6">
        <f t="shared" si="4"/>
        <v>0</v>
      </c>
      <c r="O6">
        <f t="shared" si="5"/>
        <v>0</v>
      </c>
      <c r="P6">
        <f t="shared" si="6"/>
        <v>0</v>
      </c>
      <c r="Q6">
        <f t="shared" si="7"/>
        <v>0</v>
      </c>
      <c r="R6">
        <f t="shared" si="8"/>
        <v>0</v>
      </c>
      <c r="S6">
        <f t="shared" si="9"/>
        <v>0</v>
      </c>
      <c r="T6">
        <v>89.92</v>
      </c>
      <c r="U6">
        <v>89.92</v>
      </c>
    </row>
    <row r="7" spans="1:21" ht="12.75" customHeight="1">
      <c r="A7" t="s">
        <v>732</v>
      </c>
      <c r="B7">
        <f t="shared" si="0"/>
        <v>-1</v>
      </c>
      <c r="C7">
        <f t="shared" si="1"/>
        <v>2</v>
      </c>
      <c r="D7" t="s">
        <v>254</v>
      </c>
      <c r="E7" t="s">
        <v>250</v>
      </c>
      <c r="F7" t="s">
        <v>828</v>
      </c>
      <c r="G7">
        <v>1.3528</v>
      </c>
      <c r="H7">
        <v>1.3582</v>
      </c>
      <c r="I7" t="s">
        <v>250</v>
      </c>
      <c r="J7" t="s">
        <v>829</v>
      </c>
      <c r="K7">
        <v>1.3528</v>
      </c>
      <c r="L7" t="str">
        <f t="shared" si="2"/>
        <v>ストップ切り下げ</v>
      </c>
      <c r="M7">
        <f t="shared" si="3"/>
        <v>0</v>
      </c>
      <c r="N7">
        <f t="shared" si="4"/>
        <v>0</v>
      </c>
      <c r="O7">
        <f t="shared" si="5"/>
        <v>0</v>
      </c>
      <c r="P7">
        <f t="shared" si="6"/>
        <v>0</v>
      </c>
      <c r="Q7">
        <f t="shared" si="7"/>
        <v>0</v>
      </c>
      <c r="R7">
        <f t="shared" si="8"/>
        <v>0</v>
      </c>
      <c r="S7">
        <f t="shared" si="9"/>
        <v>0</v>
      </c>
      <c r="T7">
        <v>90.44</v>
      </c>
      <c r="U7">
        <v>90.13</v>
      </c>
    </row>
    <row r="8" spans="1:21" ht="12.75" customHeight="1">
      <c r="A8" t="s">
        <v>732</v>
      </c>
      <c r="B8">
        <f t="shared" si="0"/>
        <v>-1</v>
      </c>
      <c r="C8">
        <f t="shared" si="1"/>
        <v>3.6</v>
      </c>
      <c r="D8" t="s">
        <v>254</v>
      </c>
      <c r="E8" t="s">
        <v>250</v>
      </c>
      <c r="F8" t="s">
        <v>830</v>
      </c>
      <c r="G8">
        <v>1.3486</v>
      </c>
      <c r="H8">
        <v>1.3516</v>
      </c>
      <c r="I8" t="s">
        <v>250</v>
      </c>
      <c r="J8" t="s">
        <v>831</v>
      </c>
      <c r="K8">
        <v>1.3387</v>
      </c>
      <c r="L8" t="str">
        <f t="shared" si="2"/>
        <v>ストップ切り下げ</v>
      </c>
      <c r="M8">
        <f t="shared" si="3"/>
        <v>1</v>
      </c>
      <c r="N8">
        <f t="shared" si="4"/>
        <v>99.0000000000002</v>
      </c>
      <c r="O8">
        <f t="shared" si="5"/>
        <v>0</v>
      </c>
      <c r="P8">
        <f t="shared" si="6"/>
        <v>32938</v>
      </c>
      <c r="Q8">
        <f t="shared" si="7"/>
        <v>32938</v>
      </c>
      <c r="R8">
        <f t="shared" si="8"/>
        <v>0</v>
      </c>
      <c r="S8">
        <f t="shared" si="9"/>
        <v>1</v>
      </c>
      <c r="T8">
        <v>90.51</v>
      </c>
      <c r="U8">
        <v>92.42</v>
      </c>
    </row>
    <row r="9" spans="1:21" ht="12.75" customHeight="1">
      <c r="A9" t="s">
        <v>732</v>
      </c>
      <c r="B9">
        <f t="shared" si="0"/>
        <v>1</v>
      </c>
      <c r="C9">
        <f t="shared" si="1"/>
        <v>2.6</v>
      </c>
      <c r="D9" t="s">
        <v>254</v>
      </c>
      <c r="E9" t="s">
        <v>250</v>
      </c>
      <c r="F9" t="s">
        <v>832</v>
      </c>
      <c r="G9">
        <v>1.3515</v>
      </c>
      <c r="H9">
        <v>1.3475</v>
      </c>
      <c r="I9" t="s">
        <v>250</v>
      </c>
      <c r="J9" t="s">
        <v>832</v>
      </c>
      <c r="K9">
        <v>1.3475</v>
      </c>
      <c r="L9" t="str">
        <f t="shared" si="2"/>
        <v>ストップ切上げ</v>
      </c>
      <c r="M9">
        <f t="shared" si="3"/>
        <v>-1</v>
      </c>
      <c r="N9">
        <f t="shared" si="4"/>
        <v>0</v>
      </c>
      <c r="O9">
        <f t="shared" si="5"/>
        <v>40.000000000000036</v>
      </c>
      <c r="P9">
        <f t="shared" si="6"/>
        <v>-9749</v>
      </c>
      <c r="Q9">
        <f t="shared" si="7"/>
        <v>0</v>
      </c>
      <c r="R9">
        <f t="shared" si="8"/>
        <v>-9749</v>
      </c>
      <c r="S9">
        <f t="shared" si="9"/>
        <v>-1</v>
      </c>
      <c r="T9">
        <v>93.74</v>
      </c>
      <c r="U9">
        <v>93.74</v>
      </c>
    </row>
    <row r="10" spans="1:21" ht="12.75" customHeight="1">
      <c r="A10" t="s">
        <v>732</v>
      </c>
      <c r="B10">
        <f t="shared" si="0"/>
        <v>1</v>
      </c>
      <c r="C10">
        <f t="shared" si="1"/>
        <v>1.7</v>
      </c>
      <c r="D10" t="s">
        <v>254</v>
      </c>
      <c r="E10" t="s">
        <v>250</v>
      </c>
      <c r="F10" t="s">
        <v>833</v>
      </c>
      <c r="G10">
        <v>1.3521</v>
      </c>
      <c r="H10">
        <v>1.3459</v>
      </c>
      <c r="I10" t="s">
        <v>250</v>
      </c>
      <c r="J10" t="s">
        <v>834</v>
      </c>
      <c r="K10">
        <v>1.3521</v>
      </c>
      <c r="L10" t="str">
        <f t="shared" si="2"/>
        <v>ストップ切上げ</v>
      </c>
      <c r="M10">
        <f t="shared" si="3"/>
        <v>0</v>
      </c>
      <c r="N10">
        <f t="shared" si="4"/>
        <v>0</v>
      </c>
      <c r="O10">
        <f t="shared" si="5"/>
        <v>0</v>
      </c>
      <c r="P10">
        <f t="shared" si="6"/>
        <v>0</v>
      </c>
      <c r="Q10">
        <f t="shared" si="7"/>
        <v>0</v>
      </c>
      <c r="R10">
        <f t="shared" si="8"/>
        <v>0</v>
      </c>
      <c r="S10">
        <f t="shared" si="9"/>
        <v>0</v>
      </c>
      <c r="T10">
        <v>93.84</v>
      </c>
      <c r="U10">
        <v>94.64</v>
      </c>
    </row>
    <row r="11" spans="1:21" ht="12.75" customHeight="1">
      <c r="A11" t="s">
        <v>732</v>
      </c>
      <c r="B11">
        <f t="shared" si="0"/>
        <v>-1</v>
      </c>
      <c r="C11">
        <f t="shared" si="1"/>
        <v>1.5</v>
      </c>
      <c r="D11" t="s">
        <v>254</v>
      </c>
      <c r="E11" t="s">
        <v>250</v>
      </c>
      <c r="F11" t="s">
        <v>835</v>
      </c>
      <c r="G11">
        <v>1.3472</v>
      </c>
      <c r="H11">
        <v>1.3542</v>
      </c>
      <c r="I11" t="s">
        <v>250</v>
      </c>
      <c r="J11" t="s">
        <v>836</v>
      </c>
      <c r="K11">
        <v>1.3472</v>
      </c>
      <c r="L11" t="str">
        <f t="shared" si="2"/>
        <v>ストップ切り下げ</v>
      </c>
      <c r="M11">
        <f t="shared" si="3"/>
        <v>0</v>
      </c>
      <c r="N11">
        <f t="shared" si="4"/>
        <v>0</v>
      </c>
      <c r="O11">
        <f t="shared" si="5"/>
        <v>0</v>
      </c>
      <c r="P11">
        <f t="shared" si="6"/>
        <v>0</v>
      </c>
      <c r="Q11">
        <f t="shared" si="7"/>
        <v>0</v>
      </c>
      <c r="R11">
        <f t="shared" si="8"/>
        <v>0</v>
      </c>
      <c r="S11">
        <f t="shared" si="9"/>
        <v>0</v>
      </c>
      <c r="T11">
        <v>92.01</v>
      </c>
      <c r="U11">
        <v>92.23</v>
      </c>
    </row>
    <row r="12" spans="1:21" ht="12.75" customHeight="1">
      <c r="A12" t="s">
        <v>732</v>
      </c>
      <c r="B12">
        <f t="shared" si="0"/>
        <v>-1</v>
      </c>
      <c r="C12">
        <f t="shared" si="1"/>
        <v>1.2</v>
      </c>
      <c r="D12" t="s">
        <v>254</v>
      </c>
      <c r="E12" t="s">
        <v>250</v>
      </c>
      <c r="F12" t="s">
        <v>837</v>
      </c>
      <c r="G12">
        <v>1.3182</v>
      </c>
      <c r="H12">
        <v>1.3267</v>
      </c>
      <c r="I12" t="s">
        <v>250</v>
      </c>
      <c r="J12" t="s">
        <v>838</v>
      </c>
      <c r="K12">
        <v>1.3182</v>
      </c>
      <c r="L12" t="str">
        <f t="shared" si="2"/>
        <v>ストップ切り下げ</v>
      </c>
      <c r="M12">
        <f t="shared" si="3"/>
        <v>0</v>
      </c>
      <c r="N12">
        <f t="shared" si="4"/>
        <v>0</v>
      </c>
      <c r="O12">
        <f t="shared" si="5"/>
        <v>0</v>
      </c>
      <c r="P12">
        <f t="shared" si="6"/>
        <v>0</v>
      </c>
      <c r="Q12">
        <f t="shared" si="7"/>
        <v>0</v>
      </c>
      <c r="R12">
        <f t="shared" si="8"/>
        <v>0</v>
      </c>
      <c r="S12">
        <f t="shared" si="9"/>
        <v>0</v>
      </c>
      <c r="T12">
        <v>94.16</v>
      </c>
      <c r="U12">
        <v>94.15</v>
      </c>
    </row>
    <row r="13" spans="1:21" ht="12.75" customHeight="1">
      <c r="A13" t="s">
        <v>732</v>
      </c>
      <c r="B13">
        <f t="shared" si="0"/>
        <v>1</v>
      </c>
      <c r="C13">
        <f t="shared" si="1"/>
        <v>1.6</v>
      </c>
      <c r="D13" t="s">
        <v>254</v>
      </c>
      <c r="E13" t="s">
        <v>250</v>
      </c>
      <c r="F13" t="s">
        <v>839</v>
      </c>
      <c r="G13">
        <v>1.3318</v>
      </c>
      <c r="H13">
        <v>1.3255</v>
      </c>
      <c r="I13" t="s">
        <v>250</v>
      </c>
      <c r="J13" t="s">
        <v>840</v>
      </c>
      <c r="K13">
        <v>1.3255</v>
      </c>
      <c r="L13" t="str">
        <f t="shared" si="2"/>
        <v>ストップ切上げ</v>
      </c>
      <c r="M13">
        <f t="shared" si="3"/>
        <v>-1</v>
      </c>
      <c r="N13">
        <f t="shared" si="4"/>
        <v>0</v>
      </c>
      <c r="O13">
        <f t="shared" si="5"/>
        <v>63.00000000000195</v>
      </c>
      <c r="P13">
        <f t="shared" si="6"/>
        <v>-9462</v>
      </c>
      <c r="Q13">
        <f t="shared" si="7"/>
        <v>0</v>
      </c>
      <c r="R13">
        <f t="shared" si="8"/>
        <v>-9462</v>
      </c>
      <c r="S13">
        <f t="shared" si="9"/>
        <v>-1</v>
      </c>
      <c r="T13">
        <v>93.86</v>
      </c>
      <c r="U13">
        <v>93.86</v>
      </c>
    </row>
    <row r="14" spans="1:21" ht="12.75" customHeight="1">
      <c r="A14" t="s">
        <v>732</v>
      </c>
      <c r="B14">
        <f t="shared" si="0"/>
        <v>1</v>
      </c>
      <c r="C14">
        <f t="shared" si="1"/>
        <v>0.8</v>
      </c>
      <c r="D14" t="s">
        <v>254</v>
      </c>
      <c r="E14" t="s">
        <v>250</v>
      </c>
      <c r="F14" t="s">
        <v>841</v>
      </c>
      <c r="G14">
        <v>1.2933</v>
      </c>
      <c r="H14">
        <v>1.2807</v>
      </c>
      <c r="I14" t="s">
        <v>250</v>
      </c>
      <c r="J14" t="s">
        <v>842</v>
      </c>
      <c r="K14">
        <v>1.2933</v>
      </c>
      <c r="L14" t="str">
        <f t="shared" si="2"/>
        <v>ストップ切上げ</v>
      </c>
      <c r="M14">
        <f t="shared" si="3"/>
        <v>0</v>
      </c>
      <c r="N14">
        <f t="shared" si="4"/>
        <v>0</v>
      </c>
      <c r="O14">
        <f t="shared" si="5"/>
        <v>0</v>
      </c>
      <c r="P14">
        <f t="shared" si="6"/>
        <v>0</v>
      </c>
      <c r="Q14">
        <f t="shared" si="7"/>
        <v>0</v>
      </c>
      <c r="R14">
        <f t="shared" si="8"/>
        <v>0</v>
      </c>
      <c r="S14">
        <f t="shared" si="9"/>
        <v>0</v>
      </c>
      <c r="T14">
        <v>92.71</v>
      </c>
      <c r="U14">
        <v>93.15</v>
      </c>
    </row>
    <row r="15" spans="1:21" ht="12.75" customHeight="1">
      <c r="A15" t="s">
        <v>732</v>
      </c>
      <c r="B15">
        <f t="shared" si="0"/>
        <v>-1</v>
      </c>
      <c r="C15">
        <f t="shared" si="1"/>
        <v>1.1</v>
      </c>
      <c r="D15" t="s">
        <v>254</v>
      </c>
      <c r="E15" t="s">
        <v>250</v>
      </c>
      <c r="F15" t="s">
        <v>843</v>
      </c>
      <c r="G15">
        <v>1.2437</v>
      </c>
      <c r="H15">
        <v>1.2534</v>
      </c>
      <c r="I15" t="s">
        <v>250</v>
      </c>
      <c r="J15" t="s">
        <v>844</v>
      </c>
      <c r="K15">
        <v>1.2437</v>
      </c>
      <c r="L15" t="str">
        <f t="shared" si="2"/>
        <v>ストップ切り下げ</v>
      </c>
      <c r="M15">
        <f t="shared" si="3"/>
        <v>0</v>
      </c>
      <c r="N15">
        <f t="shared" si="4"/>
        <v>0</v>
      </c>
      <c r="O15">
        <f t="shared" si="5"/>
        <v>0</v>
      </c>
      <c r="P15">
        <f t="shared" si="6"/>
        <v>0</v>
      </c>
      <c r="Q15">
        <f t="shared" si="7"/>
        <v>0</v>
      </c>
      <c r="R15">
        <f t="shared" si="8"/>
        <v>0</v>
      </c>
      <c r="S15">
        <f t="shared" si="9"/>
        <v>0</v>
      </c>
      <c r="T15">
        <v>92.15</v>
      </c>
      <c r="U15">
        <v>92.59</v>
      </c>
    </row>
    <row r="16" spans="1:21" ht="12.75" customHeight="1">
      <c r="A16" t="s">
        <v>732</v>
      </c>
      <c r="B16">
        <f t="shared" si="0"/>
        <v>1</v>
      </c>
      <c r="C16">
        <f t="shared" si="1"/>
        <v>1.8</v>
      </c>
      <c r="D16" t="s">
        <v>254</v>
      </c>
      <c r="E16" t="s">
        <v>250</v>
      </c>
      <c r="F16" t="s">
        <v>845</v>
      </c>
      <c r="G16">
        <v>1.2338</v>
      </c>
      <c r="H16">
        <v>1.228</v>
      </c>
      <c r="I16" t="s">
        <v>250</v>
      </c>
      <c r="J16" t="s">
        <v>846</v>
      </c>
      <c r="K16">
        <v>1.2338</v>
      </c>
      <c r="L16" t="str">
        <f t="shared" si="2"/>
        <v>ストップ切上げ</v>
      </c>
      <c r="M16">
        <f t="shared" si="3"/>
        <v>0</v>
      </c>
      <c r="N16">
        <f t="shared" si="4"/>
        <v>0</v>
      </c>
      <c r="O16">
        <f t="shared" si="5"/>
        <v>0</v>
      </c>
      <c r="P16">
        <f t="shared" si="6"/>
        <v>0</v>
      </c>
      <c r="Q16">
        <f t="shared" si="7"/>
        <v>0</v>
      </c>
      <c r="R16">
        <f t="shared" si="8"/>
        <v>0</v>
      </c>
      <c r="S16">
        <f t="shared" si="9"/>
        <v>0</v>
      </c>
      <c r="T16">
        <v>91.19</v>
      </c>
      <c r="U16">
        <v>90.79</v>
      </c>
    </row>
    <row r="17" spans="1:21" ht="12.75" customHeight="1">
      <c r="A17" t="s">
        <v>732</v>
      </c>
      <c r="B17">
        <f t="shared" si="0"/>
        <v>-1</v>
      </c>
      <c r="C17">
        <f t="shared" si="1"/>
        <v>2.4</v>
      </c>
      <c r="D17" t="s">
        <v>254</v>
      </c>
      <c r="E17" t="s">
        <v>250</v>
      </c>
      <c r="F17" t="s">
        <v>847</v>
      </c>
      <c r="G17">
        <v>1.2171</v>
      </c>
      <c r="H17">
        <v>1.2216</v>
      </c>
      <c r="I17" t="s">
        <v>250</v>
      </c>
      <c r="J17" t="s">
        <v>269</v>
      </c>
      <c r="K17">
        <v>1.2171</v>
      </c>
      <c r="L17" t="str">
        <f t="shared" si="2"/>
        <v>ストップ切り下げ</v>
      </c>
      <c r="M17">
        <f t="shared" si="3"/>
        <v>0</v>
      </c>
      <c r="N17">
        <f t="shared" si="4"/>
        <v>0</v>
      </c>
      <c r="O17">
        <f t="shared" si="5"/>
        <v>0</v>
      </c>
      <c r="P17">
        <f t="shared" si="6"/>
        <v>0</v>
      </c>
      <c r="Q17">
        <f t="shared" si="7"/>
        <v>0</v>
      </c>
      <c r="R17">
        <f t="shared" si="8"/>
        <v>0</v>
      </c>
      <c r="S17">
        <f t="shared" si="9"/>
        <v>0</v>
      </c>
      <c r="T17">
        <v>92.1</v>
      </c>
      <c r="U17">
        <v>91.85</v>
      </c>
    </row>
    <row r="18" spans="1:21" ht="12.75" customHeight="1">
      <c r="A18" t="s">
        <v>732</v>
      </c>
      <c r="B18">
        <f t="shared" si="0"/>
        <v>1</v>
      </c>
      <c r="C18">
        <f t="shared" si="1"/>
        <v>2.8</v>
      </c>
      <c r="D18" t="s">
        <v>254</v>
      </c>
      <c r="E18" t="s">
        <v>250</v>
      </c>
      <c r="F18" t="s">
        <v>848</v>
      </c>
      <c r="G18">
        <v>1.1993</v>
      </c>
      <c r="H18">
        <v>1.1955</v>
      </c>
      <c r="I18" t="s">
        <v>250</v>
      </c>
      <c r="J18" t="s">
        <v>849</v>
      </c>
      <c r="K18">
        <v>1.2352</v>
      </c>
      <c r="L18" t="str">
        <f t="shared" si="2"/>
        <v>ストップ切上げ</v>
      </c>
      <c r="M18">
        <f t="shared" si="3"/>
        <v>1</v>
      </c>
      <c r="N18">
        <f t="shared" si="4"/>
        <v>359.00000000000045</v>
      </c>
      <c r="O18">
        <f t="shared" si="5"/>
        <v>0</v>
      </c>
      <c r="P18">
        <f t="shared" si="6"/>
        <v>91734</v>
      </c>
      <c r="Q18">
        <f t="shared" si="7"/>
        <v>91734</v>
      </c>
      <c r="R18">
        <f t="shared" si="8"/>
        <v>0</v>
      </c>
      <c r="S18">
        <f t="shared" si="9"/>
        <v>1</v>
      </c>
      <c r="T18">
        <v>91.2</v>
      </c>
      <c r="U18">
        <v>91.26</v>
      </c>
    </row>
    <row r="19" spans="1:21" ht="12.75" customHeight="1">
      <c r="A19" t="s">
        <v>732</v>
      </c>
      <c r="B19">
        <f t="shared" si="0"/>
        <v>-1</v>
      </c>
      <c r="C19">
        <f t="shared" si="1"/>
        <v>1.9</v>
      </c>
      <c r="D19" t="s">
        <v>254</v>
      </c>
      <c r="E19" t="s">
        <v>250</v>
      </c>
      <c r="F19" t="s">
        <v>850</v>
      </c>
      <c r="G19">
        <v>1.2297</v>
      </c>
      <c r="H19">
        <v>1.2354</v>
      </c>
      <c r="I19" t="s">
        <v>250</v>
      </c>
      <c r="J19" t="s">
        <v>851</v>
      </c>
      <c r="K19">
        <v>1.2297</v>
      </c>
      <c r="L19" t="str">
        <f t="shared" si="2"/>
        <v>ストップ切り下げ</v>
      </c>
      <c r="M19">
        <f t="shared" si="3"/>
        <v>0</v>
      </c>
      <c r="N19">
        <f t="shared" si="4"/>
        <v>0</v>
      </c>
      <c r="O19">
        <f t="shared" si="5"/>
        <v>0</v>
      </c>
      <c r="P19">
        <f t="shared" si="6"/>
        <v>0</v>
      </c>
      <c r="Q19">
        <f t="shared" si="7"/>
        <v>0</v>
      </c>
      <c r="R19">
        <f t="shared" si="8"/>
        <v>0</v>
      </c>
      <c r="S19">
        <f t="shared" si="9"/>
        <v>0</v>
      </c>
      <c r="T19">
        <v>90.79</v>
      </c>
      <c r="U19">
        <v>90.57</v>
      </c>
    </row>
    <row r="20" spans="1:21" ht="12.75" customHeight="1">
      <c r="A20" t="s">
        <v>732</v>
      </c>
      <c r="B20">
        <f t="shared" si="0"/>
        <v>-1</v>
      </c>
      <c r="C20">
        <f t="shared" si="1"/>
        <v>2</v>
      </c>
      <c r="D20" t="s">
        <v>254</v>
      </c>
      <c r="E20" t="s">
        <v>250</v>
      </c>
      <c r="F20" t="s">
        <v>852</v>
      </c>
      <c r="G20">
        <v>1.2253</v>
      </c>
      <c r="H20">
        <v>1.2306</v>
      </c>
      <c r="I20" t="s">
        <v>250</v>
      </c>
      <c r="J20" t="s">
        <v>853</v>
      </c>
      <c r="K20">
        <v>1.2253</v>
      </c>
      <c r="L20" t="str">
        <f t="shared" si="2"/>
        <v>ストップ切り下げ</v>
      </c>
      <c r="M20">
        <f t="shared" si="3"/>
        <v>0</v>
      </c>
      <c r="N20">
        <f t="shared" si="4"/>
        <v>0</v>
      </c>
      <c r="O20">
        <f t="shared" si="5"/>
        <v>0</v>
      </c>
      <c r="P20">
        <f t="shared" si="6"/>
        <v>0</v>
      </c>
      <c r="Q20">
        <f t="shared" si="7"/>
        <v>0</v>
      </c>
      <c r="R20">
        <f t="shared" si="8"/>
        <v>0</v>
      </c>
      <c r="S20">
        <f t="shared" si="9"/>
        <v>0</v>
      </c>
      <c r="T20">
        <v>90.12</v>
      </c>
      <c r="U20">
        <v>90.08</v>
      </c>
    </row>
    <row r="21" spans="1:21" ht="12.75" customHeight="1">
      <c r="A21" t="s">
        <v>732</v>
      </c>
      <c r="B21">
        <f t="shared" si="0"/>
        <v>1</v>
      </c>
      <c r="C21">
        <f t="shared" si="1"/>
        <v>3.7</v>
      </c>
      <c r="D21" t="s">
        <v>254</v>
      </c>
      <c r="E21" t="s">
        <v>250</v>
      </c>
      <c r="F21" t="s">
        <v>854</v>
      </c>
      <c r="G21">
        <v>1.2332</v>
      </c>
      <c r="H21">
        <v>1.2302</v>
      </c>
      <c r="I21" t="s">
        <v>250</v>
      </c>
      <c r="J21" t="s">
        <v>855</v>
      </c>
      <c r="K21">
        <v>1.2302</v>
      </c>
      <c r="L21" t="str">
        <f t="shared" si="2"/>
        <v>ストップ切上げ</v>
      </c>
      <c r="M21">
        <f t="shared" si="3"/>
        <v>-1</v>
      </c>
      <c r="N21">
        <f t="shared" si="4"/>
        <v>0</v>
      </c>
      <c r="O21">
        <f t="shared" si="5"/>
        <v>30.000000000001137</v>
      </c>
      <c r="P21">
        <f t="shared" si="6"/>
        <v>-9944</v>
      </c>
      <c r="Q21">
        <f t="shared" si="7"/>
        <v>0</v>
      </c>
      <c r="R21">
        <f t="shared" si="8"/>
        <v>-9944</v>
      </c>
      <c r="S21">
        <f t="shared" si="9"/>
        <v>-1</v>
      </c>
      <c r="T21">
        <v>89.58</v>
      </c>
      <c r="U21">
        <v>89.58</v>
      </c>
    </row>
    <row r="22" spans="1:21" ht="12.75" customHeight="1">
      <c r="A22" t="s">
        <v>732</v>
      </c>
      <c r="B22">
        <f t="shared" si="0"/>
        <v>1</v>
      </c>
      <c r="C22">
        <f t="shared" si="1"/>
        <v>2.6</v>
      </c>
      <c r="D22" t="s">
        <v>254</v>
      </c>
      <c r="E22" t="s">
        <v>250</v>
      </c>
      <c r="F22" t="s">
        <v>856</v>
      </c>
      <c r="G22">
        <v>1.2973</v>
      </c>
      <c r="H22">
        <v>1.293</v>
      </c>
      <c r="I22" t="s">
        <v>250</v>
      </c>
      <c r="J22" t="s">
        <v>857</v>
      </c>
      <c r="K22">
        <v>1.293</v>
      </c>
      <c r="L22" t="str">
        <f t="shared" si="2"/>
        <v>ストップ切上げ</v>
      </c>
      <c r="M22">
        <f t="shared" si="3"/>
        <v>-1</v>
      </c>
      <c r="N22">
        <f t="shared" si="4"/>
        <v>0</v>
      </c>
      <c r="O22">
        <f t="shared" si="5"/>
        <v>42.9999999999997</v>
      </c>
      <c r="P22">
        <f t="shared" si="6"/>
        <v>-9718</v>
      </c>
      <c r="Q22">
        <f t="shared" si="7"/>
        <v>0</v>
      </c>
      <c r="R22">
        <f t="shared" si="8"/>
        <v>-9718</v>
      </c>
      <c r="S22">
        <f t="shared" si="9"/>
        <v>-2</v>
      </c>
      <c r="T22">
        <v>86.74</v>
      </c>
      <c r="U22">
        <v>86.92</v>
      </c>
    </row>
    <row r="23" spans="1:21" ht="12.75" customHeight="1">
      <c r="A23" t="s">
        <v>732</v>
      </c>
      <c r="B23">
        <f t="shared" si="0"/>
        <v>1</v>
      </c>
      <c r="C23">
        <f t="shared" si="1"/>
        <v>1.8</v>
      </c>
      <c r="D23" t="s">
        <v>254</v>
      </c>
      <c r="E23" t="s">
        <v>250</v>
      </c>
      <c r="F23" t="s">
        <v>858</v>
      </c>
      <c r="G23">
        <v>1.301</v>
      </c>
      <c r="H23">
        <v>1.295</v>
      </c>
      <c r="I23" t="s">
        <v>250</v>
      </c>
      <c r="J23" t="s">
        <v>859</v>
      </c>
      <c r="K23">
        <v>1.301</v>
      </c>
      <c r="L23" t="str">
        <f t="shared" si="2"/>
        <v>ストップ切上げ</v>
      </c>
      <c r="M23">
        <f t="shared" si="3"/>
        <v>0</v>
      </c>
      <c r="N23">
        <f t="shared" si="4"/>
        <v>0</v>
      </c>
      <c r="O23">
        <f t="shared" si="5"/>
        <v>0</v>
      </c>
      <c r="P23">
        <f t="shared" si="6"/>
        <v>0</v>
      </c>
      <c r="Q23">
        <f t="shared" si="7"/>
        <v>0</v>
      </c>
      <c r="R23">
        <f t="shared" si="8"/>
        <v>0</v>
      </c>
      <c r="S23">
        <f t="shared" si="9"/>
        <v>0</v>
      </c>
      <c r="T23">
        <v>87.85</v>
      </c>
      <c r="U23">
        <v>87.58</v>
      </c>
    </row>
    <row r="24" spans="1:21" ht="12.75" customHeight="1">
      <c r="A24" t="s">
        <v>732</v>
      </c>
      <c r="B24">
        <f t="shared" si="0"/>
        <v>-1</v>
      </c>
      <c r="C24">
        <f t="shared" si="1"/>
        <v>4.8</v>
      </c>
      <c r="D24" t="s">
        <v>254</v>
      </c>
      <c r="E24" t="s">
        <v>250</v>
      </c>
      <c r="F24" t="s">
        <v>860</v>
      </c>
      <c r="G24">
        <v>1.3152</v>
      </c>
      <c r="H24">
        <v>1.3176</v>
      </c>
      <c r="I24" t="s">
        <v>250</v>
      </c>
      <c r="J24" t="s">
        <v>861</v>
      </c>
      <c r="K24">
        <v>1.3152</v>
      </c>
      <c r="L24" t="str">
        <f t="shared" si="2"/>
        <v>ストップ切り下げ</v>
      </c>
      <c r="M24">
        <f t="shared" si="3"/>
        <v>0</v>
      </c>
      <c r="N24">
        <f t="shared" si="4"/>
        <v>0</v>
      </c>
      <c r="O24">
        <f t="shared" si="5"/>
        <v>0</v>
      </c>
      <c r="P24">
        <f t="shared" si="6"/>
        <v>0</v>
      </c>
      <c r="Q24">
        <f t="shared" si="7"/>
        <v>0</v>
      </c>
      <c r="R24">
        <f t="shared" si="8"/>
        <v>0</v>
      </c>
      <c r="S24">
        <f t="shared" si="9"/>
        <v>0</v>
      </c>
      <c r="T24">
        <v>86.21</v>
      </c>
      <c r="U24">
        <v>86.09</v>
      </c>
    </row>
    <row r="25" spans="1:21" ht="12.75" customHeight="1">
      <c r="A25" t="s">
        <v>732</v>
      </c>
      <c r="B25">
        <f t="shared" si="0"/>
        <v>1</v>
      </c>
      <c r="C25">
        <f t="shared" si="1"/>
        <v>2.6</v>
      </c>
      <c r="D25" t="s">
        <v>254</v>
      </c>
      <c r="E25" t="s">
        <v>250</v>
      </c>
      <c r="F25" t="s">
        <v>862</v>
      </c>
      <c r="G25">
        <v>1.2847</v>
      </c>
      <c r="H25">
        <v>1.2803</v>
      </c>
      <c r="I25" t="s">
        <v>250</v>
      </c>
      <c r="J25" t="s">
        <v>863</v>
      </c>
      <c r="K25">
        <v>1.2847</v>
      </c>
      <c r="L25" t="str">
        <f t="shared" si="2"/>
        <v>ストップ切上げ</v>
      </c>
      <c r="M25">
        <f t="shared" si="3"/>
        <v>0</v>
      </c>
      <c r="N25">
        <f t="shared" si="4"/>
        <v>0</v>
      </c>
      <c r="O25">
        <f t="shared" si="5"/>
        <v>0</v>
      </c>
      <c r="P25">
        <f t="shared" si="6"/>
        <v>0</v>
      </c>
      <c r="Q25">
        <f t="shared" si="7"/>
        <v>0</v>
      </c>
      <c r="R25">
        <f t="shared" si="8"/>
        <v>0</v>
      </c>
      <c r="S25">
        <f t="shared" si="9"/>
        <v>0</v>
      </c>
      <c r="T25">
        <v>85.3</v>
      </c>
      <c r="U25">
        <v>85.56</v>
      </c>
    </row>
    <row r="26" spans="1:21" ht="12.75" customHeight="1">
      <c r="A26" t="s">
        <v>732</v>
      </c>
      <c r="B26">
        <f t="shared" si="0"/>
        <v>1</v>
      </c>
      <c r="C26">
        <f t="shared" si="1"/>
        <v>1.8</v>
      </c>
      <c r="D26" t="s">
        <v>254</v>
      </c>
      <c r="E26" t="s">
        <v>250</v>
      </c>
      <c r="F26" t="s">
        <v>864</v>
      </c>
      <c r="G26">
        <v>1.273</v>
      </c>
      <c r="H26">
        <v>1.2665</v>
      </c>
      <c r="I26" t="s">
        <v>250</v>
      </c>
      <c r="J26" t="s">
        <v>865</v>
      </c>
      <c r="K26">
        <v>1.273</v>
      </c>
      <c r="L26" t="str">
        <f t="shared" si="2"/>
        <v>ストップ切上げ</v>
      </c>
      <c r="M26">
        <f t="shared" si="3"/>
        <v>0</v>
      </c>
      <c r="N26">
        <f t="shared" si="4"/>
        <v>0</v>
      </c>
      <c r="O26">
        <f t="shared" si="5"/>
        <v>0</v>
      </c>
      <c r="P26">
        <f t="shared" si="6"/>
        <v>0</v>
      </c>
      <c r="Q26">
        <f t="shared" si="7"/>
        <v>0</v>
      </c>
      <c r="R26">
        <f t="shared" si="8"/>
        <v>0</v>
      </c>
      <c r="S26">
        <f t="shared" si="9"/>
        <v>0</v>
      </c>
      <c r="T26">
        <v>84.56</v>
      </c>
      <c r="U26">
        <v>84.56</v>
      </c>
    </row>
    <row r="27" spans="1:21" ht="12.75" customHeight="1">
      <c r="A27" t="s">
        <v>732</v>
      </c>
      <c r="B27">
        <f t="shared" si="0"/>
        <v>1</v>
      </c>
      <c r="C27">
        <f t="shared" si="1"/>
        <v>2.8</v>
      </c>
      <c r="D27" t="s">
        <v>254</v>
      </c>
      <c r="E27" t="s">
        <v>250</v>
      </c>
      <c r="F27" t="s">
        <v>866</v>
      </c>
      <c r="G27">
        <v>1.2702</v>
      </c>
      <c r="H27">
        <v>1.266</v>
      </c>
      <c r="I27" t="s">
        <v>250</v>
      </c>
      <c r="J27" t="s">
        <v>867</v>
      </c>
      <c r="K27">
        <v>1.2775</v>
      </c>
      <c r="L27" t="str">
        <f t="shared" si="2"/>
        <v>ストップ切上げ</v>
      </c>
      <c r="M27">
        <f t="shared" si="3"/>
        <v>1</v>
      </c>
      <c r="N27">
        <f t="shared" si="4"/>
        <v>73.00000000000084</v>
      </c>
      <c r="O27">
        <f t="shared" si="5"/>
        <v>0</v>
      </c>
      <c r="P27">
        <f t="shared" si="6"/>
        <v>17143</v>
      </c>
      <c r="Q27">
        <f t="shared" si="7"/>
        <v>17143</v>
      </c>
      <c r="R27">
        <f t="shared" si="8"/>
        <v>0</v>
      </c>
      <c r="S27">
        <f t="shared" si="9"/>
        <v>1</v>
      </c>
      <c r="T27">
        <v>84.36</v>
      </c>
      <c r="U27">
        <v>83.87</v>
      </c>
    </row>
    <row r="28" spans="1:21" ht="12.75" customHeight="1">
      <c r="A28" t="s">
        <v>732</v>
      </c>
      <c r="B28">
        <f t="shared" si="0"/>
        <v>1</v>
      </c>
      <c r="C28">
        <f t="shared" si="1"/>
        <v>1</v>
      </c>
      <c r="D28" t="s">
        <v>254</v>
      </c>
      <c r="E28" t="s">
        <v>250</v>
      </c>
      <c r="F28" t="s">
        <v>869</v>
      </c>
      <c r="G28">
        <v>1.3493</v>
      </c>
      <c r="H28">
        <v>1.338</v>
      </c>
      <c r="I28" t="s">
        <v>250</v>
      </c>
      <c r="J28" t="s">
        <v>868</v>
      </c>
      <c r="K28">
        <v>1.3799</v>
      </c>
      <c r="L28" t="str">
        <f t="shared" si="2"/>
        <v>ストップ切上げ</v>
      </c>
      <c r="M28">
        <f t="shared" si="3"/>
        <v>1</v>
      </c>
      <c r="N28">
        <f t="shared" si="4"/>
        <v>305.9999999999996</v>
      </c>
      <c r="O28">
        <f t="shared" si="5"/>
        <v>0</v>
      </c>
      <c r="P28">
        <f t="shared" si="6"/>
        <v>25098</v>
      </c>
      <c r="Q28">
        <f t="shared" si="7"/>
        <v>25098</v>
      </c>
      <c r="R28">
        <f t="shared" si="8"/>
        <v>0</v>
      </c>
      <c r="S28">
        <f t="shared" si="9"/>
        <v>2</v>
      </c>
      <c r="T28">
        <v>84.02</v>
      </c>
      <c r="U28">
        <v>82.02</v>
      </c>
    </row>
    <row r="29" spans="1:21" ht="12.75" customHeight="1">
      <c r="A29" t="s">
        <v>732</v>
      </c>
      <c r="B29">
        <f t="shared" si="0"/>
        <v>-1</v>
      </c>
      <c r="C29">
        <f t="shared" si="1"/>
        <v>1.5</v>
      </c>
      <c r="D29" t="s">
        <v>254</v>
      </c>
      <c r="E29" t="s">
        <v>250</v>
      </c>
      <c r="F29" t="s">
        <v>870</v>
      </c>
      <c r="G29">
        <v>1.3925</v>
      </c>
      <c r="H29">
        <v>1.4004</v>
      </c>
      <c r="I29" t="s">
        <v>250</v>
      </c>
      <c r="J29" t="s">
        <v>871</v>
      </c>
      <c r="K29">
        <v>1.3925</v>
      </c>
      <c r="L29" t="str">
        <f t="shared" si="2"/>
        <v>ストップ切り下げ</v>
      </c>
      <c r="M29">
        <f t="shared" si="3"/>
        <v>0</v>
      </c>
      <c r="N29">
        <f t="shared" si="4"/>
        <v>0</v>
      </c>
      <c r="O29">
        <f t="shared" si="5"/>
        <v>0</v>
      </c>
      <c r="P29">
        <f t="shared" si="6"/>
        <v>0</v>
      </c>
      <c r="Q29">
        <f t="shared" si="7"/>
        <v>0</v>
      </c>
      <c r="R29">
        <f t="shared" si="8"/>
        <v>0</v>
      </c>
      <c r="S29">
        <f t="shared" si="9"/>
        <v>0</v>
      </c>
      <c r="T29">
        <v>81.51</v>
      </c>
      <c r="U29">
        <v>81.05</v>
      </c>
    </row>
    <row r="30" spans="1:21" ht="12.75" customHeight="1">
      <c r="A30" t="s">
        <v>732</v>
      </c>
      <c r="B30">
        <f t="shared" si="0"/>
        <v>1</v>
      </c>
      <c r="C30">
        <f t="shared" si="1"/>
        <v>1.2</v>
      </c>
      <c r="D30" t="s">
        <v>254</v>
      </c>
      <c r="E30" t="s">
        <v>250</v>
      </c>
      <c r="F30" t="s">
        <v>872</v>
      </c>
      <c r="G30">
        <v>1.3997</v>
      </c>
      <c r="H30">
        <v>1.3894</v>
      </c>
      <c r="I30" t="s">
        <v>250</v>
      </c>
      <c r="J30" t="s">
        <v>873</v>
      </c>
      <c r="K30">
        <v>1.3894</v>
      </c>
      <c r="L30" t="str">
        <f t="shared" si="2"/>
        <v>ストップ切上げ</v>
      </c>
      <c r="M30">
        <f t="shared" si="3"/>
        <v>-1</v>
      </c>
      <c r="N30">
        <f t="shared" si="4"/>
        <v>0</v>
      </c>
      <c r="O30">
        <f t="shared" si="5"/>
        <v>102.99999999999976</v>
      </c>
      <c r="P30">
        <f t="shared" si="6"/>
        <v>-9965</v>
      </c>
      <c r="Q30">
        <f t="shared" si="7"/>
        <v>0</v>
      </c>
      <c r="R30">
        <f t="shared" si="8"/>
        <v>-9965</v>
      </c>
      <c r="S30">
        <f t="shared" si="9"/>
        <v>-1</v>
      </c>
      <c r="T30">
        <v>80.52</v>
      </c>
      <c r="U30">
        <v>80.62</v>
      </c>
    </row>
    <row r="31" spans="1:21" ht="12.75" customHeight="1">
      <c r="A31" t="s">
        <v>732</v>
      </c>
      <c r="B31">
        <f t="shared" si="0"/>
        <v>-1</v>
      </c>
      <c r="C31">
        <f t="shared" si="1"/>
        <v>3</v>
      </c>
      <c r="D31" t="s">
        <v>254</v>
      </c>
      <c r="E31" t="s">
        <v>250</v>
      </c>
      <c r="F31" t="s">
        <v>874</v>
      </c>
      <c r="G31">
        <v>1.3764</v>
      </c>
      <c r="H31">
        <v>1.3804</v>
      </c>
      <c r="I31" t="s">
        <v>250</v>
      </c>
      <c r="J31" t="s">
        <v>874</v>
      </c>
      <c r="K31">
        <v>1.3804</v>
      </c>
      <c r="L31" t="str">
        <f t="shared" si="2"/>
        <v>ストップ切り下げ</v>
      </c>
      <c r="M31">
        <f t="shared" si="3"/>
        <v>-1</v>
      </c>
      <c r="N31">
        <f t="shared" si="4"/>
        <v>0</v>
      </c>
      <c r="O31">
        <f t="shared" si="5"/>
        <v>40.000000000000036</v>
      </c>
      <c r="P31">
        <f t="shared" si="6"/>
        <v>-9851</v>
      </c>
      <c r="Q31">
        <f t="shared" si="7"/>
        <v>0</v>
      </c>
      <c r="R31">
        <f t="shared" si="8"/>
        <v>-9851</v>
      </c>
      <c r="S31">
        <f t="shared" si="9"/>
        <v>-2</v>
      </c>
      <c r="T31">
        <v>82.09</v>
      </c>
      <c r="U31">
        <v>82.09</v>
      </c>
    </row>
    <row r="32" spans="1:21" ht="12.75" customHeight="1">
      <c r="A32" t="s">
        <v>732</v>
      </c>
      <c r="B32">
        <f t="shared" si="0"/>
        <v>-1</v>
      </c>
      <c r="C32">
        <f t="shared" si="1"/>
        <v>1.8</v>
      </c>
      <c r="D32" t="s">
        <v>254</v>
      </c>
      <c r="E32" t="s">
        <v>250</v>
      </c>
      <c r="F32" t="s">
        <v>875</v>
      </c>
      <c r="G32">
        <v>1.3602</v>
      </c>
      <c r="H32">
        <v>1.3668</v>
      </c>
      <c r="I32" t="s">
        <v>250</v>
      </c>
      <c r="J32" t="s">
        <v>876</v>
      </c>
      <c r="K32">
        <v>1.3602</v>
      </c>
      <c r="L32" t="str">
        <f t="shared" si="2"/>
        <v>ストップ切り下げ</v>
      </c>
      <c r="M32">
        <f t="shared" si="3"/>
        <v>0</v>
      </c>
      <c r="N32">
        <f t="shared" si="4"/>
        <v>0</v>
      </c>
      <c r="O32">
        <f t="shared" si="5"/>
        <v>0</v>
      </c>
      <c r="P32">
        <f t="shared" si="6"/>
        <v>0</v>
      </c>
      <c r="Q32">
        <f t="shared" si="7"/>
        <v>0</v>
      </c>
      <c r="R32">
        <f t="shared" si="8"/>
        <v>0</v>
      </c>
      <c r="S32">
        <f t="shared" si="9"/>
        <v>0</v>
      </c>
      <c r="T32">
        <v>82.84</v>
      </c>
      <c r="U32">
        <v>83.22</v>
      </c>
    </row>
    <row r="33" spans="1:21" ht="12.75" customHeight="1">
      <c r="A33" t="s">
        <v>732</v>
      </c>
      <c r="B33">
        <f t="shared" si="0"/>
        <v>1</v>
      </c>
      <c r="C33">
        <f t="shared" si="1"/>
        <v>2.2</v>
      </c>
      <c r="D33" t="s">
        <v>254</v>
      </c>
      <c r="E33" t="s">
        <v>250</v>
      </c>
      <c r="F33" t="s">
        <v>877</v>
      </c>
      <c r="G33">
        <v>1.3683</v>
      </c>
      <c r="H33">
        <v>1.3629</v>
      </c>
      <c r="I33" t="s">
        <v>250</v>
      </c>
      <c r="J33" t="s">
        <v>878</v>
      </c>
      <c r="K33">
        <v>1.3683</v>
      </c>
      <c r="L33" t="str">
        <f t="shared" si="2"/>
        <v>ストップ切上げ</v>
      </c>
      <c r="M33">
        <f t="shared" si="3"/>
        <v>0</v>
      </c>
      <c r="N33">
        <f t="shared" si="4"/>
        <v>0</v>
      </c>
      <c r="O33">
        <f t="shared" si="5"/>
        <v>0</v>
      </c>
      <c r="P33">
        <f t="shared" si="6"/>
        <v>0</v>
      </c>
      <c r="Q33">
        <f t="shared" si="7"/>
        <v>0</v>
      </c>
      <c r="R33">
        <f t="shared" si="8"/>
        <v>0</v>
      </c>
      <c r="S33">
        <f t="shared" si="9"/>
        <v>0</v>
      </c>
      <c r="T33">
        <v>83.52</v>
      </c>
      <c r="U33">
        <v>83.42</v>
      </c>
    </row>
    <row r="34" spans="1:21" ht="12.75" customHeight="1">
      <c r="A34" t="s">
        <v>732</v>
      </c>
      <c r="B34">
        <f aca="true" t="shared" si="10" ref="B34:B65">IF(G34&gt;H34,1,-1)</f>
        <v>-1</v>
      </c>
      <c r="C34">
        <f aca="true" t="shared" si="11" ref="C34:C65">INT(10/(G34-H34)*B34/T34)/10</f>
        <v>1</v>
      </c>
      <c r="D34" t="s">
        <v>254</v>
      </c>
      <c r="E34" t="s">
        <v>250</v>
      </c>
      <c r="F34" t="s">
        <v>300</v>
      </c>
      <c r="G34">
        <v>1.3188</v>
      </c>
      <c r="H34">
        <v>1.3302</v>
      </c>
      <c r="I34" t="s">
        <v>250</v>
      </c>
      <c r="J34" t="s">
        <v>879</v>
      </c>
      <c r="K34">
        <v>1.315</v>
      </c>
      <c r="L34" t="str">
        <f aca="true" t="shared" si="12" ref="L34:L65">IF(B34&gt;0,"ストップ切上げ","ストップ切り下げ")</f>
        <v>ストップ切り下げ</v>
      </c>
      <c r="M34">
        <f aca="true" t="shared" si="13" ref="M34:M65">IF(P34&gt;0,1,IF(P34&lt;0,-1,0))</f>
        <v>1</v>
      </c>
      <c r="N34">
        <f aca="true" t="shared" si="14" ref="N34:N65">IF((K34-G34)*B34&gt;0,(K34-G34)*B34*10000,0)</f>
        <v>38.000000000000256</v>
      </c>
      <c r="O34">
        <f aca="true" t="shared" si="15" ref="O34:O65">IF((K34-G34)*B34&lt;0,(G34-K34)*B34*10000,0)</f>
        <v>0</v>
      </c>
      <c r="P34">
        <f aca="true" t="shared" si="16" ref="P34:P65">INT((K34-G34)*C34*B34*U34*10000)</f>
        <v>3199</v>
      </c>
      <c r="Q34">
        <f aca="true" t="shared" si="17" ref="Q34:Q65">IF(P34&gt;0,P34,0)</f>
        <v>3199</v>
      </c>
      <c r="R34">
        <f aca="true" t="shared" si="18" ref="R34:R65">IF(P34&lt;0,P34,0)</f>
        <v>0</v>
      </c>
      <c r="S34">
        <f t="shared" si="9"/>
        <v>1</v>
      </c>
      <c r="T34">
        <v>84.32</v>
      </c>
      <c r="U34">
        <v>84.19</v>
      </c>
    </row>
    <row r="35" spans="1:21" ht="12.75" customHeight="1">
      <c r="A35" t="s">
        <v>732</v>
      </c>
      <c r="B35">
        <f t="shared" si="10"/>
        <v>1</v>
      </c>
      <c r="C35">
        <f t="shared" si="11"/>
        <v>0.8</v>
      </c>
      <c r="D35" t="s">
        <v>254</v>
      </c>
      <c r="E35" t="s">
        <v>250</v>
      </c>
      <c r="F35" t="s">
        <v>880</v>
      </c>
      <c r="G35">
        <v>1.3193</v>
      </c>
      <c r="H35">
        <v>1.3059</v>
      </c>
      <c r="I35" t="s">
        <v>250</v>
      </c>
      <c r="J35" t="s">
        <v>881</v>
      </c>
      <c r="K35">
        <v>1.3193</v>
      </c>
      <c r="L35" t="str">
        <f t="shared" si="12"/>
        <v>ストップ切上げ</v>
      </c>
      <c r="M35">
        <f t="shared" si="13"/>
        <v>0</v>
      </c>
      <c r="N35">
        <f t="shared" si="14"/>
        <v>0</v>
      </c>
      <c r="O35">
        <f t="shared" si="15"/>
        <v>0</v>
      </c>
      <c r="P35">
        <f t="shared" si="16"/>
        <v>0</v>
      </c>
      <c r="Q35">
        <f t="shared" si="17"/>
        <v>0</v>
      </c>
      <c r="R35">
        <f t="shared" si="18"/>
        <v>0</v>
      </c>
      <c r="S35">
        <f t="shared" si="9"/>
        <v>0</v>
      </c>
      <c r="T35">
        <v>83.78</v>
      </c>
      <c r="U35">
        <v>83.82</v>
      </c>
    </row>
    <row r="36" spans="1:21" ht="12.75" customHeight="1">
      <c r="A36" t="s">
        <v>732</v>
      </c>
      <c r="B36">
        <f t="shared" si="10"/>
        <v>-1</v>
      </c>
      <c r="C36">
        <f t="shared" si="11"/>
        <v>2.9</v>
      </c>
      <c r="D36" t="s">
        <v>254</v>
      </c>
      <c r="E36" t="s">
        <v>250</v>
      </c>
      <c r="F36" t="s">
        <v>882</v>
      </c>
      <c r="G36">
        <v>1.3222</v>
      </c>
      <c r="H36">
        <v>1.3262</v>
      </c>
      <c r="I36" t="s">
        <v>250</v>
      </c>
      <c r="J36" t="s">
        <v>883</v>
      </c>
      <c r="K36">
        <v>1.3222</v>
      </c>
      <c r="L36" t="str">
        <f t="shared" si="12"/>
        <v>ストップ切り下げ</v>
      </c>
      <c r="M36">
        <f t="shared" si="13"/>
        <v>0</v>
      </c>
      <c r="N36">
        <f t="shared" si="14"/>
        <v>0</v>
      </c>
      <c r="O36">
        <f t="shared" si="15"/>
        <v>0</v>
      </c>
      <c r="P36">
        <f t="shared" si="16"/>
        <v>0</v>
      </c>
      <c r="Q36">
        <f t="shared" si="17"/>
        <v>0</v>
      </c>
      <c r="R36">
        <f t="shared" si="18"/>
        <v>0</v>
      </c>
      <c r="S36">
        <f t="shared" si="9"/>
        <v>0</v>
      </c>
      <c r="T36">
        <v>84.17</v>
      </c>
      <c r="U36">
        <v>84</v>
      </c>
    </row>
    <row r="37" spans="1:21" ht="12.75" customHeight="1">
      <c r="A37" t="s">
        <v>732</v>
      </c>
      <c r="B37">
        <f t="shared" si="10"/>
        <v>-1</v>
      </c>
      <c r="C37">
        <f t="shared" si="11"/>
        <v>2.3</v>
      </c>
      <c r="D37" t="s">
        <v>254</v>
      </c>
      <c r="E37" t="s">
        <v>250</v>
      </c>
      <c r="F37" t="s">
        <v>884</v>
      </c>
      <c r="G37">
        <v>1.3141</v>
      </c>
      <c r="H37">
        <v>1.3191</v>
      </c>
      <c r="I37" t="s">
        <v>250</v>
      </c>
      <c r="J37" t="s">
        <v>885</v>
      </c>
      <c r="K37">
        <v>1.3141</v>
      </c>
      <c r="L37" t="str">
        <f t="shared" si="12"/>
        <v>ストップ切り下げ</v>
      </c>
      <c r="M37">
        <f t="shared" si="13"/>
        <v>0</v>
      </c>
      <c r="N37">
        <f t="shared" si="14"/>
        <v>0</v>
      </c>
      <c r="O37">
        <f t="shared" si="15"/>
        <v>0</v>
      </c>
      <c r="P37">
        <f t="shared" si="16"/>
        <v>0</v>
      </c>
      <c r="Q37">
        <f t="shared" si="17"/>
        <v>0</v>
      </c>
      <c r="R37">
        <f t="shared" si="18"/>
        <v>0</v>
      </c>
      <c r="S37">
        <f t="shared" si="9"/>
        <v>0</v>
      </c>
      <c r="T37">
        <v>83.67</v>
      </c>
      <c r="U37">
        <v>83.7</v>
      </c>
    </row>
    <row r="38" spans="1:21" ht="12.75" customHeight="1">
      <c r="A38" t="s">
        <v>732</v>
      </c>
      <c r="B38">
        <f t="shared" si="10"/>
        <v>1</v>
      </c>
      <c r="C38">
        <f t="shared" si="11"/>
        <v>3.5</v>
      </c>
      <c r="D38" t="s">
        <v>254</v>
      </c>
      <c r="E38" t="s">
        <v>250</v>
      </c>
      <c r="F38" t="s">
        <v>886</v>
      </c>
      <c r="G38">
        <v>1.3159</v>
      </c>
      <c r="H38">
        <v>1.3125</v>
      </c>
      <c r="I38" t="s">
        <v>250</v>
      </c>
      <c r="J38" t="s">
        <v>887</v>
      </c>
      <c r="K38">
        <v>1.3159</v>
      </c>
      <c r="L38" t="str">
        <f t="shared" si="12"/>
        <v>ストップ切上げ</v>
      </c>
      <c r="M38">
        <f t="shared" si="13"/>
        <v>0</v>
      </c>
      <c r="N38">
        <f t="shared" si="14"/>
        <v>0</v>
      </c>
      <c r="O38">
        <f t="shared" si="15"/>
        <v>0</v>
      </c>
      <c r="P38">
        <f t="shared" si="16"/>
        <v>0</v>
      </c>
      <c r="Q38">
        <f t="shared" si="17"/>
        <v>0</v>
      </c>
      <c r="R38">
        <f t="shared" si="18"/>
        <v>0</v>
      </c>
      <c r="S38">
        <f t="shared" si="9"/>
        <v>0</v>
      </c>
      <c r="T38">
        <v>82.77</v>
      </c>
      <c r="U38">
        <v>82.09</v>
      </c>
    </row>
    <row r="39" spans="1:21" ht="12.75" customHeight="1">
      <c r="A39" t="s">
        <v>732</v>
      </c>
      <c r="B39">
        <f t="shared" si="10"/>
        <v>-1</v>
      </c>
      <c r="C39">
        <f t="shared" si="11"/>
        <v>1.6</v>
      </c>
      <c r="D39" t="s">
        <v>254</v>
      </c>
      <c r="E39" t="s">
        <v>250</v>
      </c>
      <c r="F39" t="s">
        <v>888</v>
      </c>
      <c r="G39">
        <v>1.2912</v>
      </c>
      <c r="H39">
        <v>1.2983</v>
      </c>
      <c r="I39" t="s">
        <v>250</v>
      </c>
      <c r="J39" t="s">
        <v>889</v>
      </c>
      <c r="K39">
        <v>1.2983</v>
      </c>
      <c r="L39" t="str">
        <f t="shared" si="12"/>
        <v>ストップ切り下げ</v>
      </c>
      <c r="M39">
        <f t="shared" si="13"/>
        <v>-1</v>
      </c>
      <c r="N39">
        <f t="shared" si="14"/>
        <v>0</v>
      </c>
      <c r="O39">
        <f t="shared" si="15"/>
        <v>71.00000000000107</v>
      </c>
      <c r="P39">
        <f t="shared" si="16"/>
        <v>-9460</v>
      </c>
      <c r="Q39">
        <f t="shared" si="17"/>
        <v>0</v>
      </c>
      <c r="R39">
        <f t="shared" si="18"/>
        <v>-9460</v>
      </c>
      <c r="S39">
        <f t="shared" si="9"/>
        <v>-1</v>
      </c>
      <c r="T39">
        <v>83.27</v>
      </c>
      <c r="U39">
        <v>83.27</v>
      </c>
    </row>
    <row r="40" spans="1:21" ht="12.75" customHeight="1">
      <c r="A40" t="s">
        <v>732</v>
      </c>
      <c r="B40">
        <f t="shared" si="10"/>
        <v>1</v>
      </c>
      <c r="C40">
        <f t="shared" si="11"/>
        <v>1.4</v>
      </c>
      <c r="D40" t="s">
        <v>254</v>
      </c>
      <c r="E40" t="s">
        <v>250</v>
      </c>
      <c r="F40" t="s">
        <v>890</v>
      </c>
      <c r="G40">
        <v>1.3477</v>
      </c>
      <c r="H40">
        <v>1.3395</v>
      </c>
      <c r="I40" t="s">
        <v>250</v>
      </c>
      <c r="J40" t="s">
        <v>891</v>
      </c>
      <c r="K40">
        <v>1.3636</v>
      </c>
      <c r="L40" t="str">
        <f t="shared" si="12"/>
        <v>ストップ切上げ</v>
      </c>
      <c r="M40">
        <f t="shared" si="13"/>
        <v>1</v>
      </c>
      <c r="N40">
        <f t="shared" si="14"/>
        <v>159.00000000000026</v>
      </c>
      <c r="O40">
        <f t="shared" si="15"/>
        <v>0</v>
      </c>
      <c r="P40">
        <f t="shared" si="16"/>
        <v>18291</v>
      </c>
      <c r="Q40">
        <f t="shared" si="17"/>
        <v>18291</v>
      </c>
      <c r="R40">
        <f t="shared" si="18"/>
        <v>0</v>
      </c>
      <c r="S40">
        <f t="shared" si="9"/>
        <v>1</v>
      </c>
      <c r="T40">
        <v>82.97</v>
      </c>
      <c r="U40">
        <v>82.17</v>
      </c>
    </row>
    <row r="41" spans="1:21" ht="12.75" customHeight="1">
      <c r="A41" t="s">
        <v>732</v>
      </c>
      <c r="B41">
        <f t="shared" si="10"/>
        <v>1</v>
      </c>
      <c r="C41">
        <f t="shared" si="11"/>
        <v>2.7</v>
      </c>
      <c r="D41" t="s">
        <v>254</v>
      </c>
      <c r="E41" t="s">
        <v>250</v>
      </c>
      <c r="F41" t="s">
        <v>892</v>
      </c>
      <c r="G41">
        <v>1.3877</v>
      </c>
      <c r="H41">
        <v>1.3832</v>
      </c>
      <c r="I41" t="s">
        <v>250</v>
      </c>
      <c r="J41" t="s">
        <v>893</v>
      </c>
      <c r="K41">
        <v>1.3954</v>
      </c>
      <c r="L41" t="str">
        <f t="shared" si="12"/>
        <v>ストップ切上げ</v>
      </c>
      <c r="M41">
        <f t="shared" si="13"/>
        <v>1</v>
      </c>
      <c r="N41">
        <f t="shared" si="14"/>
        <v>77.0000000000004</v>
      </c>
      <c r="O41">
        <f t="shared" si="15"/>
        <v>0</v>
      </c>
      <c r="P41">
        <f t="shared" si="16"/>
        <v>17118</v>
      </c>
      <c r="Q41">
        <f t="shared" si="17"/>
        <v>17118</v>
      </c>
      <c r="R41">
        <f t="shared" si="18"/>
        <v>0</v>
      </c>
      <c r="S41">
        <f t="shared" si="9"/>
        <v>2</v>
      </c>
      <c r="T41">
        <v>82.27</v>
      </c>
      <c r="U41">
        <v>82.34</v>
      </c>
    </row>
    <row r="42" spans="1:21" ht="12.75" customHeight="1">
      <c r="A42" t="s">
        <v>732</v>
      </c>
      <c r="B42">
        <f t="shared" si="10"/>
        <v>-1</v>
      </c>
      <c r="C42">
        <f t="shared" si="11"/>
        <v>1.9</v>
      </c>
      <c r="D42" t="s">
        <v>254</v>
      </c>
      <c r="E42" t="s">
        <v>250</v>
      </c>
      <c r="F42" t="s">
        <v>894</v>
      </c>
      <c r="G42">
        <v>1.388</v>
      </c>
      <c r="H42">
        <v>1.3942</v>
      </c>
      <c r="I42" t="s">
        <v>250</v>
      </c>
      <c r="J42" t="s">
        <v>895</v>
      </c>
      <c r="K42">
        <v>1.3842</v>
      </c>
      <c r="L42" t="str">
        <f t="shared" si="12"/>
        <v>ストップ切り下げ</v>
      </c>
      <c r="M42">
        <f t="shared" si="13"/>
        <v>1</v>
      </c>
      <c r="N42">
        <f t="shared" si="14"/>
        <v>37.99999999999804</v>
      </c>
      <c r="O42">
        <f t="shared" si="15"/>
        <v>0</v>
      </c>
      <c r="P42">
        <f t="shared" si="16"/>
        <v>5911</v>
      </c>
      <c r="Q42">
        <f t="shared" si="17"/>
        <v>5911</v>
      </c>
      <c r="R42">
        <f t="shared" si="18"/>
        <v>0</v>
      </c>
      <c r="S42">
        <f t="shared" si="9"/>
        <v>3</v>
      </c>
      <c r="T42">
        <v>82.82</v>
      </c>
      <c r="U42">
        <v>81.88</v>
      </c>
    </row>
    <row r="43" spans="1:21" ht="12.75" customHeight="1">
      <c r="A43" t="s">
        <v>732</v>
      </c>
      <c r="B43">
        <f t="shared" si="10"/>
        <v>-1</v>
      </c>
      <c r="C43">
        <f t="shared" si="11"/>
        <v>1.8</v>
      </c>
      <c r="D43" t="s">
        <v>254</v>
      </c>
      <c r="E43" t="s">
        <v>250</v>
      </c>
      <c r="F43" t="s">
        <v>896</v>
      </c>
      <c r="G43">
        <v>1.391</v>
      </c>
      <c r="H43">
        <v>1.3977</v>
      </c>
      <c r="I43" t="s">
        <v>250</v>
      </c>
      <c r="J43" t="s">
        <v>897</v>
      </c>
      <c r="K43">
        <v>1.391</v>
      </c>
      <c r="L43" t="str">
        <f t="shared" si="12"/>
        <v>ストップ切り下げ</v>
      </c>
      <c r="M43">
        <f t="shared" si="13"/>
        <v>0</v>
      </c>
      <c r="N43">
        <f t="shared" si="14"/>
        <v>0</v>
      </c>
      <c r="O43">
        <f t="shared" si="15"/>
        <v>0</v>
      </c>
      <c r="P43">
        <f t="shared" si="16"/>
        <v>0</v>
      </c>
      <c r="Q43">
        <f t="shared" si="17"/>
        <v>0</v>
      </c>
      <c r="R43">
        <f t="shared" si="18"/>
        <v>0</v>
      </c>
      <c r="S43">
        <f t="shared" si="9"/>
        <v>0</v>
      </c>
      <c r="T43">
        <v>80.12</v>
      </c>
      <c r="U43">
        <v>78.58</v>
      </c>
    </row>
    <row r="44" spans="1:21" ht="12.75" customHeight="1">
      <c r="A44" t="s">
        <v>732</v>
      </c>
      <c r="B44">
        <f t="shared" si="10"/>
        <v>-1</v>
      </c>
      <c r="C44">
        <f t="shared" si="11"/>
        <v>3.5</v>
      </c>
      <c r="D44" t="s">
        <v>254</v>
      </c>
      <c r="E44" t="s">
        <v>250</v>
      </c>
      <c r="F44" t="s">
        <v>898</v>
      </c>
      <c r="G44">
        <v>1.4082</v>
      </c>
      <c r="H44">
        <v>1.4116</v>
      </c>
      <c r="I44" t="s">
        <v>250</v>
      </c>
      <c r="J44" t="s">
        <v>899</v>
      </c>
      <c r="K44">
        <v>1.4116</v>
      </c>
      <c r="L44" t="str">
        <f t="shared" si="12"/>
        <v>ストップ切り下げ</v>
      </c>
      <c r="M44">
        <f t="shared" si="13"/>
        <v>-1</v>
      </c>
      <c r="N44">
        <f t="shared" si="14"/>
        <v>0</v>
      </c>
      <c r="O44">
        <f t="shared" si="15"/>
        <v>34.000000000000696</v>
      </c>
      <c r="P44">
        <f t="shared" si="16"/>
        <v>-9716</v>
      </c>
      <c r="Q44">
        <f t="shared" si="17"/>
        <v>0</v>
      </c>
      <c r="R44">
        <f t="shared" si="18"/>
        <v>-9716</v>
      </c>
      <c r="S44">
        <f t="shared" si="9"/>
        <v>-1</v>
      </c>
      <c r="T44">
        <v>81.71</v>
      </c>
      <c r="U44">
        <v>81.64</v>
      </c>
    </row>
    <row r="45" spans="1:21" ht="12.75" customHeight="1">
      <c r="A45" t="s">
        <v>732</v>
      </c>
      <c r="B45">
        <f t="shared" si="10"/>
        <v>-1</v>
      </c>
      <c r="C45">
        <f t="shared" si="11"/>
        <v>2.4</v>
      </c>
      <c r="D45" t="s">
        <v>254</v>
      </c>
      <c r="E45" t="s">
        <v>250</v>
      </c>
      <c r="F45" t="s">
        <v>900</v>
      </c>
      <c r="G45">
        <v>1.4057</v>
      </c>
      <c r="H45">
        <v>1.4107</v>
      </c>
      <c r="I45" t="s">
        <v>250</v>
      </c>
      <c r="J45" t="s">
        <v>901</v>
      </c>
      <c r="K45">
        <v>1.4107</v>
      </c>
      <c r="L45" t="str">
        <f t="shared" si="12"/>
        <v>ストップ切り下げ</v>
      </c>
      <c r="M45">
        <f t="shared" si="13"/>
        <v>-1</v>
      </c>
      <c r="N45">
        <f t="shared" si="14"/>
        <v>0</v>
      </c>
      <c r="O45">
        <f t="shared" si="15"/>
        <v>50.00000000000115</v>
      </c>
      <c r="P45">
        <f t="shared" si="16"/>
        <v>-9938</v>
      </c>
      <c r="Q45">
        <f t="shared" si="17"/>
        <v>0</v>
      </c>
      <c r="R45">
        <f t="shared" si="18"/>
        <v>-9938</v>
      </c>
      <c r="S45">
        <f t="shared" si="9"/>
        <v>-2</v>
      </c>
      <c r="T45">
        <v>82.81</v>
      </c>
      <c r="U45">
        <v>82.81</v>
      </c>
    </row>
    <row r="46" spans="1:21" ht="12.75" customHeight="1">
      <c r="A46" t="s">
        <v>732</v>
      </c>
      <c r="B46">
        <f t="shared" si="10"/>
        <v>1</v>
      </c>
      <c r="C46">
        <f t="shared" si="11"/>
        <v>1.5</v>
      </c>
      <c r="D46" t="s">
        <v>254</v>
      </c>
      <c r="E46" t="s">
        <v>250</v>
      </c>
      <c r="F46" t="s">
        <v>902</v>
      </c>
      <c r="G46">
        <v>1.4512</v>
      </c>
      <c r="H46">
        <v>1.4436</v>
      </c>
      <c r="I46" t="s">
        <v>250</v>
      </c>
      <c r="J46" t="s">
        <v>903</v>
      </c>
      <c r="K46">
        <v>1.4436</v>
      </c>
      <c r="L46" t="str">
        <f t="shared" si="12"/>
        <v>ストップ切上げ</v>
      </c>
      <c r="M46">
        <f t="shared" si="13"/>
        <v>-1</v>
      </c>
      <c r="N46">
        <f t="shared" si="14"/>
        <v>0</v>
      </c>
      <c r="O46">
        <f t="shared" si="15"/>
        <v>76.00000000000051</v>
      </c>
      <c r="P46">
        <f t="shared" si="16"/>
        <v>-9551</v>
      </c>
      <c r="Q46">
        <f t="shared" si="17"/>
        <v>0</v>
      </c>
      <c r="R46">
        <f t="shared" si="18"/>
        <v>-9551</v>
      </c>
      <c r="S46">
        <f t="shared" si="9"/>
        <v>-3</v>
      </c>
      <c r="T46">
        <v>84.1</v>
      </c>
      <c r="U46">
        <v>83.78</v>
      </c>
    </row>
    <row r="47" spans="1:21" ht="12.75" customHeight="1">
      <c r="A47" t="s">
        <v>732</v>
      </c>
      <c r="B47">
        <f t="shared" si="10"/>
        <v>-1</v>
      </c>
      <c r="C47">
        <f t="shared" si="11"/>
        <v>2.1</v>
      </c>
      <c r="D47" t="s">
        <v>254</v>
      </c>
      <c r="E47" t="s">
        <v>250</v>
      </c>
      <c r="F47" t="s">
        <v>315</v>
      </c>
      <c r="G47">
        <v>1.4401</v>
      </c>
      <c r="H47">
        <v>1.4457</v>
      </c>
      <c r="I47" t="s">
        <v>250</v>
      </c>
      <c r="J47" t="s">
        <v>904</v>
      </c>
      <c r="K47">
        <v>1.439</v>
      </c>
      <c r="L47" t="str">
        <f t="shared" si="12"/>
        <v>ストップ切り下げ</v>
      </c>
      <c r="M47">
        <f t="shared" si="13"/>
        <v>1</v>
      </c>
      <c r="N47">
        <f t="shared" si="14"/>
        <v>10.999999999998789</v>
      </c>
      <c r="O47">
        <f t="shared" si="15"/>
        <v>0</v>
      </c>
      <c r="P47">
        <f t="shared" si="16"/>
        <v>1899</v>
      </c>
      <c r="Q47">
        <f t="shared" si="17"/>
        <v>1899</v>
      </c>
      <c r="R47">
        <f t="shared" si="18"/>
        <v>0</v>
      </c>
      <c r="S47">
        <f t="shared" si="9"/>
        <v>1</v>
      </c>
      <c r="T47">
        <v>82.92</v>
      </c>
      <c r="U47">
        <v>82.22</v>
      </c>
    </row>
    <row r="48" spans="1:21" ht="12.75" customHeight="1">
      <c r="A48" t="s">
        <v>732</v>
      </c>
      <c r="B48">
        <f t="shared" si="10"/>
        <v>1</v>
      </c>
      <c r="C48">
        <f t="shared" si="11"/>
        <v>3.9</v>
      </c>
      <c r="D48" t="s">
        <v>254</v>
      </c>
      <c r="E48" t="s">
        <v>250</v>
      </c>
      <c r="F48" t="s">
        <v>905</v>
      </c>
      <c r="G48">
        <v>1.4561</v>
      </c>
      <c r="H48">
        <v>1.453</v>
      </c>
      <c r="I48" t="s">
        <v>250</v>
      </c>
      <c r="J48" t="s">
        <v>906</v>
      </c>
      <c r="K48">
        <v>1.453</v>
      </c>
      <c r="L48" t="str">
        <f t="shared" si="12"/>
        <v>ストップ切上げ</v>
      </c>
      <c r="M48">
        <f t="shared" si="13"/>
        <v>-1</v>
      </c>
      <c r="N48">
        <f t="shared" si="14"/>
        <v>0</v>
      </c>
      <c r="O48">
        <f t="shared" si="15"/>
        <v>30.999999999998806</v>
      </c>
      <c r="P48">
        <f t="shared" si="16"/>
        <v>-9941</v>
      </c>
      <c r="Q48">
        <f t="shared" si="17"/>
        <v>0</v>
      </c>
      <c r="R48">
        <f t="shared" si="18"/>
        <v>-9941</v>
      </c>
      <c r="S48">
        <f t="shared" si="9"/>
        <v>-1</v>
      </c>
      <c r="T48">
        <v>81.77</v>
      </c>
      <c r="U48">
        <v>82.22</v>
      </c>
    </row>
    <row r="49" spans="1:21" ht="12.75" customHeight="1">
      <c r="A49" t="s">
        <v>732</v>
      </c>
      <c r="B49">
        <f t="shared" si="10"/>
        <v>1</v>
      </c>
      <c r="C49">
        <f t="shared" si="11"/>
        <v>1.2</v>
      </c>
      <c r="D49" t="s">
        <v>254</v>
      </c>
      <c r="E49" t="s">
        <v>250</v>
      </c>
      <c r="F49" t="s">
        <v>907</v>
      </c>
      <c r="G49">
        <v>1.4589</v>
      </c>
      <c r="H49">
        <v>1.4491</v>
      </c>
      <c r="I49" t="s">
        <v>250</v>
      </c>
      <c r="J49" t="s">
        <v>908</v>
      </c>
      <c r="K49">
        <v>1.4762</v>
      </c>
      <c r="L49" t="str">
        <f t="shared" si="12"/>
        <v>ストップ切上げ</v>
      </c>
      <c r="M49">
        <f t="shared" si="13"/>
        <v>1</v>
      </c>
      <c r="N49">
        <f t="shared" si="14"/>
        <v>172.99999999999872</v>
      </c>
      <c r="O49">
        <f t="shared" si="15"/>
        <v>0</v>
      </c>
      <c r="P49">
        <f t="shared" si="16"/>
        <v>16817</v>
      </c>
      <c r="Q49">
        <f t="shared" si="17"/>
        <v>16817</v>
      </c>
      <c r="R49">
        <f t="shared" si="18"/>
        <v>0</v>
      </c>
      <c r="S49">
        <f t="shared" si="9"/>
        <v>1</v>
      </c>
      <c r="T49">
        <v>81.72</v>
      </c>
      <c r="U49">
        <v>81.01</v>
      </c>
    </row>
    <row r="50" spans="1:21" ht="12.75" customHeight="1">
      <c r="A50" t="s">
        <v>732</v>
      </c>
      <c r="B50">
        <f t="shared" si="10"/>
        <v>1</v>
      </c>
      <c r="C50">
        <f t="shared" si="11"/>
        <v>1.6</v>
      </c>
      <c r="D50" t="s">
        <v>254</v>
      </c>
      <c r="E50" t="s">
        <v>250</v>
      </c>
      <c r="F50" t="s">
        <v>909</v>
      </c>
      <c r="G50">
        <v>1.4285</v>
      </c>
      <c r="H50">
        <v>1.4211</v>
      </c>
      <c r="I50" t="s">
        <v>250</v>
      </c>
      <c r="J50" t="s">
        <v>910</v>
      </c>
      <c r="K50">
        <v>1.4211</v>
      </c>
      <c r="L50" t="str">
        <f t="shared" si="12"/>
        <v>ストップ切上げ</v>
      </c>
      <c r="M50">
        <f t="shared" si="13"/>
        <v>-1</v>
      </c>
      <c r="N50">
        <f t="shared" si="14"/>
        <v>0</v>
      </c>
      <c r="O50">
        <f t="shared" si="15"/>
        <v>74.00000000000074</v>
      </c>
      <c r="P50">
        <f t="shared" si="16"/>
        <v>-9694</v>
      </c>
      <c r="Q50">
        <f t="shared" si="17"/>
        <v>0</v>
      </c>
      <c r="R50">
        <f t="shared" si="18"/>
        <v>-9694</v>
      </c>
      <c r="S50">
        <f t="shared" si="9"/>
        <v>-1</v>
      </c>
      <c r="T50">
        <v>81.57</v>
      </c>
      <c r="U50">
        <v>81.87</v>
      </c>
    </row>
    <row r="51" spans="1:21" ht="12.75" customHeight="1">
      <c r="A51" t="s">
        <v>732</v>
      </c>
      <c r="B51">
        <f t="shared" si="10"/>
        <v>1</v>
      </c>
      <c r="C51">
        <f t="shared" si="11"/>
        <v>1.5</v>
      </c>
      <c r="D51" t="s">
        <v>254</v>
      </c>
      <c r="E51" t="s">
        <v>250</v>
      </c>
      <c r="F51" t="s">
        <v>911</v>
      </c>
      <c r="G51">
        <v>1.4281</v>
      </c>
      <c r="H51">
        <v>1.4204</v>
      </c>
      <c r="I51" t="s">
        <v>250</v>
      </c>
      <c r="J51" t="s">
        <v>912</v>
      </c>
      <c r="K51">
        <v>1.4281</v>
      </c>
      <c r="L51" t="str">
        <f t="shared" si="12"/>
        <v>ストップ切上げ</v>
      </c>
      <c r="M51">
        <f t="shared" si="13"/>
        <v>0</v>
      </c>
      <c r="N51">
        <f t="shared" si="14"/>
        <v>0</v>
      </c>
      <c r="O51">
        <f t="shared" si="15"/>
        <v>0</v>
      </c>
      <c r="P51">
        <f t="shared" si="16"/>
        <v>0</v>
      </c>
      <c r="Q51">
        <f t="shared" si="17"/>
        <v>0</v>
      </c>
      <c r="R51">
        <f t="shared" si="18"/>
        <v>0</v>
      </c>
      <c r="S51">
        <f t="shared" si="9"/>
        <v>0</v>
      </c>
      <c r="T51">
        <v>82.06</v>
      </c>
      <c r="U51">
        <v>81.7</v>
      </c>
    </row>
    <row r="52" spans="1:21" ht="12.75" customHeight="1">
      <c r="A52" t="s">
        <v>732</v>
      </c>
      <c r="B52">
        <f t="shared" si="10"/>
        <v>1</v>
      </c>
      <c r="C52">
        <f t="shared" si="11"/>
        <v>1.3</v>
      </c>
      <c r="D52" t="s">
        <v>254</v>
      </c>
      <c r="E52" t="s">
        <v>250</v>
      </c>
      <c r="F52" t="s">
        <v>913</v>
      </c>
      <c r="G52">
        <v>1.4158</v>
      </c>
      <c r="H52">
        <v>1.4066</v>
      </c>
      <c r="I52" t="s">
        <v>250</v>
      </c>
      <c r="J52" t="s">
        <v>914</v>
      </c>
      <c r="K52">
        <v>1.4362</v>
      </c>
      <c r="L52" t="str">
        <f t="shared" si="12"/>
        <v>ストップ切上げ</v>
      </c>
      <c r="M52">
        <f t="shared" si="13"/>
        <v>1</v>
      </c>
      <c r="N52">
        <f t="shared" si="14"/>
        <v>203.99999999999974</v>
      </c>
      <c r="O52">
        <f t="shared" si="15"/>
        <v>0</v>
      </c>
      <c r="P52">
        <f t="shared" si="16"/>
        <v>21446</v>
      </c>
      <c r="Q52">
        <f t="shared" si="17"/>
        <v>21446</v>
      </c>
      <c r="R52">
        <f t="shared" si="18"/>
        <v>0</v>
      </c>
      <c r="S52">
        <f t="shared" si="9"/>
        <v>1</v>
      </c>
      <c r="T52">
        <v>81.06</v>
      </c>
      <c r="U52">
        <v>80.87</v>
      </c>
    </row>
    <row r="53" spans="1:21" ht="12.75" customHeight="1">
      <c r="A53" t="s">
        <v>732</v>
      </c>
      <c r="B53">
        <f t="shared" si="10"/>
        <v>-1</v>
      </c>
      <c r="C53">
        <f t="shared" si="11"/>
        <v>2.8</v>
      </c>
      <c r="D53" t="s">
        <v>254</v>
      </c>
      <c r="E53" t="s">
        <v>250</v>
      </c>
      <c r="F53" t="s">
        <v>915</v>
      </c>
      <c r="G53">
        <v>1.4604</v>
      </c>
      <c r="H53">
        <v>1.4648</v>
      </c>
      <c r="I53" t="s">
        <v>250</v>
      </c>
      <c r="J53" t="s">
        <v>916</v>
      </c>
      <c r="K53">
        <v>1.4202</v>
      </c>
      <c r="L53" t="str">
        <f t="shared" si="12"/>
        <v>ストップ切り下げ</v>
      </c>
      <c r="M53">
        <f t="shared" si="13"/>
        <v>1</v>
      </c>
      <c r="N53">
        <f t="shared" si="14"/>
        <v>402.0000000000001</v>
      </c>
      <c r="O53">
        <f t="shared" si="15"/>
        <v>0</v>
      </c>
      <c r="P53">
        <f t="shared" si="16"/>
        <v>90723</v>
      </c>
      <c r="Q53">
        <f t="shared" si="17"/>
        <v>90723</v>
      </c>
      <c r="R53">
        <f t="shared" si="18"/>
        <v>0</v>
      </c>
      <c r="S53">
        <f t="shared" si="9"/>
        <v>2</v>
      </c>
      <c r="T53">
        <v>80.17</v>
      </c>
      <c r="U53">
        <v>80.6</v>
      </c>
    </row>
    <row r="54" spans="1:21" ht="12.75" customHeight="1">
      <c r="A54" t="s">
        <v>732</v>
      </c>
      <c r="B54">
        <f t="shared" si="10"/>
        <v>1</v>
      </c>
      <c r="C54">
        <f t="shared" si="11"/>
        <v>2.8</v>
      </c>
      <c r="D54" t="s">
        <v>254</v>
      </c>
      <c r="E54" t="s">
        <v>250</v>
      </c>
      <c r="F54" t="s">
        <v>917</v>
      </c>
      <c r="G54">
        <v>1.4508</v>
      </c>
      <c r="H54">
        <v>1.4465</v>
      </c>
      <c r="I54" t="s">
        <v>250</v>
      </c>
      <c r="J54" t="s">
        <v>918</v>
      </c>
      <c r="K54">
        <v>1.4508</v>
      </c>
      <c r="L54" t="str">
        <f t="shared" si="12"/>
        <v>ストップ切上げ</v>
      </c>
      <c r="M54">
        <f t="shared" si="13"/>
        <v>0</v>
      </c>
      <c r="N54">
        <f t="shared" si="14"/>
        <v>0</v>
      </c>
      <c r="O54">
        <f t="shared" si="15"/>
        <v>0</v>
      </c>
      <c r="P54">
        <f t="shared" si="16"/>
        <v>0</v>
      </c>
      <c r="Q54">
        <f t="shared" si="17"/>
        <v>0</v>
      </c>
      <c r="R54">
        <f t="shared" si="18"/>
        <v>0</v>
      </c>
      <c r="S54">
        <f t="shared" si="9"/>
        <v>0</v>
      </c>
      <c r="T54">
        <v>80.7</v>
      </c>
      <c r="U54">
        <v>80.78</v>
      </c>
    </row>
    <row r="55" spans="1:21" ht="12.75" customHeight="1">
      <c r="A55" t="s">
        <v>732</v>
      </c>
      <c r="B55">
        <f t="shared" si="10"/>
        <v>1</v>
      </c>
      <c r="C55">
        <f t="shared" si="11"/>
        <v>3.3</v>
      </c>
      <c r="D55" t="s">
        <v>254</v>
      </c>
      <c r="E55" t="s">
        <v>250</v>
      </c>
      <c r="F55" t="s">
        <v>919</v>
      </c>
      <c r="G55">
        <v>1.4531</v>
      </c>
      <c r="H55">
        <v>1.4494</v>
      </c>
      <c r="I55" t="s">
        <v>250</v>
      </c>
      <c r="J55" t="s">
        <v>920</v>
      </c>
      <c r="K55">
        <v>1.4531</v>
      </c>
      <c r="L55" t="str">
        <f t="shared" si="12"/>
        <v>ストップ切上げ</v>
      </c>
      <c r="M55">
        <f t="shared" si="13"/>
        <v>0</v>
      </c>
      <c r="N55">
        <f t="shared" si="14"/>
        <v>0</v>
      </c>
      <c r="O55">
        <f t="shared" si="15"/>
        <v>0</v>
      </c>
      <c r="P55">
        <f t="shared" si="16"/>
        <v>0</v>
      </c>
      <c r="Q55">
        <f t="shared" si="17"/>
        <v>0</v>
      </c>
      <c r="R55">
        <f t="shared" si="18"/>
        <v>0</v>
      </c>
      <c r="S55">
        <f t="shared" si="9"/>
        <v>0</v>
      </c>
      <c r="T55">
        <v>80.81</v>
      </c>
      <c r="U55">
        <v>80.99</v>
      </c>
    </row>
    <row r="56" spans="1:21" ht="12.75" customHeight="1">
      <c r="A56" t="s">
        <v>732</v>
      </c>
      <c r="B56">
        <f t="shared" si="10"/>
        <v>1</v>
      </c>
      <c r="C56">
        <f t="shared" si="11"/>
        <v>1.8</v>
      </c>
      <c r="D56" t="s">
        <v>254</v>
      </c>
      <c r="E56" t="s">
        <v>250</v>
      </c>
      <c r="F56" t="s">
        <v>921</v>
      </c>
      <c r="G56">
        <v>1.4178</v>
      </c>
      <c r="H56">
        <v>1.4108</v>
      </c>
      <c r="I56" t="s">
        <v>250</v>
      </c>
      <c r="J56" t="s">
        <v>922</v>
      </c>
      <c r="K56">
        <v>1.4323</v>
      </c>
      <c r="L56" t="str">
        <f t="shared" si="12"/>
        <v>ストップ切上げ</v>
      </c>
      <c r="M56">
        <f t="shared" si="13"/>
        <v>1</v>
      </c>
      <c r="N56">
        <f t="shared" si="14"/>
        <v>144.99999999999957</v>
      </c>
      <c r="O56">
        <f t="shared" si="15"/>
        <v>0</v>
      </c>
      <c r="P56">
        <f t="shared" si="16"/>
        <v>20376</v>
      </c>
      <c r="Q56">
        <f t="shared" si="17"/>
        <v>20376</v>
      </c>
      <c r="R56">
        <f t="shared" si="18"/>
        <v>0</v>
      </c>
      <c r="S56">
        <f t="shared" si="9"/>
        <v>1</v>
      </c>
      <c r="T56">
        <v>78.95</v>
      </c>
      <c r="U56">
        <v>78.07</v>
      </c>
    </row>
    <row r="57" spans="1:21" ht="12.75" customHeight="1">
      <c r="A57" t="s">
        <v>732</v>
      </c>
      <c r="B57">
        <f t="shared" si="10"/>
        <v>-1</v>
      </c>
      <c r="C57">
        <f t="shared" si="11"/>
        <v>1.5</v>
      </c>
      <c r="D57" t="s">
        <v>254</v>
      </c>
      <c r="E57" t="s">
        <v>250</v>
      </c>
      <c r="F57" t="s">
        <v>923</v>
      </c>
      <c r="G57">
        <v>1.428</v>
      </c>
      <c r="H57">
        <v>1.4365</v>
      </c>
      <c r="I57" t="s">
        <v>250</v>
      </c>
      <c r="J57" t="s">
        <v>924</v>
      </c>
      <c r="K57">
        <v>1.428</v>
      </c>
      <c r="L57" t="str">
        <f t="shared" si="12"/>
        <v>ストップ切り下げ</v>
      </c>
      <c r="M57">
        <f t="shared" si="13"/>
        <v>0</v>
      </c>
      <c r="N57">
        <f t="shared" si="14"/>
        <v>0</v>
      </c>
      <c r="O57">
        <f t="shared" si="15"/>
        <v>0</v>
      </c>
      <c r="P57">
        <f t="shared" si="16"/>
        <v>0</v>
      </c>
      <c r="Q57">
        <f t="shared" si="17"/>
        <v>0</v>
      </c>
      <c r="R57">
        <f t="shared" si="18"/>
        <v>0</v>
      </c>
      <c r="S57">
        <f t="shared" si="9"/>
        <v>0</v>
      </c>
      <c r="T57">
        <v>77.65</v>
      </c>
      <c r="U57">
        <v>77.02</v>
      </c>
    </row>
    <row r="58" spans="1:21" ht="12.75" customHeight="1">
      <c r="A58" t="s">
        <v>732</v>
      </c>
      <c r="B58">
        <f t="shared" si="10"/>
        <v>1</v>
      </c>
      <c r="C58">
        <f t="shared" si="11"/>
        <v>1.5</v>
      </c>
      <c r="D58" t="s">
        <v>254</v>
      </c>
      <c r="E58" t="s">
        <v>250</v>
      </c>
      <c r="F58" t="s">
        <v>925</v>
      </c>
      <c r="G58">
        <v>1.4343</v>
      </c>
      <c r="H58">
        <v>1.4257</v>
      </c>
      <c r="I58" t="s">
        <v>250</v>
      </c>
      <c r="J58" t="s">
        <v>926</v>
      </c>
      <c r="K58">
        <v>1.4343</v>
      </c>
      <c r="L58" t="str">
        <f t="shared" si="12"/>
        <v>ストップ切上げ</v>
      </c>
      <c r="M58">
        <f t="shared" si="13"/>
        <v>0</v>
      </c>
      <c r="N58">
        <f t="shared" si="14"/>
        <v>0</v>
      </c>
      <c r="O58">
        <f t="shared" si="15"/>
        <v>0</v>
      </c>
      <c r="P58">
        <f t="shared" si="16"/>
        <v>0</v>
      </c>
      <c r="Q58">
        <f t="shared" si="17"/>
        <v>0</v>
      </c>
      <c r="R58">
        <f t="shared" si="18"/>
        <v>0</v>
      </c>
      <c r="S58">
        <f t="shared" si="9"/>
        <v>0</v>
      </c>
      <c r="T58">
        <v>76.97</v>
      </c>
      <c r="U58">
        <v>78.32</v>
      </c>
    </row>
    <row r="59" spans="1:21" ht="12.75" customHeight="1">
      <c r="A59" t="s">
        <v>732</v>
      </c>
      <c r="B59">
        <f t="shared" si="10"/>
        <v>-1</v>
      </c>
      <c r="C59">
        <f t="shared" si="11"/>
        <v>1.1</v>
      </c>
      <c r="D59" t="s">
        <v>254</v>
      </c>
      <c r="E59" t="s">
        <v>250</v>
      </c>
      <c r="F59" t="s">
        <v>927</v>
      </c>
      <c r="G59">
        <v>1.4179</v>
      </c>
      <c r="H59">
        <v>1.4294</v>
      </c>
      <c r="I59" t="s">
        <v>250</v>
      </c>
      <c r="J59" t="s">
        <v>928</v>
      </c>
      <c r="K59">
        <v>1.4179</v>
      </c>
      <c r="L59" t="str">
        <f t="shared" si="12"/>
        <v>ストップ切り下げ</v>
      </c>
      <c r="M59">
        <f t="shared" si="13"/>
        <v>0</v>
      </c>
      <c r="N59">
        <f t="shared" si="14"/>
        <v>0</v>
      </c>
      <c r="O59">
        <f t="shared" si="15"/>
        <v>0</v>
      </c>
      <c r="P59">
        <f t="shared" si="16"/>
        <v>0</v>
      </c>
      <c r="Q59">
        <f t="shared" si="17"/>
        <v>0</v>
      </c>
      <c r="R59">
        <f t="shared" si="18"/>
        <v>0</v>
      </c>
      <c r="S59">
        <f t="shared" si="9"/>
        <v>0</v>
      </c>
      <c r="T59">
        <v>76.8</v>
      </c>
      <c r="U59">
        <v>76.62</v>
      </c>
    </row>
    <row r="60" spans="1:21" ht="12.75" customHeight="1">
      <c r="A60" t="s">
        <v>732</v>
      </c>
      <c r="B60">
        <f t="shared" si="10"/>
        <v>1</v>
      </c>
      <c r="C60">
        <f t="shared" si="11"/>
        <v>3.8</v>
      </c>
      <c r="D60" t="s">
        <v>254</v>
      </c>
      <c r="E60" t="s">
        <v>250</v>
      </c>
      <c r="F60" t="s">
        <v>929</v>
      </c>
      <c r="G60">
        <v>1.4261</v>
      </c>
      <c r="H60">
        <v>1.4227</v>
      </c>
      <c r="I60" t="s">
        <v>250</v>
      </c>
      <c r="J60" t="s">
        <v>930</v>
      </c>
      <c r="K60">
        <v>1.4324</v>
      </c>
      <c r="L60" t="str">
        <f t="shared" si="12"/>
        <v>ストップ切上げ</v>
      </c>
      <c r="M60">
        <f t="shared" si="13"/>
        <v>1</v>
      </c>
      <c r="N60">
        <f t="shared" si="14"/>
        <v>62.99999999999972</v>
      </c>
      <c r="O60">
        <f t="shared" si="15"/>
        <v>0</v>
      </c>
      <c r="P60">
        <f t="shared" si="16"/>
        <v>18338</v>
      </c>
      <c r="Q60">
        <f t="shared" si="17"/>
        <v>18338</v>
      </c>
      <c r="R60">
        <f t="shared" si="18"/>
        <v>0</v>
      </c>
      <c r="S60">
        <f t="shared" si="9"/>
        <v>1</v>
      </c>
      <c r="T60">
        <v>76.91</v>
      </c>
      <c r="U60">
        <v>76.6</v>
      </c>
    </row>
    <row r="61" spans="1:21" ht="12.75" customHeight="1">
      <c r="A61" t="s">
        <v>732</v>
      </c>
      <c r="B61">
        <f t="shared" si="10"/>
        <v>-1</v>
      </c>
      <c r="C61">
        <f t="shared" si="11"/>
        <v>1.7</v>
      </c>
      <c r="D61" t="s">
        <v>254</v>
      </c>
      <c r="E61" t="s">
        <v>250</v>
      </c>
      <c r="F61" t="s">
        <v>931</v>
      </c>
      <c r="G61">
        <v>1.4402</v>
      </c>
      <c r="H61">
        <v>1.4476</v>
      </c>
      <c r="I61" t="s">
        <v>250</v>
      </c>
      <c r="J61" t="s">
        <v>932</v>
      </c>
      <c r="K61">
        <v>1.4402</v>
      </c>
      <c r="L61" t="str">
        <f t="shared" si="12"/>
        <v>ストップ切り下げ</v>
      </c>
      <c r="M61">
        <f t="shared" si="13"/>
        <v>0</v>
      </c>
      <c r="N61">
        <f t="shared" si="14"/>
        <v>0</v>
      </c>
      <c r="O61">
        <f t="shared" si="15"/>
        <v>0</v>
      </c>
      <c r="P61">
        <f t="shared" si="16"/>
        <v>0</v>
      </c>
      <c r="Q61">
        <f t="shared" si="17"/>
        <v>0</v>
      </c>
      <c r="R61">
        <f t="shared" si="18"/>
        <v>0</v>
      </c>
      <c r="S61">
        <f t="shared" si="9"/>
        <v>0</v>
      </c>
      <c r="T61">
        <v>77.55</v>
      </c>
      <c r="U61">
        <v>77.3</v>
      </c>
    </row>
    <row r="62" spans="1:21" ht="12.75" customHeight="1">
      <c r="A62" t="s">
        <v>732</v>
      </c>
      <c r="B62">
        <f t="shared" si="10"/>
        <v>-1</v>
      </c>
      <c r="C62">
        <f t="shared" si="11"/>
        <v>2.4</v>
      </c>
      <c r="D62" t="s">
        <v>254</v>
      </c>
      <c r="E62" t="s">
        <v>250</v>
      </c>
      <c r="F62" t="s">
        <v>933</v>
      </c>
      <c r="G62">
        <v>1.4417</v>
      </c>
      <c r="H62">
        <v>1.4471</v>
      </c>
      <c r="I62" t="s">
        <v>250</v>
      </c>
      <c r="J62" t="s">
        <v>934</v>
      </c>
      <c r="K62">
        <v>1.3569</v>
      </c>
      <c r="L62" t="str">
        <f t="shared" si="12"/>
        <v>ストップ切り下げ</v>
      </c>
      <c r="M62">
        <f t="shared" si="13"/>
        <v>1</v>
      </c>
      <c r="N62">
        <f t="shared" si="14"/>
        <v>847.9999999999999</v>
      </c>
      <c r="O62">
        <f t="shared" si="15"/>
        <v>0</v>
      </c>
      <c r="P62">
        <f t="shared" si="16"/>
        <v>155591</v>
      </c>
      <c r="Q62">
        <f t="shared" si="17"/>
        <v>155591</v>
      </c>
      <c r="R62">
        <f t="shared" si="18"/>
        <v>0</v>
      </c>
      <c r="S62">
        <f t="shared" si="9"/>
        <v>1</v>
      </c>
      <c r="T62">
        <v>76.45</v>
      </c>
      <c r="U62">
        <v>76.45</v>
      </c>
    </row>
    <row r="63" spans="1:21" ht="12.75" customHeight="1">
      <c r="A63" t="s">
        <v>732</v>
      </c>
      <c r="B63">
        <f t="shared" si="10"/>
        <v>-1</v>
      </c>
      <c r="C63">
        <f t="shared" si="11"/>
        <v>2.9</v>
      </c>
      <c r="D63" t="s">
        <v>254</v>
      </c>
      <c r="E63" t="s">
        <v>250</v>
      </c>
      <c r="F63" t="s">
        <v>935</v>
      </c>
      <c r="G63">
        <v>1.3558</v>
      </c>
      <c r="H63">
        <v>1.3603</v>
      </c>
      <c r="I63" t="s">
        <v>250</v>
      </c>
      <c r="J63" t="s">
        <v>936</v>
      </c>
      <c r="K63">
        <v>1.3383</v>
      </c>
      <c r="L63" t="str">
        <f t="shared" si="12"/>
        <v>ストップ切り下げ</v>
      </c>
      <c r="M63">
        <f t="shared" si="13"/>
        <v>1</v>
      </c>
      <c r="N63">
        <f t="shared" si="14"/>
        <v>174.9999999999985</v>
      </c>
      <c r="O63">
        <f t="shared" si="15"/>
        <v>0</v>
      </c>
      <c r="P63">
        <f t="shared" si="16"/>
        <v>38965</v>
      </c>
      <c r="Q63">
        <f t="shared" si="17"/>
        <v>38965</v>
      </c>
      <c r="R63">
        <f t="shared" si="18"/>
        <v>0</v>
      </c>
      <c r="S63">
        <f t="shared" si="9"/>
        <v>2</v>
      </c>
      <c r="T63">
        <v>76.56</v>
      </c>
      <c r="U63">
        <v>76.78</v>
      </c>
    </row>
    <row r="64" spans="1:21" ht="12.75" customHeight="1">
      <c r="A64" t="s">
        <v>732</v>
      </c>
      <c r="B64">
        <f t="shared" si="10"/>
        <v>1</v>
      </c>
      <c r="C64">
        <f t="shared" si="11"/>
        <v>2</v>
      </c>
      <c r="D64" t="s">
        <v>254</v>
      </c>
      <c r="E64" t="s">
        <v>250</v>
      </c>
      <c r="F64" t="s">
        <v>937</v>
      </c>
      <c r="G64">
        <v>1.3627</v>
      </c>
      <c r="H64">
        <v>1.3564</v>
      </c>
      <c r="I64" t="s">
        <v>250</v>
      </c>
      <c r="J64" t="s">
        <v>938</v>
      </c>
      <c r="K64">
        <v>1.3627</v>
      </c>
      <c r="L64" t="str">
        <f t="shared" si="12"/>
        <v>ストップ切上げ</v>
      </c>
      <c r="M64">
        <f t="shared" si="13"/>
        <v>0</v>
      </c>
      <c r="N64">
        <f t="shared" si="14"/>
        <v>0</v>
      </c>
      <c r="O64">
        <f t="shared" si="15"/>
        <v>0</v>
      </c>
      <c r="P64">
        <f t="shared" si="16"/>
        <v>0</v>
      </c>
      <c r="Q64">
        <f t="shared" si="17"/>
        <v>0</v>
      </c>
      <c r="R64">
        <f t="shared" si="18"/>
        <v>0</v>
      </c>
      <c r="S64">
        <f t="shared" si="9"/>
        <v>0</v>
      </c>
      <c r="T64">
        <v>76.66</v>
      </c>
      <c r="U64">
        <v>76.69</v>
      </c>
    </row>
    <row r="65" spans="1:21" ht="12.75" customHeight="1">
      <c r="A65" t="s">
        <v>732</v>
      </c>
      <c r="B65">
        <f t="shared" si="10"/>
        <v>1</v>
      </c>
      <c r="C65">
        <f t="shared" si="11"/>
        <v>2.3</v>
      </c>
      <c r="D65" t="s">
        <v>254</v>
      </c>
      <c r="E65" t="s">
        <v>250</v>
      </c>
      <c r="F65" t="s">
        <v>939</v>
      </c>
      <c r="G65">
        <v>1.3778</v>
      </c>
      <c r="H65">
        <v>1.3722</v>
      </c>
      <c r="I65" t="s">
        <v>250</v>
      </c>
      <c r="J65" t="s">
        <v>940</v>
      </c>
      <c r="K65">
        <v>1.3827</v>
      </c>
      <c r="L65" t="str">
        <f t="shared" si="12"/>
        <v>ストップ切上げ</v>
      </c>
      <c r="M65">
        <f t="shared" si="13"/>
        <v>1</v>
      </c>
      <c r="N65">
        <f t="shared" si="14"/>
        <v>49.000000000001265</v>
      </c>
      <c r="O65">
        <f t="shared" si="15"/>
        <v>0</v>
      </c>
      <c r="P65">
        <f t="shared" si="16"/>
        <v>8679</v>
      </c>
      <c r="Q65">
        <f t="shared" si="17"/>
        <v>8679</v>
      </c>
      <c r="R65">
        <f t="shared" si="18"/>
        <v>0</v>
      </c>
      <c r="S65">
        <f t="shared" si="9"/>
        <v>1</v>
      </c>
      <c r="T65">
        <v>76.89</v>
      </c>
      <c r="U65">
        <v>77.01</v>
      </c>
    </row>
    <row r="66" spans="1:21" ht="12.75" customHeight="1">
      <c r="A66" t="s">
        <v>732</v>
      </c>
      <c r="B66">
        <f aca="true" t="shared" si="19" ref="B66:B101">IF(G66&gt;H66,1,-1)</f>
        <v>1</v>
      </c>
      <c r="C66">
        <f aca="true" t="shared" si="20" ref="C66:C97">INT(10/(G66-H66)*B66/T66)/10</f>
        <v>1.3</v>
      </c>
      <c r="D66" t="s">
        <v>254</v>
      </c>
      <c r="E66" t="s">
        <v>250</v>
      </c>
      <c r="F66" t="s">
        <v>941</v>
      </c>
      <c r="G66">
        <v>1.38</v>
      </c>
      <c r="H66">
        <v>1.3703</v>
      </c>
      <c r="I66" t="s">
        <v>250</v>
      </c>
      <c r="J66" t="s">
        <v>942</v>
      </c>
      <c r="K66">
        <v>1.3848</v>
      </c>
      <c r="L66" t="str">
        <f aca="true" t="shared" si="21" ref="L66:L101">IF(B66&gt;0,"ストップ切上げ","ストップ切り下げ")</f>
        <v>ストップ切上げ</v>
      </c>
      <c r="M66">
        <f aca="true" t="shared" si="22" ref="M66:M101">IF(P66&gt;0,1,IF(P66&lt;0,-1,0))</f>
        <v>1</v>
      </c>
      <c r="N66">
        <f aca="true" t="shared" si="23" ref="N66:N101">IF((K66-G66)*B66&gt;0,(K66-G66)*B66*10000,0)</f>
        <v>48.00000000000138</v>
      </c>
      <c r="O66">
        <f aca="true" t="shared" si="24" ref="O66:O101">IF((K66-G66)*B66&lt;0,(G66-K66)*B66*10000,0)</f>
        <v>0</v>
      </c>
      <c r="P66">
        <f aca="true" t="shared" si="25" ref="P66:P101">INT((K66-G66)*C66*B66*U66*10000)</f>
        <v>4741</v>
      </c>
      <c r="Q66">
        <f aca="true" t="shared" si="26" ref="Q66:Q97">IF(P66&gt;0,P66,0)</f>
        <v>4741</v>
      </c>
      <c r="R66">
        <f aca="true" t="shared" si="27" ref="R66:R101">IF(P66&lt;0,P66,0)</f>
        <v>0</v>
      </c>
      <c r="S66">
        <f t="shared" si="9"/>
        <v>2</v>
      </c>
      <c r="T66">
        <v>76.1</v>
      </c>
      <c r="U66">
        <v>75.98</v>
      </c>
    </row>
    <row r="67" spans="1:21" ht="12.75" customHeight="1">
      <c r="A67" t="s">
        <v>732</v>
      </c>
      <c r="B67">
        <f t="shared" si="19"/>
        <v>-1</v>
      </c>
      <c r="C67">
        <f t="shared" si="20"/>
        <v>2.9</v>
      </c>
      <c r="D67" t="s">
        <v>254</v>
      </c>
      <c r="E67" t="s">
        <v>250</v>
      </c>
      <c r="F67" t="s">
        <v>943</v>
      </c>
      <c r="G67">
        <v>1.3878</v>
      </c>
      <c r="H67">
        <v>1.3922</v>
      </c>
      <c r="I67" t="s">
        <v>250</v>
      </c>
      <c r="J67" t="s">
        <v>944</v>
      </c>
      <c r="K67">
        <v>1.3922</v>
      </c>
      <c r="L67" t="str">
        <f t="shared" si="21"/>
        <v>ストップ切り下げ</v>
      </c>
      <c r="M67">
        <f t="shared" si="22"/>
        <v>-1</v>
      </c>
      <c r="N67">
        <f t="shared" si="23"/>
        <v>0</v>
      </c>
      <c r="O67">
        <f t="shared" si="24"/>
        <v>44.00000000000182</v>
      </c>
      <c r="P67">
        <f t="shared" si="25"/>
        <v>-9701</v>
      </c>
      <c r="Q67">
        <f t="shared" si="26"/>
        <v>0</v>
      </c>
      <c r="R67">
        <f t="shared" si="27"/>
        <v>-9701</v>
      </c>
      <c r="S67">
        <f t="shared" si="9"/>
        <v>-1</v>
      </c>
      <c r="T67">
        <v>76.02</v>
      </c>
      <c r="U67">
        <v>76.02</v>
      </c>
    </row>
    <row r="68" spans="1:21" ht="12.75" customHeight="1">
      <c r="A68" t="s">
        <v>732</v>
      </c>
      <c r="B68">
        <f t="shared" si="19"/>
        <v>-1</v>
      </c>
      <c r="C68">
        <f t="shared" si="20"/>
        <v>1.5</v>
      </c>
      <c r="D68" t="s">
        <v>254</v>
      </c>
      <c r="E68" t="s">
        <v>250</v>
      </c>
      <c r="F68" t="s">
        <v>945</v>
      </c>
      <c r="G68">
        <v>1.3974</v>
      </c>
      <c r="H68">
        <v>1.4056</v>
      </c>
      <c r="I68" t="s">
        <v>250</v>
      </c>
      <c r="J68" t="s">
        <v>946</v>
      </c>
      <c r="K68">
        <v>1.3558</v>
      </c>
      <c r="L68" t="str">
        <f t="shared" si="21"/>
        <v>ストップ切り下げ</v>
      </c>
      <c r="M68">
        <f t="shared" si="22"/>
        <v>1</v>
      </c>
      <c r="N68">
        <f t="shared" si="23"/>
        <v>416.0000000000008</v>
      </c>
      <c r="O68">
        <f t="shared" si="24"/>
        <v>0</v>
      </c>
      <c r="P68">
        <f t="shared" si="25"/>
        <v>47923</v>
      </c>
      <c r="Q68">
        <f t="shared" si="26"/>
        <v>47923</v>
      </c>
      <c r="R68">
        <f t="shared" si="27"/>
        <v>0</v>
      </c>
      <c r="S68">
        <f aca="true" t="shared" si="28" ref="S68:S101">IF(M68=M67,S67+M68,M68)</f>
        <v>1</v>
      </c>
      <c r="T68">
        <v>77.99</v>
      </c>
      <c r="U68">
        <v>76.8</v>
      </c>
    </row>
    <row r="69" spans="1:21" ht="12.75" customHeight="1">
      <c r="A69" t="s">
        <v>732</v>
      </c>
      <c r="B69">
        <f t="shared" si="19"/>
        <v>1</v>
      </c>
      <c r="C69">
        <f t="shared" si="20"/>
        <v>3.6</v>
      </c>
      <c r="D69" t="s">
        <v>254</v>
      </c>
      <c r="E69" t="s">
        <v>250</v>
      </c>
      <c r="F69" t="s">
        <v>947</v>
      </c>
      <c r="G69">
        <v>1.3503</v>
      </c>
      <c r="H69">
        <v>1.3467</v>
      </c>
      <c r="I69" t="s">
        <v>250</v>
      </c>
      <c r="J69" t="s">
        <v>948</v>
      </c>
      <c r="K69">
        <v>1.3503</v>
      </c>
      <c r="L69" t="str">
        <f t="shared" si="21"/>
        <v>ストップ切上げ</v>
      </c>
      <c r="M69">
        <f t="shared" si="22"/>
        <v>0</v>
      </c>
      <c r="N69">
        <f t="shared" si="23"/>
        <v>0</v>
      </c>
      <c r="O69">
        <f t="shared" si="24"/>
        <v>0</v>
      </c>
      <c r="P69">
        <f t="shared" si="25"/>
        <v>0</v>
      </c>
      <c r="Q69">
        <f t="shared" si="26"/>
        <v>0</v>
      </c>
      <c r="R69">
        <f t="shared" si="27"/>
        <v>0</v>
      </c>
      <c r="S69">
        <f t="shared" si="28"/>
        <v>0</v>
      </c>
      <c r="T69">
        <v>76.88</v>
      </c>
      <c r="U69">
        <v>77.03</v>
      </c>
    </row>
    <row r="70" spans="1:21" ht="12.75" customHeight="1">
      <c r="A70" t="s">
        <v>732</v>
      </c>
      <c r="B70">
        <f t="shared" si="19"/>
        <v>-1</v>
      </c>
      <c r="C70">
        <f t="shared" si="20"/>
        <v>3.9</v>
      </c>
      <c r="D70" t="s">
        <v>254</v>
      </c>
      <c r="E70" t="s">
        <v>250</v>
      </c>
      <c r="F70" t="s">
        <v>949</v>
      </c>
      <c r="G70">
        <v>1.3353</v>
      </c>
      <c r="H70">
        <v>1.3386</v>
      </c>
      <c r="I70" t="s">
        <v>250</v>
      </c>
      <c r="J70" t="s">
        <v>950</v>
      </c>
      <c r="K70">
        <v>1.3353</v>
      </c>
      <c r="L70" t="str">
        <f t="shared" si="21"/>
        <v>ストップ切り下げ</v>
      </c>
      <c r="M70">
        <f t="shared" si="22"/>
        <v>0</v>
      </c>
      <c r="N70">
        <f t="shared" si="23"/>
        <v>0</v>
      </c>
      <c r="O70">
        <f t="shared" si="24"/>
        <v>0</v>
      </c>
      <c r="P70">
        <f t="shared" si="25"/>
        <v>0</v>
      </c>
      <c r="Q70">
        <f t="shared" si="26"/>
        <v>0</v>
      </c>
      <c r="R70">
        <f t="shared" si="27"/>
        <v>0</v>
      </c>
      <c r="S70">
        <f t="shared" si="28"/>
        <v>0</v>
      </c>
      <c r="T70">
        <v>77.03</v>
      </c>
      <c r="U70">
        <v>77.66</v>
      </c>
    </row>
    <row r="71" spans="1:21" ht="12.75" customHeight="1">
      <c r="A71" t="s">
        <v>732</v>
      </c>
      <c r="B71">
        <f t="shared" si="19"/>
        <v>1</v>
      </c>
      <c r="C71">
        <f t="shared" si="20"/>
        <v>4.9</v>
      </c>
      <c r="D71" t="s">
        <v>254</v>
      </c>
      <c r="E71" t="s">
        <v>250</v>
      </c>
      <c r="F71" t="s">
        <v>951</v>
      </c>
      <c r="G71">
        <v>1.3473</v>
      </c>
      <c r="H71">
        <v>1.3447</v>
      </c>
      <c r="I71" t="s">
        <v>250</v>
      </c>
      <c r="J71" t="s">
        <v>952</v>
      </c>
      <c r="K71">
        <v>1.3473</v>
      </c>
      <c r="L71" t="str">
        <f t="shared" si="21"/>
        <v>ストップ切上げ</v>
      </c>
      <c r="M71">
        <f t="shared" si="22"/>
        <v>0</v>
      </c>
      <c r="N71">
        <f t="shared" si="23"/>
        <v>0</v>
      </c>
      <c r="O71">
        <f t="shared" si="24"/>
        <v>0</v>
      </c>
      <c r="P71">
        <f t="shared" si="25"/>
        <v>0</v>
      </c>
      <c r="Q71">
        <f t="shared" si="26"/>
        <v>0</v>
      </c>
      <c r="R71">
        <f t="shared" si="27"/>
        <v>0</v>
      </c>
      <c r="S71">
        <f t="shared" si="28"/>
        <v>0</v>
      </c>
      <c r="T71">
        <v>77.87</v>
      </c>
      <c r="U71">
        <v>77.97</v>
      </c>
    </row>
    <row r="72" spans="1:21" ht="12.75" customHeight="1">
      <c r="A72" t="s">
        <v>732</v>
      </c>
      <c r="B72">
        <f t="shared" si="19"/>
        <v>1</v>
      </c>
      <c r="C72">
        <f t="shared" si="20"/>
        <v>4.9</v>
      </c>
      <c r="D72" t="s">
        <v>254</v>
      </c>
      <c r="E72" t="s">
        <v>250</v>
      </c>
      <c r="F72" t="s">
        <v>953</v>
      </c>
      <c r="G72">
        <v>1.3473</v>
      </c>
      <c r="H72">
        <v>1.3447</v>
      </c>
      <c r="I72" t="s">
        <v>250</v>
      </c>
      <c r="J72" t="s">
        <v>954</v>
      </c>
      <c r="K72">
        <v>1.3473</v>
      </c>
      <c r="L72" t="str">
        <f t="shared" si="21"/>
        <v>ストップ切上げ</v>
      </c>
      <c r="M72">
        <f t="shared" si="22"/>
        <v>0</v>
      </c>
      <c r="N72">
        <f t="shared" si="23"/>
        <v>0</v>
      </c>
      <c r="O72">
        <f t="shared" si="24"/>
        <v>0</v>
      </c>
      <c r="P72">
        <f t="shared" si="25"/>
        <v>0</v>
      </c>
      <c r="Q72">
        <f t="shared" si="26"/>
        <v>0</v>
      </c>
      <c r="R72">
        <f t="shared" si="27"/>
        <v>0</v>
      </c>
      <c r="S72">
        <f t="shared" si="28"/>
        <v>0</v>
      </c>
      <c r="T72">
        <v>77.6</v>
      </c>
      <c r="U72">
        <v>77.75</v>
      </c>
    </row>
    <row r="73" spans="1:21" ht="12.75" customHeight="1">
      <c r="A73" t="s">
        <v>732</v>
      </c>
      <c r="B73">
        <f t="shared" si="19"/>
        <v>-1</v>
      </c>
      <c r="C73">
        <f t="shared" si="20"/>
        <v>1.9</v>
      </c>
      <c r="D73" t="s">
        <v>254</v>
      </c>
      <c r="E73" t="s">
        <v>250</v>
      </c>
      <c r="F73" t="s">
        <v>955</v>
      </c>
      <c r="G73">
        <v>1.3172</v>
      </c>
      <c r="H73">
        <v>1.3238</v>
      </c>
      <c r="I73" t="s">
        <v>250</v>
      </c>
      <c r="J73" t="s">
        <v>956</v>
      </c>
      <c r="K73">
        <v>1.3066</v>
      </c>
      <c r="L73" t="str">
        <f t="shared" si="21"/>
        <v>ストップ切り下げ</v>
      </c>
      <c r="M73">
        <f t="shared" si="22"/>
        <v>1</v>
      </c>
      <c r="N73">
        <f t="shared" si="23"/>
        <v>105.99999999999943</v>
      </c>
      <c r="O73">
        <f t="shared" si="24"/>
        <v>0</v>
      </c>
      <c r="P73">
        <f t="shared" si="25"/>
        <v>15674</v>
      </c>
      <c r="Q73">
        <f t="shared" si="26"/>
        <v>15674</v>
      </c>
      <c r="R73">
        <f t="shared" si="27"/>
        <v>0</v>
      </c>
      <c r="S73">
        <f t="shared" si="28"/>
        <v>1</v>
      </c>
      <c r="T73">
        <v>77.86</v>
      </c>
      <c r="U73">
        <v>77.83</v>
      </c>
    </row>
    <row r="74" spans="1:21" ht="12.75" customHeight="1">
      <c r="A74" t="s">
        <v>732</v>
      </c>
      <c r="B74">
        <f t="shared" si="19"/>
        <v>-1</v>
      </c>
      <c r="C74">
        <f t="shared" si="20"/>
        <v>2.7</v>
      </c>
      <c r="D74" t="s">
        <v>254</v>
      </c>
      <c r="E74" t="s">
        <v>250</v>
      </c>
      <c r="F74" t="s">
        <v>957</v>
      </c>
      <c r="G74">
        <v>1.2924</v>
      </c>
      <c r="H74">
        <v>1.2971</v>
      </c>
      <c r="I74" t="s">
        <v>250</v>
      </c>
      <c r="J74" t="s">
        <v>958</v>
      </c>
      <c r="K74">
        <v>1.2971</v>
      </c>
      <c r="L74" t="str">
        <f t="shared" si="21"/>
        <v>ストップ切り下げ</v>
      </c>
      <c r="M74">
        <f t="shared" si="22"/>
        <v>-1</v>
      </c>
      <c r="N74">
        <f t="shared" si="23"/>
        <v>0</v>
      </c>
      <c r="O74">
        <f t="shared" si="24"/>
        <v>46.99999999999926</v>
      </c>
      <c r="P74">
        <f t="shared" si="25"/>
        <v>-9751</v>
      </c>
      <c r="Q74">
        <f t="shared" si="26"/>
        <v>0</v>
      </c>
      <c r="R74">
        <f t="shared" si="27"/>
        <v>-9751</v>
      </c>
      <c r="S74">
        <f t="shared" si="28"/>
        <v>-1</v>
      </c>
      <c r="T74">
        <v>76.91</v>
      </c>
      <c r="U74">
        <v>76.84</v>
      </c>
    </row>
    <row r="75" spans="1:21" ht="12.75" customHeight="1">
      <c r="A75" t="s">
        <v>732</v>
      </c>
      <c r="B75">
        <f t="shared" si="19"/>
        <v>1</v>
      </c>
      <c r="C75">
        <f t="shared" si="20"/>
        <v>1.8</v>
      </c>
      <c r="D75" t="s">
        <v>254</v>
      </c>
      <c r="E75" t="s">
        <v>250</v>
      </c>
      <c r="F75" t="s">
        <v>959</v>
      </c>
      <c r="G75">
        <v>1.2811</v>
      </c>
      <c r="H75">
        <v>1.2741</v>
      </c>
      <c r="I75" t="s">
        <v>250</v>
      </c>
      <c r="J75" t="s">
        <v>960</v>
      </c>
      <c r="K75">
        <v>1.2741</v>
      </c>
      <c r="L75" t="str">
        <f t="shared" si="21"/>
        <v>ストップ切上げ</v>
      </c>
      <c r="M75">
        <f t="shared" si="22"/>
        <v>-1</v>
      </c>
      <c r="N75">
        <f t="shared" si="23"/>
        <v>0</v>
      </c>
      <c r="O75">
        <f t="shared" si="24"/>
        <v>69.99999999999895</v>
      </c>
      <c r="P75">
        <f t="shared" si="25"/>
        <v>-9680</v>
      </c>
      <c r="Q75">
        <f t="shared" si="26"/>
        <v>0</v>
      </c>
      <c r="R75">
        <f t="shared" si="27"/>
        <v>-9680</v>
      </c>
      <c r="S75">
        <f t="shared" si="28"/>
        <v>-2</v>
      </c>
      <c r="T75">
        <v>76.85</v>
      </c>
      <c r="U75">
        <v>76.82</v>
      </c>
    </row>
    <row r="76" spans="1:21" ht="12.75" customHeight="1">
      <c r="A76" t="s">
        <v>732</v>
      </c>
      <c r="B76">
        <f t="shared" si="19"/>
        <v>1</v>
      </c>
      <c r="C76">
        <f t="shared" si="20"/>
        <v>4</v>
      </c>
      <c r="D76" t="s">
        <v>254</v>
      </c>
      <c r="E76" t="s">
        <v>250</v>
      </c>
      <c r="F76" t="s">
        <v>365</v>
      </c>
      <c r="G76">
        <v>1.2748</v>
      </c>
      <c r="H76">
        <v>1.2716</v>
      </c>
      <c r="I76" t="s">
        <v>250</v>
      </c>
      <c r="J76" t="s">
        <v>961</v>
      </c>
      <c r="K76">
        <v>1.2748</v>
      </c>
      <c r="L76" t="str">
        <f t="shared" si="21"/>
        <v>ストップ切上げ</v>
      </c>
      <c r="M76">
        <f t="shared" si="22"/>
        <v>0</v>
      </c>
      <c r="N76">
        <f t="shared" si="23"/>
        <v>0</v>
      </c>
      <c r="O76">
        <f t="shared" si="24"/>
        <v>0</v>
      </c>
      <c r="P76">
        <f t="shared" si="25"/>
        <v>0</v>
      </c>
      <c r="Q76">
        <f t="shared" si="26"/>
        <v>0</v>
      </c>
      <c r="R76">
        <f t="shared" si="27"/>
        <v>0</v>
      </c>
      <c r="S76">
        <f t="shared" si="28"/>
        <v>0</v>
      </c>
      <c r="T76">
        <v>76.7</v>
      </c>
      <c r="U76">
        <v>76.75</v>
      </c>
    </row>
    <row r="77" spans="1:21" ht="12.75" customHeight="1">
      <c r="A77" t="s">
        <v>732</v>
      </c>
      <c r="B77">
        <f t="shared" si="19"/>
        <v>1</v>
      </c>
      <c r="C77">
        <f t="shared" si="20"/>
        <v>3.5</v>
      </c>
      <c r="D77" t="s">
        <v>254</v>
      </c>
      <c r="E77" t="s">
        <v>250</v>
      </c>
      <c r="F77" t="s">
        <v>962</v>
      </c>
      <c r="G77">
        <v>1.3113</v>
      </c>
      <c r="H77">
        <v>1.3076</v>
      </c>
      <c r="I77" t="s">
        <v>250</v>
      </c>
      <c r="J77" t="s">
        <v>963</v>
      </c>
      <c r="K77">
        <v>1.3113</v>
      </c>
      <c r="L77" t="str">
        <f t="shared" si="21"/>
        <v>ストップ切上げ</v>
      </c>
      <c r="M77">
        <f t="shared" si="22"/>
        <v>0</v>
      </c>
      <c r="N77">
        <f t="shared" si="23"/>
        <v>0</v>
      </c>
      <c r="O77">
        <f t="shared" si="24"/>
        <v>0</v>
      </c>
      <c r="P77">
        <f t="shared" si="25"/>
        <v>0</v>
      </c>
      <c r="Q77">
        <f t="shared" si="26"/>
        <v>0</v>
      </c>
      <c r="R77">
        <f t="shared" si="27"/>
        <v>0</v>
      </c>
      <c r="S77">
        <f t="shared" si="28"/>
        <v>0</v>
      </c>
      <c r="T77">
        <v>77.09</v>
      </c>
      <c r="U77">
        <v>76.66</v>
      </c>
    </row>
    <row r="78" spans="1:21" ht="12.75" customHeight="1">
      <c r="A78" t="s">
        <v>732</v>
      </c>
      <c r="B78">
        <f t="shared" si="19"/>
        <v>1</v>
      </c>
      <c r="C78">
        <f t="shared" si="20"/>
        <v>4.2</v>
      </c>
      <c r="D78" t="s">
        <v>254</v>
      </c>
      <c r="E78" t="s">
        <v>250</v>
      </c>
      <c r="F78" t="s">
        <v>964</v>
      </c>
      <c r="G78">
        <v>1.3175</v>
      </c>
      <c r="H78">
        <v>1.3144</v>
      </c>
      <c r="I78" t="s">
        <v>250</v>
      </c>
      <c r="J78" t="s">
        <v>965</v>
      </c>
      <c r="K78">
        <v>1.3144</v>
      </c>
      <c r="L78" t="str">
        <f t="shared" si="21"/>
        <v>ストップ切上げ</v>
      </c>
      <c r="M78">
        <f t="shared" si="22"/>
        <v>-1</v>
      </c>
      <c r="N78">
        <f t="shared" si="23"/>
        <v>0</v>
      </c>
      <c r="O78">
        <f t="shared" si="24"/>
        <v>30.999999999998806</v>
      </c>
      <c r="P78">
        <f t="shared" si="25"/>
        <v>-9917</v>
      </c>
      <c r="Q78">
        <f t="shared" si="26"/>
        <v>0</v>
      </c>
      <c r="R78">
        <f t="shared" si="27"/>
        <v>-9917</v>
      </c>
      <c r="S78">
        <f t="shared" si="28"/>
        <v>-1</v>
      </c>
      <c r="T78">
        <v>76.13</v>
      </c>
      <c r="U78">
        <v>76.16</v>
      </c>
    </row>
    <row r="79" spans="1:21" ht="12.75" customHeight="1">
      <c r="A79" t="s">
        <v>732</v>
      </c>
      <c r="B79">
        <f t="shared" si="19"/>
        <v>1</v>
      </c>
      <c r="C79">
        <f t="shared" si="20"/>
        <v>1.8</v>
      </c>
      <c r="D79" t="s">
        <v>254</v>
      </c>
      <c r="E79" t="s">
        <v>250</v>
      </c>
      <c r="F79" t="s">
        <v>966</v>
      </c>
      <c r="G79">
        <v>1.3153</v>
      </c>
      <c r="H79">
        <v>1.3083</v>
      </c>
      <c r="I79" t="s">
        <v>250</v>
      </c>
      <c r="J79" t="s">
        <v>966</v>
      </c>
      <c r="K79">
        <v>1.3153</v>
      </c>
      <c r="L79" t="str">
        <f t="shared" si="21"/>
        <v>ストップ切上げ</v>
      </c>
      <c r="M79">
        <f t="shared" si="22"/>
        <v>0</v>
      </c>
      <c r="N79">
        <f t="shared" si="23"/>
        <v>0</v>
      </c>
      <c r="O79">
        <f t="shared" si="24"/>
        <v>0</v>
      </c>
      <c r="P79">
        <f t="shared" si="25"/>
        <v>0</v>
      </c>
      <c r="Q79">
        <f t="shared" si="26"/>
        <v>0</v>
      </c>
      <c r="R79">
        <f t="shared" si="27"/>
        <v>0</v>
      </c>
      <c r="S79">
        <f t="shared" si="28"/>
        <v>0</v>
      </c>
      <c r="T79">
        <v>76.12</v>
      </c>
      <c r="U79">
        <v>76.12</v>
      </c>
    </row>
    <row r="80" spans="1:21" ht="12.75" customHeight="1">
      <c r="A80" t="s">
        <v>732</v>
      </c>
      <c r="B80">
        <f t="shared" si="19"/>
        <v>1</v>
      </c>
      <c r="C80">
        <f t="shared" si="20"/>
        <v>2.3</v>
      </c>
      <c r="D80" t="s">
        <v>254</v>
      </c>
      <c r="E80" t="s">
        <v>250</v>
      </c>
      <c r="F80" t="s">
        <v>967</v>
      </c>
      <c r="G80">
        <v>1.3268</v>
      </c>
      <c r="H80">
        <v>1.3212</v>
      </c>
      <c r="I80" t="s">
        <v>250</v>
      </c>
      <c r="J80" t="s">
        <v>968</v>
      </c>
      <c r="K80">
        <v>1.3268</v>
      </c>
      <c r="L80" t="str">
        <f t="shared" si="21"/>
        <v>ストップ切上げ</v>
      </c>
      <c r="M80">
        <f t="shared" si="22"/>
        <v>0</v>
      </c>
      <c r="N80">
        <f t="shared" si="23"/>
        <v>0</v>
      </c>
      <c r="O80">
        <f t="shared" si="24"/>
        <v>0</v>
      </c>
      <c r="P80">
        <f t="shared" si="25"/>
        <v>0</v>
      </c>
      <c r="Q80">
        <f t="shared" si="26"/>
        <v>0</v>
      </c>
      <c r="R80">
        <f t="shared" si="27"/>
        <v>0</v>
      </c>
      <c r="S80">
        <f t="shared" si="28"/>
        <v>0</v>
      </c>
      <c r="T80">
        <v>77.18</v>
      </c>
      <c r="U80">
        <v>77.25</v>
      </c>
    </row>
    <row r="81" spans="1:21" ht="12.75" customHeight="1">
      <c r="A81" t="s">
        <v>732</v>
      </c>
      <c r="B81">
        <f t="shared" si="19"/>
        <v>1</v>
      </c>
      <c r="C81">
        <f t="shared" si="20"/>
        <v>1.4</v>
      </c>
      <c r="D81" t="s">
        <v>254</v>
      </c>
      <c r="E81" t="s">
        <v>250</v>
      </c>
      <c r="F81" t="s">
        <v>969</v>
      </c>
      <c r="G81">
        <v>1.327</v>
      </c>
      <c r="H81">
        <v>1.3185</v>
      </c>
      <c r="I81" t="s">
        <v>250</v>
      </c>
      <c r="J81" t="s">
        <v>970</v>
      </c>
      <c r="K81">
        <v>1.3364</v>
      </c>
      <c r="L81" t="str">
        <f t="shared" si="21"/>
        <v>ストップ切上げ</v>
      </c>
      <c r="M81">
        <f t="shared" si="22"/>
        <v>1</v>
      </c>
      <c r="N81">
        <f t="shared" si="23"/>
        <v>94.00000000000075</v>
      </c>
      <c r="O81">
        <f t="shared" si="24"/>
        <v>0</v>
      </c>
      <c r="P81">
        <f t="shared" si="25"/>
        <v>10660</v>
      </c>
      <c r="Q81">
        <f t="shared" si="26"/>
        <v>10660</v>
      </c>
      <c r="R81">
        <f t="shared" si="27"/>
        <v>0</v>
      </c>
      <c r="S81">
        <f t="shared" si="28"/>
        <v>1</v>
      </c>
      <c r="T81">
        <v>79.77</v>
      </c>
      <c r="U81">
        <v>81.01</v>
      </c>
    </row>
    <row r="82" spans="1:21" ht="12.75" customHeight="1">
      <c r="A82" t="s">
        <v>732</v>
      </c>
      <c r="B82">
        <f t="shared" si="19"/>
        <v>-1</v>
      </c>
      <c r="C82">
        <f t="shared" si="20"/>
        <v>4.5</v>
      </c>
      <c r="D82" t="s">
        <v>254</v>
      </c>
      <c r="E82" t="s">
        <v>250</v>
      </c>
      <c r="F82" t="s">
        <v>971</v>
      </c>
      <c r="G82">
        <v>1.3307</v>
      </c>
      <c r="H82">
        <v>1.3334</v>
      </c>
      <c r="I82" t="s">
        <v>250</v>
      </c>
      <c r="J82" t="s">
        <v>972</v>
      </c>
      <c r="K82">
        <v>1.3166</v>
      </c>
      <c r="L82" t="str">
        <f t="shared" si="21"/>
        <v>ストップ切り下げ</v>
      </c>
      <c r="M82">
        <f t="shared" si="22"/>
        <v>1</v>
      </c>
      <c r="N82">
        <f t="shared" si="23"/>
        <v>141</v>
      </c>
      <c r="O82">
        <f t="shared" si="24"/>
        <v>0</v>
      </c>
      <c r="P82">
        <f t="shared" si="25"/>
        <v>51603</v>
      </c>
      <c r="Q82">
        <f t="shared" si="26"/>
        <v>51603</v>
      </c>
      <c r="R82">
        <f t="shared" si="27"/>
        <v>0</v>
      </c>
      <c r="S82">
        <f t="shared" si="28"/>
        <v>2</v>
      </c>
      <c r="T82">
        <v>81.46</v>
      </c>
      <c r="U82">
        <v>81.33</v>
      </c>
    </row>
    <row r="83" spans="1:21" ht="12.75" customHeight="1">
      <c r="A83" t="s">
        <v>732</v>
      </c>
      <c r="B83">
        <f t="shared" si="19"/>
        <v>-1</v>
      </c>
      <c r="C83">
        <f t="shared" si="20"/>
        <v>2.2</v>
      </c>
      <c r="D83" t="s">
        <v>254</v>
      </c>
      <c r="E83" t="s">
        <v>250</v>
      </c>
      <c r="F83" t="s">
        <v>973</v>
      </c>
      <c r="G83">
        <v>1.3039</v>
      </c>
      <c r="H83">
        <v>1.3092</v>
      </c>
      <c r="I83" t="s">
        <v>250</v>
      </c>
      <c r="J83" t="s">
        <v>974</v>
      </c>
      <c r="K83">
        <v>1.3039</v>
      </c>
      <c r="L83" t="str">
        <f t="shared" si="21"/>
        <v>ストップ切り下げ</v>
      </c>
      <c r="M83">
        <f t="shared" si="22"/>
        <v>0</v>
      </c>
      <c r="N83">
        <f t="shared" si="23"/>
        <v>0</v>
      </c>
      <c r="O83">
        <f t="shared" si="24"/>
        <v>0</v>
      </c>
      <c r="P83">
        <f t="shared" si="25"/>
        <v>0</v>
      </c>
      <c r="Q83">
        <f t="shared" si="26"/>
        <v>0</v>
      </c>
      <c r="R83">
        <f t="shared" si="27"/>
        <v>0</v>
      </c>
      <c r="S83">
        <f t="shared" si="28"/>
        <v>0</v>
      </c>
      <c r="T83">
        <v>83.63</v>
      </c>
      <c r="U83">
        <v>83.73</v>
      </c>
    </row>
    <row r="84" spans="1:21" ht="12.75" customHeight="1">
      <c r="A84" t="s">
        <v>732</v>
      </c>
      <c r="B84">
        <f t="shared" si="19"/>
        <v>1</v>
      </c>
      <c r="C84">
        <f t="shared" si="20"/>
        <v>2.6</v>
      </c>
      <c r="D84" t="s">
        <v>254</v>
      </c>
      <c r="E84" t="s">
        <v>250</v>
      </c>
      <c r="F84" t="s">
        <v>975</v>
      </c>
      <c r="G84">
        <v>1.3353</v>
      </c>
      <c r="H84">
        <v>1.3307</v>
      </c>
      <c r="I84" t="s">
        <v>250</v>
      </c>
      <c r="J84" t="s">
        <v>976</v>
      </c>
      <c r="K84">
        <v>1.3353</v>
      </c>
      <c r="L84" t="str">
        <f t="shared" si="21"/>
        <v>ストップ切上げ</v>
      </c>
      <c r="M84">
        <f t="shared" si="22"/>
        <v>0</v>
      </c>
      <c r="N84">
        <f t="shared" si="23"/>
        <v>0</v>
      </c>
      <c r="O84">
        <f t="shared" si="24"/>
        <v>0</v>
      </c>
      <c r="P84">
        <f t="shared" si="25"/>
        <v>0</v>
      </c>
      <c r="Q84">
        <f t="shared" si="26"/>
        <v>0</v>
      </c>
      <c r="R84">
        <f t="shared" si="27"/>
        <v>0</v>
      </c>
      <c r="S84">
        <f t="shared" si="28"/>
        <v>0</v>
      </c>
      <c r="T84">
        <v>83.18</v>
      </c>
      <c r="U84">
        <v>82.1</v>
      </c>
    </row>
    <row r="85" spans="1:21" ht="12.75" customHeight="1">
      <c r="A85" t="s">
        <v>732</v>
      </c>
      <c r="B85">
        <f t="shared" si="19"/>
        <v>1</v>
      </c>
      <c r="C85">
        <f t="shared" si="20"/>
        <v>5.6</v>
      </c>
      <c r="D85" t="s">
        <v>254</v>
      </c>
      <c r="E85" t="s">
        <v>250</v>
      </c>
      <c r="F85" t="s">
        <v>977</v>
      </c>
      <c r="G85">
        <v>1.3113</v>
      </c>
      <c r="H85">
        <v>1.3091</v>
      </c>
      <c r="I85" t="s">
        <v>250</v>
      </c>
      <c r="J85" t="s">
        <v>978</v>
      </c>
      <c r="K85">
        <v>1.3113</v>
      </c>
      <c r="L85" t="str">
        <f t="shared" si="21"/>
        <v>ストップ切上げ</v>
      </c>
      <c r="M85">
        <f t="shared" si="22"/>
        <v>0</v>
      </c>
      <c r="N85">
        <f t="shared" si="23"/>
        <v>0</v>
      </c>
      <c r="O85">
        <f t="shared" si="24"/>
        <v>0</v>
      </c>
      <c r="P85">
        <f t="shared" si="25"/>
        <v>0</v>
      </c>
      <c r="Q85">
        <f t="shared" si="26"/>
        <v>0</v>
      </c>
      <c r="R85">
        <f t="shared" si="27"/>
        <v>0</v>
      </c>
      <c r="S85">
        <f t="shared" si="28"/>
        <v>0</v>
      </c>
      <c r="T85">
        <v>81.02</v>
      </c>
      <c r="U85">
        <v>81.04</v>
      </c>
    </row>
    <row r="86" spans="1:21" ht="12.75" customHeight="1">
      <c r="A86" t="s">
        <v>732</v>
      </c>
      <c r="B86">
        <f t="shared" si="19"/>
        <v>1</v>
      </c>
      <c r="C86">
        <f t="shared" si="20"/>
        <v>1.4</v>
      </c>
      <c r="D86" t="s">
        <v>254</v>
      </c>
      <c r="E86" t="s">
        <v>250</v>
      </c>
      <c r="F86" t="s">
        <v>979</v>
      </c>
      <c r="G86">
        <v>1.315</v>
      </c>
      <c r="H86">
        <v>1.3067</v>
      </c>
      <c r="I86" t="s">
        <v>250</v>
      </c>
      <c r="J86" t="s">
        <v>980</v>
      </c>
      <c r="K86">
        <v>1.315</v>
      </c>
      <c r="L86" t="str">
        <f t="shared" si="21"/>
        <v>ストップ切上げ</v>
      </c>
      <c r="M86">
        <f t="shared" si="22"/>
        <v>0</v>
      </c>
      <c r="N86">
        <f t="shared" si="23"/>
        <v>0</v>
      </c>
      <c r="O86">
        <f t="shared" si="24"/>
        <v>0</v>
      </c>
      <c r="P86">
        <f t="shared" si="25"/>
        <v>0</v>
      </c>
      <c r="Q86">
        <f t="shared" si="26"/>
        <v>0</v>
      </c>
      <c r="R86">
        <f t="shared" si="27"/>
        <v>0</v>
      </c>
      <c r="S86">
        <f t="shared" si="28"/>
        <v>0</v>
      </c>
      <c r="T86">
        <v>81.48</v>
      </c>
      <c r="U86">
        <v>81.03</v>
      </c>
    </row>
    <row r="87" spans="1:21" ht="12.75" customHeight="1">
      <c r="A87" t="s">
        <v>732</v>
      </c>
      <c r="B87">
        <f t="shared" si="19"/>
        <v>-1</v>
      </c>
      <c r="C87">
        <f t="shared" si="20"/>
        <v>3.5</v>
      </c>
      <c r="D87" t="s">
        <v>254</v>
      </c>
      <c r="E87" t="s">
        <v>250</v>
      </c>
      <c r="F87" t="s">
        <v>981</v>
      </c>
      <c r="G87">
        <v>1.2964</v>
      </c>
      <c r="H87">
        <v>1.2999</v>
      </c>
      <c r="I87" t="s">
        <v>250</v>
      </c>
      <c r="J87" t="s">
        <v>982</v>
      </c>
      <c r="K87">
        <v>1.2964</v>
      </c>
      <c r="L87" t="str">
        <f t="shared" si="21"/>
        <v>ストップ切り下げ</v>
      </c>
      <c r="M87">
        <f t="shared" si="22"/>
        <v>0</v>
      </c>
      <c r="N87">
        <f t="shared" si="23"/>
        <v>0</v>
      </c>
      <c r="O87">
        <f t="shared" si="24"/>
        <v>0</v>
      </c>
      <c r="P87">
        <f t="shared" si="25"/>
        <v>0</v>
      </c>
      <c r="Q87">
        <f t="shared" si="26"/>
        <v>0</v>
      </c>
      <c r="R87">
        <f t="shared" si="27"/>
        <v>0</v>
      </c>
      <c r="S87">
        <f t="shared" si="28"/>
        <v>0</v>
      </c>
      <c r="T87">
        <v>79.59</v>
      </c>
      <c r="U87">
        <v>79.69</v>
      </c>
    </row>
    <row r="88" spans="1:21" ht="12.75" customHeight="1">
      <c r="A88" t="s">
        <v>732</v>
      </c>
      <c r="B88">
        <f t="shared" si="19"/>
        <v>-1</v>
      </c>
      <c r="C88">
        <f t="shared" si="20"/>
        <v>2.9</v>
      </c>
      <c r="D88" t="s">
        <v>254</v>
      </c>
      <c r="E88" t="s">
        <v>250</v>
      </c>
      <c r="F88" t="s">
        <v>983</v>
      </c>
      <c r="G88">
        <v>1.2927</v>
      </c>
      <c r="H88">
        <v>1.2969</v>
      </c>
      <c r="I88" t="s">
        <v>250</v>
      </c>
      <c r="J88" t="s">
        <v>983</v>
      </c>
      <c r="K88">
        <v>1.2969</v>
      </c>
      <c r="L88" t="str">
        <f t="shared" si="21"/>
        <v>ストップ切り下げ</v>
      </c>
      <c r="M88">
        <f t="shared" si="22"/>
        <v>-1</v>
      </c>
      <c r="N88">
        <f t="shared" si="23"/>
        <v>0</v>
      </c>
      <c r="O88">
        <f t="shared" si="24"/>
        <v>41.999999999999815</v>
      </c>
      <c r="P88">
        <f t="shared" si="25"/>
        <v>-9734</v>
      </c>
      <c r="Q88">
        <f t="shared" si="26"/>
        <v>0</v>
      </c>
      <c r="R88">
        <f t="shared" si="27"/>
        <v>-9734</v>
      </c>
      <c r="S88">
        <f t="shared" si="28"/>
        <v>-1</v>
      </c>
      <c r="T88">
        <v>79.91</v>
      </c>
      <c r="U88">
        <v>79.91</v>
      </c>
    </row>
    <row r="89" spans="1:21" ht="12.75" customHeight="1">
      <c r="A89" t="s">
        <v>732</v>
      </c>
      <c r="B89">
        <f t="shared" si="19"/>
        <v>-1</v>
      </c>
      <c r="C89">
        <f t="shared" si="20"/>
        <v>3</v>
      </c>
      <c r="D89" t="s">
        <v>254</v>
      </c>
      <c r="E89" t="s">
        <v>250</v>
      </c>
      <c r="F89" t="s">
        <v>984</v>
      </c>
      <c r="G89">
        <v>1.2918</v>
      </c>
      <c r="H89">
        <v>1.2959</v>
      </c>
      <c r="I89" t="s">
        <v>250</v>
      </c>
      <c r="J89" t="s">
        <v>985</v>
      </c>
      <c r="K89">
        <v>1.276</v>
      </c>
      <c r="L89" t="str">
        <f t="shared" si="21"/>
        <v>ストップ切り下げ</v>
      </c>
      <c r="M89">
        <f t="shared" si="22"/>
        <v>1</v>
      </c>
      <c r="N89">
        <f t="shared" si="23"/>
        <v>158.00000000000037</v>
      </c>
      <c r="O89">
        <f t="shared" si="24"/>
        <v>0</v>
      </c>
      <c r="P89">
        <f t="shared" si="25"/>
        <v>37450</v>
      </c>
      <c r="Q89">
        <f t="shared" si="26"/>
        <v>37450</v>
      </c>
      <c r="R89">
        <f t="shared" si="27"/>
        <v>0</v>
      </c>
      <c r="S89">
        <f t="shared" si="28"/>
        <v>1</v>
      </c>
      <c r="T89">
        <v>79.92</v>
      </c>
      <c r="U89">
        <v>79.01</v>
      </c>
    </row>
    <row r="90" spans="1:21" ht="12.75" customHeight="1">
      <c r="A90" t="s">
        <v>732</v>
      </c>
      <c r="B90">
        <f t="shared" si="19"/>
        <v>-1</v>
      </c>
      <c r="C90">
        <f t="shared" si="20"/>
        <v>1.8</v>
      </c>
      <c r="D90" t="s">
        <v>254</v>
      </c>
      <c r="E90" t="s">
        <v>250</v>
      </c>
      <c r="F90" t="s">
        <v>986</v>
      </c>
      <c r="G90">
        <v>1.2553</v>
      </c>
      <c r="H90">
        <v>1.2621</v>
      </c>
      <c r="I90" t="s">
        <v>250</v>
      </c>
      <c r="J90" t="s">
        <v>987</v>
      </c>
      <c r="K90">
        <v>1.2553</v>
      </c>
      <c r="L90" t="str">
        <f t="shared" si="21"/>
        <v>ストップ切り下げ</v>
      </c>
      <c r="M90">
        <f t="shared" si="22"/>
        <v>0</v>
      </c>
      <c r="N90">
        <f t="shared" si="23"/>
        <v>0</v>
      </c>
      <c r="O90">
        <f t="shared" si="24"/>
        <v>0</v>
      </c>
      <c r="P90">
        <f t="shared" si="25"/>
        <v>0</v>
      </c>
      <c r="Q90">
        <f t="shared" si="26"/>
        <v>0</v>
      </c>
      <c r="R90">
        <f t="shared" si="27"/>
        <v>0</v>
      </c>
      <c r="S90">
        <f t="shared" si="28"/>
        <v>0</v>
      </c>
      <c r="T90">
        <v>79.54</v>
      </c>
      <c r="U90">
        <v>79.51</v>
      </c>
    </row>
    <row r="91" spans="1:21" ht="12.75" customHeight="1">
      <c r="A91" t="s">
        <v>732</v>
      </c>
      <c r="B91">
        <f t="shared" si="19"/>
        <v>-1</v>
      </c>
      <c r="C91">
        <f t="shared" si="20"/>
        <v>2.2</v>
      </c>
      <c r="D91" t="s">
        <v>254</v>
      </c>
      <c r="E91" t="s">
        <v>250</v>
      </c>
      <c r="F91" t="s">
        <v>370</v>
      </c>
      <c r="G91">
        <v>1.2519</v>
      </c>
      <c r="H91">
        <v>1.2576</v>
      </c>
      <c r="I91" t="s">
        <v>250</v>
      </c>
      <c r="J91" t="s">
        <v>988</v>
      </c>
      <c r="K91">
        <v>1.2431</v>
      </c>
      <c r="L91" t="str">
        <f t="shared" si="21"/>
        <v>ストップ切り下げ</v>
      </c>
      <c r="M91">
        <f t="shared" si="22"/>
        <v>1</v>
      </c>
      <c r="N91">
        <f t="shared" si="23"/>
        <v>87.99999999999919</v>
      </c>
      <c r="O91">
        <f t="shared" si="24"/>
        <v>0</v>
      </c>
      <c r="P91">
        <f t="shared" si="25"/>
        <v>15129</v>
      </c>
      <c r="Q91">
        <f t="shared" si="26"/>
        <v>15129</v>
      </c>
      <c r="R91">
        <f t="shared" si="27"/>
        <v>0</v>
      </c>
      <c r="S91">
        <f t="shared" si="28"/>
        <v>1</v>
      </c>
      <c r="T91">
        <v>79.44</v>
      </c>
      <c r="U91">
        <v>78.15</v>
      </c>
    </row>
    <row r="92" spans="1:21" ht="12.75" customHeight="1">
      <c r="A92" t="s">
        <v>732</v>
      </c>
      <c r="B92">
        <f t="shared" si="19"/>
        <v>1</v>
      </c>
      <c r="C92">
        <f t="shared" si="20"/>
        <v>1.5</v>
      </c>
      <c r="D92" t="s">
        <v>254</v>
      </c>
      <c r="E92" t="s">
        <v>250</v>
      </c>
      <c r="F92" t="s">
        <v>989</v>
      </c>
      <c r="G92">
        <v>1.252</v>
      </c>
      <c r="H92">
        <v>1.2438</v>
      </c>
      <c r="I92" t="s">
        <v>250</v>
      </c>
      <c r="J92" t="s">
        <v>990</v>
      </c>
      <c r="K92">
        <v>1.2537</v>
      </c>
      <c r="L92" t="str">
        <f t="shared" si="21"/>
        <v>ストップ切上げ</v>
      </c>
      <c r="M92">
        <f t="shared" si="22"/>
        <v>1</v>
      </c>
      <c r="N92">
        <f t="shared" si="23"/>
        <v>17.000000000000348</v>
      </c>
      <c r="O92">
        <f t="shared" si="24"/>
        <v>0</v>
      </c>
      <c r="P92">
        <f t="shared" si="25"/>
        <v>2024</v>
      </c>
      <c r="Q92">
        <f t="shared" si="26"/>
        <v>2024</v>
      </c>
      <c r="R92">
        <f t="shared" si="27"/>
        <v>0</v>
      </c>
      <c r="S92">
        <f t="shared" si="28"/>
        <v>2</v>
      </c>
      <c r="T92">
        <v>79.09</v>
      </c>
      <c r="U92">
        <v>79.41</v>
      </c>
    </row>
    <row r="93" spans="1:21" ht="12.75" customHeight="1">
      <c r="A93" t="s">
        <v>732</v>
      </c>
      <c r="B93">
        <f t="shared" si="19"/>
        <v>1</v>
      </c>
      <c r="C93">
        <f t="shared" si="20"/>
        <v>3.2</v>
      </c>
      <c r="D93" t="s">
        <v>254</v>
      </c>
      <c r="E93" t="s">
        <v>250</v>
      </c>
      <c r="F93" t="s">
        <v>991</v>
      </c>
      <c r="G93">
        <v>1.2628</v>
      </c>
      <c r="H93">
        <v>1.2589</v>
      </c>
      <c r="I93" t="s">
        <v>250</v>
      </c>
      <c r="J93" t="s">
        <v>992</v>
      </c>
      <c r="K93">
        <v>1.2628</v>
      </c>
      <c r="L93" t="str">
        <f t="shared" si="21"/>
        <v>ストップ切上げ</v>
      </c>
      <c r="M93">
        <f t="shared" si="22"/>
        <v>0</v>
      </c>
      <c r="N93">
        <f t="shared" si="23"/>
        <v>0</v>
      </c>
      <c r="O93">
        <f t="shared" si="24"/>
        <v>0</v>
      </c>
      <c r="P93">
        <f t="shared" si="25"/>
        <v>0</v>
      </c>
      <c r="Q93">
        <f t="shared" si="26"/>
        <v>0</v>
      </c>
      <c r="R93">
        <f t="shared" si="27"/>
        <v>0</v>
      </c>
      <c r="S93">
        <f t="shared" si="28"/>
        <v>0</v>
      </c>
      <c r="T93">
        <v>78.7</v>
      </c>
      <c r="U93">
        <v>79.12</v>
      </c>
    </row>
    <row r="94" spans="1:21" ht="12.75" customHeight="1">
      <c r="A94" t="s">
        <v>732</v>
      </c>
      <c r="B94">
        <f t="shared" si="19"/>
        <v>-1</v>
      </c>
      <c r="C94">
        <f t="shared" si="20"/>
        <v>5.2</v>
      </c>
      <c r="D94" t="s">
        <v>254</v>
      </c>
      <c r="E94" t="s">
        <v>250</v>
      </c>
      <c r="F94" t="s">
        <v>993</v>
      </c>
      <c r="G94">
        <v>1.2482</v>
      </c>
      <c r="H94">
        <v>1.2506</v>
      </c>
      <c r="I94" t="s">
        <v>250</v>
      </c>
      <c r="J94" t="s">
        <v>994</v>
      </c>
      <c r="K94">
        <v>1.2506</v>
      </c>
      <c r="L94" t="str">
        <f t="shared" si="21"/>
        <v>ストップ切り下げ</v>
      </c>
      <c r="M94">
        <f t="shared" si="22"/>
        <v>-1</v>
      </c>
      <c r="N94">
        <f t="shared" si="23"/>
        <v>0</v>
      </c>
      <c r="O94">
        <f t="shared" si="24"/>
        <v>23.999999999999577</v>
      </c>
      <c r="P94">
        <f t="shared" si="25"/>
        <v>-9916</v>
      </c>
      <c r="Q94">
        <f t="shared" si="26"/>
        <v>0</v>
      </c>
      <c r="R94">
        <f t="shared" si="27"/>
        <v>-9916</v>
      </c>
      <c r="S94">
        <f t="shared" si="28"/>
        <v>-1</v>
      </c>
      <c r="T94">
        <v>79.39</v>
      </c>
      <c r="U94">
        <v>79.45</v>
      </c>
    </row>
    <row r="95" spans="1:21" ht="12.75" customHeight="1">
      <c r="A95" t="s">
        <v>732</v>
      </c>
      <c r="B95">
        <f t="shared" si="19"/>
        <v>-1</v>
      </c>
      <c r="C95">
        <f t="shared" si="20"/>
        <v>2.8</v>
      </c>
      <c r="D95" t="s">
        <v>254</v>
      </c>
      <c r="E95" t="s">
        <v>250</v>
      </c>
      <c r="F95" t="s">
        <v>995</v>
      </c>
      <c r="G95">
        <v>1.2254</v>
      </c>
      <c r="H95">
        <v>1.2298</v>
      </c>
      <c r="I95" t="s">
        <v>250</v>
      </c>
      <c r="J95" t="s">
        <v>996</v>
      </c>
      <c r="K95">
        <v>1.222</v>
      </c>
      <c r="L95" t="str">
        <f t="shared" si="21"/>
        <v>ストップ切り下げ</v>
      </c>
      <c r="M95">
        <f t="shared" si="22"/>
        <v>1</v>
      </c>
      <c r="N95">
        <f t="shared" si="23"/>
        <v>34.000000000000696</v>
      </c>
      <c r="O95">
        <f t="shared" si="24"/>
        <v>0</v>
      </c>
      <c r="P95">
        <f t="shared" si="25"/>
        <v>7536</v>
      </c>
      <c r="Q95">
        <f t="shared" si="26"/>
        <v>7536</v>
      </c>
      <c r="R95">
        <f t="shared" si="27"/>
        <v>0</v>
      </c>
      <c r="S95">
        <f t="shared" si="28"/>
        <v>1</v>
      </c>
      <c r="T95">
        <v>79.42</v>
      </c>
      <c r="U95">
        <v>79.16</v>
      </c>
    </row>
    <row r="96" spans="1:21" ht="12.75" customHeight="1">
      <c r="A96" t="s">
        <v>732</v>
      </c>
      <c r="B96">
        <f t="shared" si="19"/>
        <v>1</v>
      </c>
      <c r="C96">
        <f t="shared" si="20"/>
        <v>1.3</v>
      </c>
      <c r="D96" t="s">
        <v>254</v>
      </c>
      <c r="E96" t="s">
        <v>250</v>
      </c>
      <c r="F96" t="s">
        <v>997</v>
      </c>
      <c r="G96">
        <v>1.2282</v>
      </c>
      <c r="H96">
        <v>1.2187</v>
      </c>
      <c r="I96" t="s">
        <v>250</v>
      </c>
      <c r="J96" t="s">
        <v>998</v>
      </c>
      <c r="K96">
        <v>1.2282</v>
      </c>
      <c r="L96" t="str">
        <f t="shared" si="21"/>
        <v>ストップ切上げ</v>
      </c>
      <c r="M96">
        <f t="shared" si="22"/>
        <v>0</v>
      </c>
      <c r="N96">
        <f t="shared" si="23"/>
        <v>0</v>
      </c>
      <c r="O96">
        <f t="shared" si="24"/>
        <v>0</v>
      </c>
      <c r="P96">
        <f t="shared" si="25"/>
        <v>0</v>
      </c>
      <c r="Q96">
        <f t="shared" si="26"/>
        <v>0</v>
      </c>
      <c r="R96">
        <f t="shared" si="27"/>
        <v>0</v>
      </c>
      <c r="S96">
        <f t="shared" si="28"/>
        <v>0</v>
      </c>
      <c r="T96">
        <v>79.08</v>
      </c>
      <c r="U96">
        <v>78.63</v>
      </c>
    </row>
    <row r="97" spans="1:21" ht="12.75" customHeight="1">
      <c r="A97" t="s">
        <v>732</v>
      </c>
      <c r="B97">
        <f t="shared" si="19"/>
        <v>-1</v>
      </c>
      <c r="C97">
        <f t="shared" si="20"/>
        <v>2.8</v>
      </c>
      <c r="D97" t="s">
        <v>254</v>
      </c>
      <c r="E97" t="s">
        <v>250</v>
      </c>
      <c r="F97" t="s">
        <v>999</v>
      </c>
      <c r="G97">
        <v>1.2235</v>
      </c>
      <c r="H97">
        <v>1.228</v>
      </c>
      <c r="I97" t="s">
        <v>250</v>
      </c>
      <c r="J97" t="s">
        <v>1000</v>
      </c>
      <c r="K97">
        <v>1.2146</v>
      </c>
      <c r="L97" t="str">
        <f t="shared" si="21"/>
        <v>ストップ切り下げ</v>
      </c>
      <c r="M97">
        <f t="shared" si="22"/>
        <v>1</v>
      </c>
      <c r="N97">
        <f t="shared" si="23"/>
        <v>89.00000000000131</v>
      </c>
      <c r="O97">
        <f t="shared" si="24"/>
        <v>0</v>
      </c>
      <c r="P97">
        <f t="shared" si="25"/>
        <v>19482</v>
      </c>
      <c r="Q97">
        <f t="shared" si="26"/>
        <v>19482</v>
      </c>
      <c r="R97">
        <f t="shared" si="27"/>
        <v>0</v>
      </c>
      <c r="S97">
        <f t="shared" si="28"/>
        <v>1</v>
      </c>
      <c r="T97">
        <v>78.57</v>
      </c>
      <c r="U97">
        <v>78.18</v>
      </c>
    </row>
    <row r="98" spans="1:21" ht="12.75" customHeight="1">
      <c r="A98" t="s">
        <v>732</v>
      </c>
      <c r="B98">
        <f t="shared" si="19"/>
        <v>1</v>
      </c>
      <c r="C98">
        <f>INT(10/(G98-H98)*B98/T98)/10</f>
        <v>3.3</v>
      </c>
      <c r="D98" t="s">
        <v>254</v>
      </c>
      <c r="E98" t="s">
        <v>250</v>
      </c>
      <c r="F98" t="s">
        <v>1001</v>
      </c>
      <c r="G98">
        <v>1.2285</v>
      </c>
      <c r="H98">
        <v>1.2247</v>
      </c>
      <c r="I98" t="s">
        <v>250</v>
      </c>
      <c r="J98" t="s">
        <v>1002</v>
      </c>
      <c r="K98">
        <v>1.2285</v>
      </c>
      <c r="L98" t="str">
        <f t="shared" si="21"/>
        <v>ストップ切上げ</v>
      </c>
      <c r="M98">
        <f t="shared" si="22"/>
        <v>0</v>
      </c>
      <c r="N98">
        <f t="shared" si="23"/>
        <v>0</v>
      </c>
      <c r="O98">
        <f t="shared" si="24"/>
        <v>0</v>
      </c>
      <c r="P98">
        <f t="shared" si="25"/>
        <v>0</v>
      </c>
      <c r="Q98">
        <f>IF(P98&gt;0,P98,0)</f>
        <v>0</v>
      </c>
      <c r="R98">
        <f t="shared" si="27"/>
        <v>0</v>
      </c>
      <c r="S98">
        <f t="shared" si="28"/>
        <v>0</v>
      </c>
      <c r="T98">
        <v>78.23</v>
      </c>
      <c r="U98">
        <v>77.97</v>
      </c>
    </row>
    <row r="99" spans="1:21" ht="12.75" customHeight="1">
      <c r="A99" t="s">
        <v>732</v>
      </c>
      <c r="B99">
        <f t="shared" si="19"/>
        <v>1</v>
      </c>
      <c r="C99">
        <f>INT(10/(G99-H99)*B99/T99)/10</f>
        <v>3.2</v>
      </c>
      <c r="D99" t="s">
        <v>254</v>
      </c>
      <c r="E99" t="s">
        <v>250</v>
      </c>
      <c r="F99" t="s">
        <v>1003</v>
      </c>
      <c r="G99">
        <v>1.2322</v>
      </c>
      <c r="H99">
        <v>1.2283</v>
      </c>
      <c r="I99" t="s">
        <v>250</v>
      </c>
      <c r="J99" t="s">
        <v>1004</v>
      </c>
      <c r="K99">
        <v>1.2283</v>
      </c>
      <c r="L99" t="str">
        <f t="shared" si="21"/>
        <v>ストップ切上げ</v>
      </c>
      <c r="M99">
        <f t="shared" si="22"/>
        <v>-1</v>
      </c>
      <c r="N99">
        <f t="shared" si="23"/>
        <v>0</v>
      </c>
      <c r="O99">
        <f t="shared" si="24"/>
        <v>39.00000000000014</v>
      </c>
      <c r="P99">
        <f t="shared" si="25"/>
        <v>-9787</v>
      </c>
      <c r="Q99">
        <f>IF(P99&gt;0,P99,0)</f>
        <v>0</v>
      </c>
      <c r="R99">
        <f t="shared" si="27"/>
        <v>-9787</v>
      </c>
      <c r="S99">
        <f t="shared" si="28"/>
        <v>-1</v>
      </c>
      <c r="T99">
        <v>78.1</v>
      </c>
      <c r="U99">
        <v>78.42</v>
      </c>
    </row>
    <row r="100" spans="1:21" ht="12.75" customHeight="1">
      <c r="A100" t="s">
        <v>732</v>
      </c>
      <c r="B100">
        <f t="shared" si="19"/>
        <v>-1</v>
      </c>
      <c r="C100">
        <f>INT(10/(G100-H100)*B100/T100)/10</f>
        <v>5.3</v>
      </c>
      <c r="D100" t="s">
        <v>254</v>
      </c>
      <c r="E100" t="s">
        <v>250</v>
      </c>
      <c r="F100" t="s">
        <v>1005</v>
      </c>
      <c r="G100">
        <v>1.228</v>
      </c>
      <c r="H100">
        <v>1.2304</v>
      </c>
      <c r="I100" t="s">
        <v>250</v>
      </c>
      <c r="J100" t="s">
        <v>1005</v>
      </c>
      <c r="K100">
        <v>1.2304</v>
      </c>
      <c r="L100" t="str">
        <f t="shared" si="21"/>
        <v>ストップ切り下げ</v>
      </c>
      <c r="M100">
        <f t="shared" si="22"/>
        <v>-1</v>
      </c>
      <c r="N100">
        <f t="shared" si="23"/>
        <v>0</v>
      </c>
      <c r="O100">
        <f t="shared" si="24"/>
        <v>23.999999999999577</v>
      </c>
      <c r="P100">
        <f t="shared" si="25"/>
        <v>-9944</v>
      </c>
      <c r="Q100">
        <f>IF(P100&gt;0,P100,0)</f>
        <v>0</v>
      </c>
      <c r="R100">
        <f t="shared" si="27"/>
        <v>-9944</v>
      </c>
      <c r="S100">
        <f t="shared" si="28"/>
        <v>-2</v>
      </c>
      <c r="T100">
        <v>78.17</v>
      </c>
      <c r="U100">
        <v>78.17</v>
      </c>
    </row>
    <row r="101" spans="1:21" ht="12.75" customHeight="1">
      <c r="A101" t="s">
        <v>732</v>
      </c>
      <c r="B101">
        <f t="shared" si="19"/>
        <v>1</v>
      </c>
      <c r="C101">
        <f>INT(10/(G101-H101)*B101/T101)/10</f>
        <v>2.2</v>
      </c>
      <c r="D101" t="s">
        <v>254</v>
      </c>
      <c r="E101" t="s">
        <v>250</v>
      </c>
      <c r="F101" t="s">
        <v>1006</v>
      </c>
      <c r="G101">
        <v>1.2485</v>
      </c>
      <c r="H101">
        <v>1.2429</v>
      </c>
      <c r="I101" t="s">
        <v>250</v>
      </c>
      <c r="J101" t="s">
        <v>1007</v>
      </c>
      <c r="K101">
        <v>1.2485</v>
      </c>
      <c r="L101" t="str">
        <f t="shared" si="21"/>
        <v>ストップ切上げ</v>
      </c>
      <c r="M101">
        <f t="shared" si="22"/>
        <v>0</v>
      </c>
      <c r="N101">
        <f t="shared" si="23"/>
        <v>0</v>
      </c>
      <c r="O101">
        <f t="shared" si="24"/>
        <v>0</v>
      </c>
      <c r="P101">
        <f t="shared" si="25"/>
        <v>0</v>
      </c>
      <c r="Q101">
        <f>IF(P101&gt;0,P101,0)</f>
        <v>0</v>
      </c>
      <c r="R101">
        <f t="shared" si="27"/>
        <v>0</v>
      </c>
      <c r="S101">
        <f t="shared" si="28"/>
        <v>0</v>
      </c>
      <c r="T101">
        <v>79.17</v>
      </c>
      <c r="U101">
        <v>78.55</v>
      </c>
    </row>
    <row r="102" spans="14:15" ht="13.5">
      <c r="N102" s="10"/>
      <c r="O102" s="10"/>
    </row>
    <row r="103" spans="1:18" ht="14.25" customHeight="1">
      <c r="A103" t="s">
        <v>400</v>
      </c>
      <c r="B103">
        <f>SUM(B2:B102)</f>
        <v>8</v>
      </c>
      <c r="L103" t="s">
        <v>403</v>
      </c>
      <c r="M103" s="42">
        <f>SUM(M2:M102)</f>
        <v>7</v>
      </c>
      <c r="N103" s="10">
        <f>INT(SUM(N2:N102))</f>
        <v>4453</v>
      </c>
      <c r="O103" s="10">
        <f>INT(SUM(O2:O102))</f>
        <v>1057</v>
      </c>
      <c r="P103">
        <f>SUM(P2:P102)</f>
        <v>599122</v>
      </c>
      <c r="Q103">
        <f>SUM(Q2:Q102)</f>
        <v>803876</v>
      </c>
      <c r="R103">
        <f>SUM(R2:R102)</f>
        <v>-204754</v>
      </c>
    </row>
    <row r="104" spans="1:15" ht="1.5" customHeight="1" hidden="1">
      <c r="A104" t="s">
        <v>401</v>
      </c>
      <c r="B104">
        <f>SUMSQ(B2:B102)</f>
        <v>100</v>
      </c>
      <c r="L104" t="s">
        <v>404</v>
      </c>
      <c r="M104">
        <f>SUMSQ(M2:M102)</f>
        <v>49</v>
      </c>
      <c r="N104" s="10"/>
      <c r="O104" s="10"/>
    </row>
    <row r="105" spans="1:15" ht="17.25" customHeight="1" hidden="1">
      <c r="A105" t="s">
        <v>402</v>
      </c>
      <c r="B105">
        <f>(B103+B104)/2</f>
        <v>54</v>
      </c>
      <c r="L105" t="s">
        <v>405</v>
      </c>
      <c r="M105">
        <f>(M104+M103)/2</f>
        <v>28</v>
      </c>
      <c r="N105" s="10"/>
      <c r="O105" s="10"/>
    </row>
    <row r="106" spans="1:13" ht="15.75" customHeight="1" hidden="1">
      <c r="A106" t="s">
        <v>87</v>
      </c>
      <c r="B106">
        <f>(B104-B103)/2</f>
        <v>46</v>
      </c>
      <c r="L106" t="s">
        <v>96</v>
      </c>
      <c r="M106">
        <f>(M104-M103)/2</f>
        <v>21</v>
      </c>
    </row>
    <row r="107" spans="12:15" ht="0.75" customHeight="1">
      <c r="L107" t="s">
        <v>228</v>
      </c>
      <c r="M107" s="11">
        <f>B104-M104</f>
        <v>51</v>
      </c>
      <c r="N107" s="12"/>
      <c r="O107" s="12"/>
    </row>
    <row r="109" ht="13.5" customHeight="1" thickBot="1"/>
    <row r="110" spans="3:10" ht="14.25" thickBot="1">
      <c r="C110" s="133" t="s">
        <v>41</v>
      </c>
      <c r="D110" s="134"/>
      <c r="F110" s="135" t="s">
        <v>42</v>
      </c>
      <c r="G110" s="136"/>
      <c r="H110" s="28"/>
      <c r="I110" s="28" t="s">
        <v>43</v>
      </c>
      <c r="J110" s="31" t="s">
        <v>44</v>
      </c>
    </row>
    <row r="111" spans="3:10" ht="13.5">
      <c r="C111" s="5" t="s">
        <v>45</v>
      </c>
      <c r="D111" s="6" t="str">
        <f>F2&amp;"～"&amp;F101</f>
        <v>2010.01.13 12:00.～2012.08.22 16:00</v>
      </c>
      <c r="F111" s="5"/>
      <c r="G111" s="15"/>
      <c r="H111" s="21"/>
      <c r="I111" s="21"/>
      <c r="J111" s="24"/>
    </row>
    <row r="112" spans="3:10" ht="13.5">
      <c r="C112" s="2" t="s">
        <v>46</v>
      </c>
      <c r="D112" s="1">
        <f>B105</f>
        <v>54</v>
      </c>
      <c r="F112" s="2"/>
      <c r="G112" s="17"/>
      <c r="H112" s="22"/>
      <c r="I112" s="22"/>
      <c r="J112" s="18"/>
    </row>
    <row r="113" spans="3:10" ht="13.5">
      <c r="C113" s="2" t="s">
        <v>47</v>
      </c>
      <c r="D113" s="1">
        <f>B106</f>
        <v>46</v>
      </c>
      <c r="F113" s="2"/>
      <c r="G113" s="17"/>
      <c r="H113" s="22"/>
      <c r="I113" s="22"/>
      <c r="J113" s="18"/>
    </row>
    <row r="114" spans="3:10" ht="13.5">
      <c r="C114" s="2" t="s">
        <v>48</v>
      </c>
      <c r="D114" s="1">
        <f>B104</f>
        <v>100</v>
      </c>
      <c r="F114" s="2"/>
      <c r="G114" s="17"/>
      <c r="H114" s="22"/>
      <c r="I114" s="22"/>
      <c r="J114" s="18"/>
    </row>
    <row r="115" spans="3:10" ht="13.5">
      <c r="C115" s="2" t="s">
        <v>49</v>
      </c>
      <c r="D115" s="1">
        <f>M105</f>
        <v>28</v>
      </c>
      <c r="F115" s="2"/>
      <c r="G115" s="17"/>
      <c r="H115" s="22"/>
      <c r="I115" s="22"/>
      <c r="J115" s="18"/>
    </row>
    <row r="116" spans="3:10" ht="13.5">
      <c r="C116" s="2" t="s">
        <v>50</v>
      </c>
      <c r="D116" s="4">
        <f>M106</f>
        <v>21</v>
      </c>
      <c r="F116" s="2"/>
      <c r="G116" s="17"/>
      <c r="H116" s="22"/>
      <c r="I116" s="22"/>
      <c r="J116" s="18"/>
    </row>
    <row r="117" spans="3:10" ht="13.5">
      <c r="C117" s="2" t="s">
        <v>51</v>
      </c>
      <c r="D117" s="1">
        <f>M107</f>
        <v>51</v>
      </c>
      <c r="F117" s="2"/>
      <c r="G117" s="17"/>
      <c r="H117" s="22"/>
      <c r="I117" s="22"/>
      <c r="J117" s="18"/>
    </row>
    <row r="118" spans="3:10" ht="13.5">
      <c r="C118" s="8" t="s">
        <v>52</v>
      </c>
      <c r="D118" s="9">
        <v>0</v>
      </c>
      <c r="F118" s="2"/>
      <c r="G118" s="17"/>
      <c r="H118" s="22"/>
      <c r="I118" s="22"/>
      <c r="J118" s="18"/>
    </row>
    <row r="119" spans="3:10" ht="13.5">
      <c r="C119" s="2" t="s">
        <v>53</v>
      </c>
      <c r="D119" s="1">
        <f>Q103</f>
        <v>803876</v>
      </c>
      <c r="F119" s="2"/>
      <c r="G119" s="17"/>
      <c r="H119" s="22"/>
      <c r="I119" s="22"/>
      <c r="J119" s="18"/>
    </row>
    <row r="120" spans="3:10" ht="13.5">
      <c r="C120" s="2" t="s">
        <v>54</v>
      </c>
      <c r="D120" s="4">
        <f>R103</f>
        <v>-204754</v>
      </c>
      <c r="F120" s="2"/>
      <c r="G120" s="17"/>
      <c r="H120" s="22"/>
      <c r="I120" s="22"/>
      <c r="J120" s="18"/>
    </row>
    <row r="121" spans="3:10" ht="13.5">
      <c r="C121" s="2" t="s">
        <v>55</v>
      </c>
      <c r="D121" s="1">
        <f>P103</f>
        <v>599122</v>
      </c>
      <c r="F121" s="5"/>
      <c r="G121" s="15"/>
      <c r="H121" s="21"/>
      <c r="I121" s="21"/>
      <c r="J121" s="16"/>
    </row>
    <row r="122" spans="3:10" ht="13.5">
      <c r="C122" s="2" t="s">
        <v>15</v>
      </c>
      <c r="D122" s="13">
        <f>D119/D115</f>
        <v>28709.85714285714</v>
      </c>
      <c r="F122" s="2"/>
      <c r="G122" s="17"/>
      <c r="H122" s="22"/>
      <c r="I122" s="22"/>
      <c r="J122" s="18"/>
    </row>
    <row r="123" spans="3:10" ht="13.5">
      <c r="C123" s="2" t="s">
        <v>16</v>
      </c>
      <c r="D123" s="13">
        <f>D120/D116</f>
        <v>-9750.190476190477</v>
      </c>
      <c r="F123" s="2"/>
      <c r="G123" s="17"/>
      <c r="H123" s="22"/>
      <c r="I123" s="22"/>
      <c r="J123" s="18"/>
    </row>
    <row r="124" spans="3:10" ht="13.5">
      <c r="C124" s="2" t="s">
        <v>56</v>
      </c>
      <c r="D124" s="1">
        <f>MAX(S2:S102)</f>
        <v>3</v>
      </c>
      <c r="F124" s="2"/>
      <c r="G124" s="17"/>
      <c r="H124" s="22"/>
      <c r="I124" s="22"/>
      <c r="J124" s="18"/>
    </row>
    <row r="125" spans="3:10" ht="13.5">
      <c r="C125" s="2" t="s">
        <v>57</v>
      </c>
      <c r="D125" s="1">
        <f>-MIN(S2:S102)</f>
        <v>3</v>
      </c>
      <c r="F125" s="2"/>
      <c r="G125" s="17"/>
      <c r="H125" s="22"/>
      <c r="I125" s="22"/>
      <c r="J125" s="18"/>
    </row>
    <row r="126" spans="3:10" ht="13.5">
      <c r="C126" s="2" t="s">
        <v>58</v>
      </c>
      <c r="D126" s="14">
        <f>MAX(N2:N102)</f>
        <v>847.9999999999999</v>
      </c>
      <c r="F126" s="2"/>
      <c r="G126" s="17"/>
      <c r="H126" s="22"/>
      <c r="I126" s="22"/>
      <c r="J126" s="18"/>
    </row>
    <row r="127" spans="3:10" ht="14.25" thickBot="1">
      <c r="C127" s="3" t="s">
        <v>14</v>
      </c>
      <c r="D127" s="7">
        <f>D115/(D115+D116)</f>
        <v>0.5714285714285714</v>
      </c>
      <c r="F127" s="2"/>
      <c r="G127" s="17"/>
      <c r="H127" s="22"/>
      <c r="I127" s="22"/>
      <c r="J127" s="18"/>
    </row>
    <row r="128" spans="3:10" ht="13.5">
      <c r="C128" s="8" t="s">
        <v>459</v>
      </c>
      <c r="D128">
        <f>(INT(-100*D122/D123))/100</f>
        <v>2.94</v>
      </c>
      <c r="F128" s="2"/>
      <c r="G128" s="17"/>
      <c r="H128" s="22"/>
      <c r="I128" s="22"/>
      <c r="J128" s="18"/>
    </row>
    <row r="129" spans="6:10" ht="14.25" thickBot="1">
      <c r="F129" s="3"/>
      <c r="G129" s="19"/>
      <c r="H129" s="23"/>
      <c r="I129" s="23"/>
      <c r="J129" s="20"/>
    </row>
    <row r="130" spans="6:10" ht="14.25" thickBot="1">
      <c r="F130" s="38" t="s">
        <v>40</v>
      </c>
      <c r="G130" s="43">
        <f>SUM(G111:G129)</f>
        <v>0</v>
      </c>
      <c r="H130" s="43"/>
      <c r="I130" s="43">
        <f>SUM(I111:I129)</f>
        <v>0</v>
      </c>
      <c r="J130" s="43">
        <f>SUM(J111:J129)</f>
        <v>0</v>
      </c>
    </row>
    <row r="133" spans="6:11" ht="14.25" thickBot="1">
      <c r="F133" s="135" t="s">
        <v>59</v>
      </c>
      <c r="G133" s="136"/>
      <c r="H133" s="28"/>
      <c r="I133" s="28" t="s">
        <v>43</v>
      </c>
      <c r="J133" s="29" t="s">
        <v>44</v>
      </c>
      <c r="K133" s="30" t="s">
        <v>60</v>
      </c>
    </row>
    <row r="134" spans="6:11" ht="13.5">
      <c r="F134" s="5" t="s">
        <v>61</v>
      </c>
      <c r="G134" s="15">
        <v>0</v>
      </c>
      <c r="H134" s="21"/>
      <c r="I134" s="21">
        <v>0</v>
      </c>
      <c r="J134" s="25">
        <v>0</v>
      </c>
      <c r="K134" s="26">
        <v>0</v>
      </c>
    </row>
    <row r="135" spans="6:11" ht="13.5">
      <c r="F135" s="2" t="s">
        <v>62</v>
      </c>
      <c r="G135" s="17">
        <v>0</v>
      </c>
      <c r="H135" s="17"/>
      <c r="I135" s="17">
        <v>0</v>
      </c>
      <c r="J135" s="22">
        <v>0</v>
      </c>
      <c r="K135" s="27">
        <v>0</v>
      </c>
    </row>
    <row r="136" spans="6:11" ht="13.5">
      <c r="F136" s="2" t="s">
        <v>63</v>
      </c>
      <c r="G136" s="17">
        <v>0</v>
      </c>
      <c r="H136" s="17"/>
      <c r="I136" s="17">
        <v>0</v>
      </c>
      <c r="J136" s="22">
        <v>0</v>
      </c>
      <c r="K136" s="27">
        <v>0</v>
      </c>
    </row>
    <row r="137" spans="6:11" ht="13.5">
      <c r="F137" s="2" t="s">
        <v>64</v>
      </c>
      <c r="G137" s="17">
        <v>0</v>
      </c>
      <c r="H137" s="17"/>
      <c r="I137" s="17">
        <v>0</v>
      </c>
      <c r="J137" s="22">
        <v>0</v>
      </c>
      <c r="K137" s="27">
        <v>0</v>
      </c>
    </row>
    <row r="138" spans="6:11" ht="14.25" thickBot="1">
      <c r="F138" s="33" t="s">
        <v>65</v>
      </c>
      <c r="G138" s="34">
        <v>0</v>
      </c>
      <c r="H138" s="34"/>
      <c r="I138" s="34">
        <v>0</v>
      </c>
      <c r="J138" s="35">
        <v>0</v>
      </c>
      <c r="K138" s="36">
        <v>0</v>
      </c>
    </row>
    <row r="139" spans="6:11" ht="14.25" thickBot="1">
      <c r="F139" s="32" t="s">
        <v>40</v>
      </c>
      <c r="G139" s="32"/>
      <c r="H139" s="32"/>
      <c r="I139" s="32"/>
      <c r="J139" s="37"/>
      <c r="K139" s="123">
        <f>SUM(K134:K138)</f>
        <v>0</v>
      </c>
    </row>
  </sheetData>
  <sheetProtection/>
  <mergeCells count="3">
    <mergeCell ref="C110:D110"/>
    <mergeCell ref="F110:G110"/>
    <mergeCell ref="F133:G133"/>
  </mergeCells>
  <printOptions/>
  <pageMargins left="0.6986111111111111" right="0.6986111111111111" top="0.75" bottom="0.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U139"/>
  <sheetViews>
    <sheetView zoomScaleSheetLayoutView="100" zoomScalePageLayoutView="0" workbookViewId="0" topLeftCell="E1">
      <pane ySplit="1" topLeftCell="A2" activePane="bottomLeft" state="frozen"/>
      <selection pane="topLeft" activeCell="A1" sqref="A1"/>
      <selection pane="bottomLeft" activeCell="U102" sqref="U102"/>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0.375" style="0" customWidth="1"/>
    <col min="17" max="17" width="0.2421875" style="0" customWidth="1"/>
    <col min="18" max="18" width="9.875" style="0" hidden="1" customWidth="1"/>
    <col min="19" max="19" width="0.2421875" style="0" customWidth="1"/>
    <col min="20" max="20" width="8.375" style="0" customWidth="1"/>
    <col min="21" max="21" width="8.25390625" style="0" customWidth="1"/>
  </cols>
  <sheetData>
    <row r="1" spans="1:21"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c r="T1" t="s">
        <v>83</v>
      </c>
      <c r="U1" t="s">
        <v>83</v>
      </c>
    </row>
    <row r="2" spans="1:21" ht="13.5" customHeight="1">
      <c r="A2" t="s">
        <v>731</v>
      </c>
      <c r="B2">
        <f aca="true" t="shared" si="0" ref="B2:B65">IF(G2&gt;H2,1,-1)</f>
        <v>-1</v>
      </c>
      <c r="C2">
        <f aca="true" t="shared" si="1" ref="C2:C65">INT(10/(G2-H2)*B2/T2)/10</f>
        <v>6.8</v>
      </c>
      <c r="D2" t="s">
        <v>254</v>
      </c>
      <c r="E2" t="s">
        <v>479</v>
      </c>
      <c r="F2" t="s">
        <v>1008</v>
      </c>
      <c r="G2">
        <v>1.3194</v>
      </c>
      <c r="H2">
        <v>1.3208</v>
      </c>
      <c r="I2" t="s">
        <v>479</v>
      </c>
      <c r="J2" t="s">
        <v>1009</v>
      </c>
      <c r="K2">
        <v>1.3194</v>
      </c>
      <c r="L2" t="str">
        <f aca="true" t="shared" si="2" ref="L2:L65">IF(B2&gt;0,"ストップ切上げ","ストップ切り下げ")</f>
        <v>ストップ切り下げ</v>
      </c>
      <c r="M2">
        <f aca="true" t="shared" si="3" ref="M2:M65">IF(P2&gt;0,1,IF(P2&lt;0,-1,0))</f>
        <v>0</v>
      </c>
      <c r="N2">
        <f aca="true" t="shared" si="4" ref="N2:N65">IF((K2-G2)*B2&gt;0,(K2-G2)*B2*10000,0)</f>
        <v>0</v>
      </c>
      <c r="O2">
        <f aca="true" t="shared" si="5" ref="O2:O65">IF((K2-G2)*B2&lt;0,(G2-K2)*B2*10000,0)</f>
        <v>0</v>
      </c>
      <c r="P2">
        <f aca="true" t="shared" si="6" ref="P2:P65">INT((K2-G2)*C2*B2*U2*10000)</f>
        <v>0</v>
      </c>
      <c r="Q2">
        <f>IF(P2&gt;0,P2,0)</f>
        <v>0</v>
      </c>
      <c r="R2">
        <f aca="true" t="shared" si="7" ref="R2:R65">IF(P2&lt;0,P2,0)</f>
        <v>0</v>
      </c>
      <c r="S2">
        <f>M2</f>
        <v>0</v>
      </c>
      <c r="T2">
        <v>103.97</v>
      </c>
      <c r="U2">
        <v>103.86</v>
      </c>
    </row>
    <row r="3" spans="1:21" ht="12.75" customHeight="1">
      <c r="A3" t="s">
        <v>731</v>
      </c>
      <c r="B3">
        <f t="shared" si="0"/>
        <v>-1</v>
      </c>
      <c r="C3">
        <f t="shared" si="1"/>
        <v>7.3</v>
      </c>
      <c r="D3" t="s">
        <v>254</v>
      </c>
      <c r="E3" t="s">
        <v>479</v>
      </c>
      <c r="F3" t="s">
        <v>1010</v>
      </c>
      <c r="G3">
        <v>1.3186</v>
      </c>
      <c r="H3">
        <v>1.3199</v>
      </c>
      <c r="I3" t="s">
        <v>479</v>
      </c>
      <c r="J3" t="s">
        <v>1011</v>
      </c>
      <c r="K3">
        <v>1.318</v>
      </c>
      <c r="L3" t="str">
        <f t="shared" si="2"/>
        <v>ストップ切り下げ</v>
      </c>
      <c r="M3">
        <f t="shared" si="3"/>
        <v>1</v>
      </c>
      <c r="N3">
        <f t="shared" si="4"/>
        <v>5.999999999999339</v>
      </c>
      <c r="O3">
        <f t="shared" si="5"/>
        <v>0</v>
      </c>
      <c r="P3">
        <f t="shared" si="6"/>
        <v>4551</v>
      </c>
      <c r="Q3">
        <f aca="true" t="shared" si="8" ref="Q3:Q101">IF(P3&gt;0,P3,0)</f>
        <v>4551</v>
      </c>
      <c r="R3">
        <f t="shared" si="7"/>
        <v>0</v>
      </c>
      <c r="S3">
        <f>IF(M3=M2,S2+M3,M3)</f>
        <v>1</v>
      </c>
      <c r="T3">
        <v>104.14</v>
      </c>
      <c r="U3">
        <v>103.92</v>
      </c>
    </row>
    <row r="4" spans="1:21" ht="12.75" customHeight="1">
      <c r="A4" t="s">
        <v>731</v>
      </c>
      <c r="B4">
        <f t="shared" si="0"/>
        <v>-1</v>
      </c>
      <c r="C4">
        <f t="shared" si="1"/>
        <v>13.7</v>
      </c>
      <c r="D4" t="s">
        <v>254</v>
      </c>
      <c r="E4" t="s">
        <v>479</v>
      </c>
      <c r="F4" t="s">
        <v>1012</v>
      </c>
      <c r="G4">
        <v>1.3178</v>
      </c>
      <c r="H4">
        <v>1.3185</v>
      </c>
      <c r="I4" t="s">
        <v>479</v>
      </c>
      <c r="J4" t="s">
        <v>500</v>
      </c>
      <c r="K4">
        <v>1.3185</v>
      </c>
      <c r="L4" t="str">
        <f t="shared" si="2"/>
        <v>ストップ切り下げ</v>
      </c>
      <c r="M4">
        <f>IF(P4&gt;0,1,IF(P4&lt;0,-1,0))</f>
        <v>-1</v>
      </c>
      <c r="N4">
        <f t="shared" si="4"/>
        <v>0</v>
      </c>
      <c r="O4">
        <f t="shared" si="5"/>
        <v>6.999999999999229</v>
      </c>
      <c r="P4">
        <f t="shared" si="6"/>
        <v>-9966</v>
      </c>
      <c r="Q4">
        <f t="shared" si="8"/>
        <v>0</v>
      </c>
      <c r="R4">
        <f t="shared" si="7"/>
        <v>-9966</v>
      </c>
      <c r="S4">
        <f>IF(M4=M3,S3+M4,M4)</f>
        <v>-1</v>
      </c>
      <c r="T4">
        <v>103.83</v>
      </c>
      <c r="U4">
        <v>103.92</v>
      </c>
    </row>
    <row r="5" spans="1:21" ht="12.75" customHeight="1">
      <c r="A5" t="s">
        <v>731</v>
      </c>
      <c r="B5">
        <f t="shared" si="0"/>
        <v>-1</v>
      </c>
      <c r="C5">
        <f t="shared" si="1"/>
        <v>3.8</v>
      </c>
      <c r="D5" t="s">
        <v>254</v>
      </c>
      <c r="E5" t="s">
        <v>479</v>
      </c>
      <c r="F5" t="s">
        <v>1013</v>
      </c>
      <c r="G5">
        <v>1.3167</v>
      </c>
      <c r="H5">
        <v>1.3192</v>
      </c>
      <c r="I5" t="s">
        <v>479</v>
      </c>
      <c r="J5" t="s">
        <v>1014</v>
      </c>
      <c r="K5">
        <v>1.3139</v>
      </c>
      <c r="L5" t="str">
        <f t="shared" si="2"/>
        <v>ストップ切り下げ</v>
      </c>
      <c r="M5">
        <f t="shared" si="3"/>
        <v>1</v>
      </c>
      <c r="N5">
        <f t="shared" si="4"/>
        <v>27.999999999999137</v>
      </c>
      <c r="O5">
        <f t="shared" si="5"/>
        <v>0</v>
      </c>
      <c r="P5">
        <f t="shared" si="6"/>
        <v>11184</v>
      </c>
      <c r="Q5">
        <f t="shared" si="8"/>
        <v>11184</v>
      </c>
      <c r="R5">
        <f t="shared" si="7"/>
        <v>0</v>
      </c>
      <c r="S5">
        <f aca="true" t="shared" si="9" ref="S5:S59">IF(M5=M4,S4+M5,M5)</f>
        <v>1</v>
      </c>
      <c r="T5">
        <v>104</v>
      </c>
      <c r="U5">
        <v>105.12</v>
      </c>
    </row>
    <row r="6" spans="1:21" ht="12.75" customHeight="1">
      <c r="A6" t="s">
        <v>731</v>
      </c>
      <c r="B6">
        <f t="shared" si="0"/>
        <v>1</v>
      </c>
      <c r="C6">
        <f t="shared" si="1"/>
        <v>7.9</v>
      </c>
      <c r="D6" t="s">
        <v>254</v>
      </c>
      <c r="E6" t="s">
        <v>479</v>
      </c>
      <c r="F6" t="s">
        <v>1015</v>
      </c>
      <c r="G6">
        <v>1.3132</v>
      </c>
      <c r="H6">
        <v>1.312</v>
      </c>
      <c r="I6" t="s">
        <v>479</v>
      </c>
      <c r="J6" t="s">
        <v>1016</v>
      </c>
      <c r="K6">
        <v>1.3132</v>
      </c>
      <c r="L6" t="str">
        <f t="shared" si="2"/>
        <v>ストップ切上げ</v>
      </c>
      <c r="M6">
        <f>IF(P6&gt;0,1,IF(P6&lt;0,-1,0))</f>
        <v>0</v>
      </c>
      <c r="N6">
        <f t="shared" si="4"/>
        <v>0</v>
      </c>
      <c r="O6">
        <f t="shared" si="5"/>
        <v>0</v>
      </c>
      <c r="P6">
        <f t="shared" si="6"/>
        <v>0</v>
      </c>
      <c r="Q6">
        <f t="shared" si="8"/>
        <v>0</v>
      </c>
      <c r="R6">
        <f t="shared" si="7"/>
        <v>0</v>
      </c>
      <c r="S6">
        <f t="shared" si="9"/>
        <v>0</v>
      </c>
      <c r="T6">
        <v>105.14</v>
      </c>
      <c r="U6">
        <v>104.87</v>
      </c>
    </row>
    <row r="7" spans="1:21" ht="12.75" customHeight="1">
      <c r="A7" t="s">
        <v>731</v>
      </c>
      <c r="B7">
        <f t="shared" si="0"/>
        <v>-1</v>
      </c>
      <c r="C7">
        <f t="shared" si="1"/>
        <v>7.8</v>
      </c>
      <c r="D7" t="s">
        <v>254</v>
      </c>
      <c r="E7" t="s">
        <v>479</v>
      </c>
      <c r="F7" t="s">
        <v>1017</v>
      </c>
      <c r="G7">
        <v>1.289</v>
      </c>
      <c r="H7">
        <v>1.2902</v>
      </c>
      <c r="I7" t="s">
        <v>479</v>
      </c>
      <c r="J7" t="s">
        <v>1018</v>
      </c>
      <c r="K7">
        <v>1.289</v>
      </c>
      <c r="L7" t="str">
        <f t="shared" si="2"/>
        <v>ストップ切り下げ</v>
      </c>
      <c r="M7">
        <f t="shared" si="3"/>
        <v>0</v>
      </c>
      <c r="N7">
        <f t="shared" si="4"/>
        <v>0</v>
      </c>
      <c r="O7">
        <f t="shared" si="5"/>
        <v>0</v>
      </c>
      <c r="P7">
        <f t="shared" si="6"/>
        <v>0</v>
      </c>
      <c r="Q7">
        <f t="shared" si="8"/>
        <v>0</v>
      </c>
      <c r="R7">
        <f t="shared" si="7"/>
        <v>0</v>
      </c>
      <c r="S7">
        <f t="shared" si="9"/>
        <v>0</v>
      </c>
      <c r="T7">
        <v>106.22</v>
      </c>
      <c r="U7">
        <v>106.23</v>
      </c>
    </row>
    <row r="8" spans="1:21" ht="12.75" customHeight="1">
      <c r="A8" t="s">
        <v>731</v>
      </c>
      <c r="B8">
        <f t="shared" si="0"/>
        <v>-1</v>
      </c>
      <c r="C8">
        <f t="shared" si="1"/>
        <v>11.6</v>
      </c>
      <c r="D8" t="s">
        <v>254</v>
      </c>
      <c r="E8" t="s">
        <v>479</v>
      </c>
      <c r="F8" t="s">
        <v>1019</v>
      </c>
      <c r="G8">
        <v>1.291</v>
      </c>
      <c r="H8">
        <v>1.2918</v>
      </c>
      <c r="I8" t="s">
        <v>479</v>
      </c>
      <c r="J8" t="s">
        <v>1020</v>
      </c>
      <c r="K8">
        <v>1.2918</v>
      </c>
      <c r="L8" t="str">
        <f t="shared" si="2"/>
        <v>ストップ切り下げ</v>
      </c>
      <c r="M8">
        <f t="shared" si="3"/>
        <v>-1</v>
      </c>
      <c r="N8">
        <f t="shared" si="4"/>
        <v>0</v>
      </c>
      <c r="O8">
        <f t="shared" si="5"/>
        <v>8.00000000000134</v>
      </c>
      <c r="P8">
        <f t="shared" si="6"/>
        <v>-9917</v>
      </c>
      <c r="Q8">
        <f t="shared" si="8"/>
        <v>0</v>
      </c>
      <c r="R8">
        <f t="shared" si="7"/>
        <v>-9917</v>
      </c>
      <c r="S8">
        <f t="shared" si="9"/>
        <v>-1</v>
      </c>
      <c r="T8">
        <v>106.91</v>
      </c>
      <c r="U8">
        <v>106.86</v>
      </c>
    </row>
    <row r="9" spans="1:21" ht="12.75" customHeight="1">
      <c r="A9" t="s">
        <v>731</v>
      </c>
      <c r="B9">
        <f t="shared" si="0"/>
        <v>-1</v>
      </c>
      <c r="C9">
        <f t="shared" si="1"/>
        <v>5.4</v>
      </c>
      <c r="D9" t="s">
        <v>254</v>
      </c>
      <c r="E9" t="s">
        <v>479</v>
      </c>
      <c r="F9" t="s">
        <v>1021</v>
      </c>
      <c r="G9">
        <v>1.2914</v>
      </c>
      <c r="H9">
        <v>1.2931</v>
      </c>
      <c r="I9" t="s">
        <v>479</v>
      </c>
      <c r="J9" t="s">
        <v>1022</v>
      </c>
      <c r="K9">
        <v>1.2931</v>
      </c>
      <c r="L9" t="str">
        <f t="shared" si="2"/>
        <v>ストップ切り下げ</v>
      </c>
      <c r="M9">
        <f t="shared" si="3"/>
        <v>-1</v>
      </c>
      <c r="N9">
        <f t="shared" si="4"/>
        <v>0</v>
      </c>
      <c r="O9">
        <f t="shared" si="5"/>
        <v>16.999999999998128</v>
      </c>
      <c r="P9">
        <f t="shared" si="6"/>
        <v>-9836</v>
      </c>
      <c r="Q9">
        <f t="shared" si="8"/>
        <v>0</v>
      </c>
      <c r="R9">
        <f t="shared" si="7"/>
        <v>-9836</v>
      </c>
      <c r="S9">
        <f t="shared" si="9"/>
        <v>-2</v>
      </c>
      <c r="T9">
        <v>107.14</v>
      </c>
      <c r="U9">
        <v>107.14</v>
      </c>
    </row>
    <row r="10" spans="1:21" ht="12.75" customHeight="1">
      <c r="A10" t="s">
        <v>731</v>
      </c>
      <c r="B10">
        <f t="shared" si="0"/>
        <v>1</v>
      </c>
      <c r="C10">
        <f t="shared" si="1"/>
        <v>6.2</v>
      </c>
      <c r="D10" t="s">
        <v>254</v>
      </c>
      <c r="E10" t="s">
        <v>479</v>
      </c>
      <c r="F10" t="s">
        <v>1023</v>
      </c>
      <c r="G10">
        <v>1.2953</v>
      </c>
      <c r="H10">
        <v>1.2938</v>
      </c>
      <c r="I10" t="s">
        <v>479</v>
      </c>
      <c r="J10" t="s">
        <v>1024</v>
      </c>
      <c r="K10">
        <v>1.2938</v>
      </c>
      <c r="L10" t="str">
        <f t="shared" si="2"/>
        <v>ストップ切上げ</v>
      </c>
      <c r="M10">
        <f t="shared" si="3"/>
        <v>-1</v>
      </c>
      <c r="N10">
        <f t="shared" si="4"/>
        <v>0</v>
      </c>
      <c r="O10">
        <f t="shared" si="5"/>
        <v>14.999999999998348</v>
      </c>
      <c r="P10">
        <f t="shared" si="6"/>
        <v>-9979</v>
      </c>
      <c r="Q10">
        <f t="shared" si="8"/>
        <v>0</v>
      </c>
      <c r="R10">
        <f t="shared" si="7"/>
        <v>-9979</v>
      </c>
      <c r="S10">
        <f t="shared" si="9"/>
        <v>-3</v>
      </c>
      <c r="T10">
        <v>107.34</v>
      </c>
      <c r="U10">
        <v>107.3</v>
      </c>
    </row>
    <row r="11" spans="1:21" ht="12.75" customHeight="1">
      <c r="A11" t="s">
        <v>731</v>
      </c>
      <c r="B11">
        <f t="shared" si="0"/>
        <v>-1</v>
      </c>
      <c r="C11">
        <f t="shared" si="1"/>
        <v>9.3</v>
      </c>
      <c r="D11" t="s">
        <v>254</v>
      </c>
      <c r="E11" t="s">
        <v>479</v>
      </c>
      <c r="F11" t="s">
        <v>1025</v>
      </c>
      <c r="G11">
        <v>1.2949</v>
      </c>
      <c r="H11">
        <v>1.2959</v>
      </c>
      <c r="I11" t="s">
        <v>479</v>
      </c>
      <c r="J11" t="s">
        <v>1026</v>
      </c>
      <c r="K11">
        <v>1.2959</v>
      </c>
      <c r="L11" t="str">
        <f t="shared" si="2"/>
        <v>ストップ切り下げ</v>
      </c>
      <c r="M11">
        <f t="shared" si="3"/>
        <v>-1</v>
      </c>
      <c r="N11">
        <f t="shared" si="4"/>
        <v>0</v>
      </c>
      <c r="O11">
        <f t="shared" si="5"/>
        <v>10.000000000001119</v>
      </c>
      <c r="P11">
        <f t="shared" si="6"/>
        <v>-9973</v>
      </c>
      <c r="Q11">
        <f t="shared" si="8"/>
        <v>0</v>
      </c>
      <c r="R11">
        <f t="shared" si="7"/>
        <v>-9973</v>
      </c>
      <c r="S11">
        <f t="shared" si="9"/>
        <v>-4</v>
      </c>
      <c r="T11">
        <v>107.19</v>
      </c>
      <c r="U11">
        <v>107.23</v>
      </c>
    </row>
    <row r="12" spans="1:21" ht="12.75" customHeight="1">
      <c r="A12" t="s">
        <v>731</v>
      </c>
      <c r="B12">
        <f t="shared" si="0"/>
        <v>-1</v>
      </c>
      <c r="C12">
        <f t="shared" si="1"/>
        <v>5.8</v>
      </c>
      <c r="D12" t="s">
        <v>254</v>
      </c>
      <c r="E12" t="s">
        <v>479</v>
      </c>
      <c r="F12" t="s">
        <v>1027</v>
      </c>
      <c r="G12">
        <v>1.2943</v>
      </c>
      <c r="H12">
        <v>1.2959</v>
      </c>
      <c r="I12" t="s">
        <v>479</v>
      </c>
      <c r="J12" t="s">
        <v>1028</v>
      </c>
      <c r="K12">
        <v>1.2959</v>
      </c>
      <c r="L12" t="str">
        <f t="shared" si="2"/>
        <v>ストップ切り下げ</v>
      </c>
      <c r="M12">
        <f t="shared" si="3"/>
        <v>-1</v>
      </c>
      <c r="N12">
        <f t="shared" si="4"/>
        <v>0</v>
      </c>
      <c r="O12">
        <f t="shared" si="5"/>
        <v>16.00000000000046</v>
      </c>
      <c r="P12">
        <f t="shared" si="6"/>
        <v>-9954</v>
      </c>
      <c r="Q12">
        <f t="shared" si="8"/>
        <v>0</v>
      </c>
      <c r="R12">
        <f t="shared" si="7"/>
        <v>-9954</v>
      </c>
      <c r="S12">
        <f t="shared" si="9"/>
        <v>-5</v>
      </c>
      <c r="T12">
        <v>107.26</v>
      </c>
      <c r="U12">
        <v>107.26</v>
      </c>
    </row>
    <row r="13" spans="1:21" ht="12.75" customHeight="1">
      <c r="A13" t="s">
        <v>731</v>
      </c>
      <c r="B13">
        <f t="shared" si="0"/>
        <v>1</v>
      </c>
      <c r="C13">
        <f t="shared" si="1"/>
        <v>2.5</v>
      </c>
      <c r="D13" t="s">
        <v>254</v>
      </c>
      <c r="E13" t="s">
        <v>479</v>
      </c>
      <c r="F13" t="s">
        <v>1029</v>
      </c>
      <c r="G13">
        <v>1.289</v>
      </c>
      <c r="H13">
        <v>1.2854</v>
      </c>
      <c r="I13" t="s">
        <v>479</v>
      </c>
      <c r="J13" t="s">
        <v>1030</v>
      </c>
      <c r="K13">
        <v>1.289</v>
      </c>
      <c r="L13" t="str">
        <f t="shared" si="2"/>
        <v>ストップ切上げ</v>
      </c>
      <c r="M13">
        <f t="shared" si="3"/>
        <v>0</v>
      </c>
      <c r="N13">
        <f t="shared" si="4"/>
        <v>0</v>
      </c>
      <c r="O13">
        <f t="shared" si="5"/>
        <v>0</v>
      </c>
      <c r="P13">
        <f t="shared" si="6"/>
        <v>0</v>
      </c>
      <c r="Q13">
        <f t="shared" si="8"/>
        <v>0</v>
      </c>
      <c r="R13">
        <f t="shared" si="7"/>
        <v>0</v>
      </c>
      <c r="S13">
        <f t="shared" si="9"/>
        <v>0</v>
      </c>
      <c r="T13">
        <v>108.73</v>
      </c>
      <c r="U13">
        <v>109.19</v>
      </c>
    </row>
    <row r="14" spans="1:21" ht="12.75" customHeight="1">
      <c r="A14" t="s">
        <v>731</v>
      </c>
      <c r="B14">
        <f t="shared" si="0"/>
        <v>1</v>
      </c>
      <c r="C14">
        <f t="shared" si="1"/>
        <v>9.1</v>
      </c>
      <c r="D14" t="s">
        <v>254</v>
      </c>
      <c r="E14" t="s">
        <v>479</v>
      </c>
      <c r="F14" t="s">
        <v>1031</v>
      </c>
      <c r="G14">
        <v>1.285</v>
      </c>
      <c r="H14">
        <v>1.284</v>
      </c>
      <c r="I14" t="s">
        <v>479</v>
      </c>
      <c r="J14" t="s">
        <v>1032</v>
      </c>
      <c r="K14">
        <v>1.285</v>
      </c>
      <c r="L14" t="str">
        <f t="shared" si="2"/>
        <v>ストップ切上げ</v>
      </c>
      <c r="M14">
        <f t="shared" si="3"/>
        <v>0</v>
      </c>
      <c r="N14">
        <f t="shared" si="4"/>
        <v>0</v>
      </c>
      <c r="O14">
        <f t="shared" si="5"/>
        <v>0</v>
      </c>
      <c r="P14">
        <f t="shared" si="6"/>
        <v>0</v>
      </c>
      <c r="Q14">
        <f t="shared" si="8"/>
        <v>0</v>
      </c>
      <c r="R14">
        <f t="shared" si="7"/>
        <v>0</v>
      </c>
      <c r="S14">
        <f t="shared" si="9"/>
        <v>0</v>
      </c>
      <c r="T14">
        <v>108.79</v>
      </c>
      <c r="U14">
        <v>108.93</v>
      </c>
    </row>
    <row r="15" spans="1:21" ht="12.75" customHeight="1">
      <c r="A15" t="s">
        <v>731</v>
      </c>
      <c r="B15">
        <f t="shared" si="0"/>
        <v>-1</v>
      </c>
      <c r="C15">
        <f t="shared" si="1"/>
        <v>8.3</v>
      </c>
      <c r="D15" t="s">
        <v>254</v>
      </c>
      <c r="E15" t="s">
        <v>479</v>
      </c>
      <c r="F15" t="s">
        <v>1033</v>
      </c>
      <c r="G15">
        <v>1.2846</v>
      </c>
      <c r="H15">
        <v>1.2857</v>
      </c>
      <c r="I15" t="s">
        <v>479</v>
      </c>
      <c r="J15" t="s">
        <v>1034</v>
      </c>
      <c r="K15">
        <v>1.2857</v>
      </c>
      <c r="L15" t="str">
        <f t="shared" si="2"/>
        <v>ストップ切り下げ</v>
      </c>
      <c r="M15">
        <f t="shared" si="3"/>
        <v>-1</v>
      </c>
      <c r="N15">
        <f t="shared" si="4"/>
        <v>0</v>
      </c>
      <c r="O15">
        <f t="shared" si="5"/>
        <v>11.000000000001009</v>
      </c>
      <c r="P15">
        <f t="shared" si="6"/>
        <v>-9917</v>
      </c>
      <c r="Q15">
        <f t="shared" si="8"/>
        <v>0</v>
      </c>
      <c r="R15">
        <f t="shared" si="7"/>
        <v>-9917</v>
      </c>
      <c r="S15">
        <f t="shared" si="9"/>
        <v>-1</v>
      </c>
      <c r="T15">
        <v>108.66</v>
      </c>
      <c r="U15">
        <v>108.61</v>
      </c>
    </row>
    <row r="16" spans="1:21" ht="12.75" customHeight="1">
      <c r="A16" t="s">
        <v>731</v>
      </c>
      <c r="B16">
        <f t="shared" si="0"/>
        <v>-1</v>
      </c>
      <c r="C16">
        <f t="shared" si="1"/>
        <v>4.1</v>
      </c>
      <c r="D16" t="s">
        <v>254</v>
      </c>
      <c r="E16" t="s">
        <v>479</v>
      </c>
      <c r="F16" t="s">
        <v>1035</v>
      </c>
      <c r="G16">
        <v>1.2736</v>
      </c>
      <c r="H16">
        <v>1.2758</v>
      </c>
      <c r="I16" t="s">
        <v>479</v>
      </c>
      <c r="J16" t="s">
        <v>1036</v>
      </c>
      <c r="K16">
        <v>1.2689</v>
      </c>
      <c r="L16" t="str">
        <f t="shared" si="2"/>
        <v>ストップ切り下げ</v>
      </c>
      <c r="M16">
        <f t="shared" si="3"/>
        <v>1</v>
      </c>
      <c r="N16">
        <f t="shared" si="4"/>
        <v>47.000000000001485</v>
      </c>
      <c r="O16">
        <f t="shared" si="5"/>
        <v>0</v>
      </c>
      <c r="P16">
        <f t="shared" si="6"/>
        <v>21106</v>
      </c>
      <c r="Q16">
        <f t="shared" si="8"/>
        <v>21106</v>
      </c>
      <c r="R16">
        <f t="shared" si="7"/>
        <v>0</v>
      </c>
      <c r="S16">
        <f t="shared" si="9"/>
        <v>1</v>
      </c>
      <c r="T16">
        <v>109.09</v>
      </c>
      <c r="U16">
        <v>109.53</v>
      </c>
    </row>
    <row r="17" spans="1:21" ht="12.75" customHeight="1">
      <c r="A17" t="s">
        <v>731</v>
      </c>
      <c r="B17">
        <f t="shared" si="0"/>
        <v>-1</v>
      </c>
      <c r="C17">
        <f t="shared" si="1"/>
        <v>4.5</v>
      </c>
      <c r="D17" t="s">
        <v>254</v>
      </c>
      <c r="E17" t="s">
        <v>479</v>
      </c>
      <c r="F17" t="s">
        <v>1037</v>
      </c>
      <c r="G17">
        <v>1.2672</v>
      </c>
      <c r="H17">
        <v>1.2692</v>
      </c>
      <c r="I17" t="s">
        <v>479</v>
      </c>
      <c r="J17" t="s">
        <v>1038</v>
      </c>
      <c r="K17">
        <v>1.2692</v>
      </c>
      <c r="L17" t="str">
        <f t="shared" si="2"/>
        <v>ストップ切り下げ</v>
      </c>
      <c r="M17">
        <f t="shared" si="3"/>
        <v>-1</v>
      </c>
      <c r="N17">
        <f t="shared" si="4"/>
        <v>0</v>
      </c>
      <c r="O17">
        <f t="shared" si="5"/>
        <v>20.000000000000018</v>
      </c>
      <c r="P17">
        <f t="shared" si="6"/>
        <v>-9838</v>
      </c>
      <c r="Q17">
        <f t="shared" si="8"/>
        <v>0</v>
      </c>
      <c r="R17">
        <f t="shared" si="7"/>
        <v>-9838</v>
      </c>
      <c r="S17">
        <f t="shared" si="9"/>
        <v>-1</v>
      </c>
      <c r="T17">
        <v>109.55</v>
      </c>
      <c r="U17">
        <v>109.31</v>
      </c>
    </row>
    <row r="18" spans="1:21" ht="12.75" customHeight="1">
      <c r="A18" t="s">
        <v>731</v>
      </c>
      <c r="B18">
        <f t="shared" si="0"/>
        <v>-1</v>
      </c>
      <c r="C18">
        <f t="shared" si="1"/>
        <v>4.8</v>
      </c>
      <c r="D18" t="s">
        <v>254</v>
      </c>
      <c r="E18" t="s">
        <v>479</v>
      </c>
      <c r="F18" t="s">
        <v>1039</v>
      </c>
      <c r="G18">
        <v>1.2685</v>
      </c>
      <c r="H18">
        <v>1.2704</v>
      </c>
      <c r="I18" t="s">
        <v>479</v>
      </c>
      <c r="J18" t="s">
        <v>1040</v>
      </c>
      <c r="K18">
        <v>1.2685</v>
      </c>
      <c r="L18" t="str">
        <f t="shared" si="2"/>
        <v>ストップ切り下げ</v>
      </c>
      <c r="M18">
        <f t="shared" si="3"/>
        <v>0</v>
      </c>
      <c r="N18">
        <f t="shared" si="4"/>
        <v>0</v>
      </c>
      <c r="O18">
        <f t="shared" si="5"/>
        <v>0</v>
      </c>
      <c r="P18">
        <f t="shared" si="6"/>
        <v>0</v>
      </c>
      <c r="Q18">
        <f t="shared" si="8"/>
        <v>0</v>
      </c>
      <c r="R18">
        <f t="shared" si="7"/>
        <v>0</v>
      </c>
      <c r="S18">
        <f t="shared" si="9"/>
        <v>0</v>
      </c>
      <c r="T18">
        <v>109.41</v>
      </c>
      <c r="U18">
        <v>108.58</v>
      </c>
    </row>
    <row r="19" spans="1:21" ht="12.75" customHeight="1">
      <c r="A19" t="s">
        <v>731</v>
      </c>
      <c r="B19">
        <f t="shared" si="0"/>
        <v>1</v>
      </c>
      <c r="C19">
        <f t="shared" si="1"/>
        <v>2.1</v>
      </c>
      <c r="D19" t="s">
        <v>254</v>
      </c>
      <c r="E19" t="s">
        <v>479</v>
      </c>
      <c r="F19" t="s">
        <v>1041</v>
      </c>
      <c r="G19">
        <v>1.2666</v>
      </c>
      <c r="H19">
        <v>1.2623</v>
      </c>
      <c r="I19" t="s">
        <v>479</v>
      </c>
      <c r="J19" t="s">
        <v>1042</v>
      </c>
      <c r="K19">
        <v>1.2666</v>
      </c>
      <c r="L19" t="str">
        <f t="shared" si="2"/>
        <v>ストップ切上げ</v>
      </c>
      <c r="M19">
        <f t="shared" si="3"/>
        <v>0</v>
      </c>
      <c r="N19">
        <f t="shared" si="4"/>
        <v>0</v>
      </c>
      <c r="O19">
        <f t="shared" si="5"/>
        <v>0</v>
      </c>
      <c r="P19">
        <f t="shared" si="6"/>
        <v>0</v>
      </c>
      <c r="Q19">
        <f t="shared" si="8"/>
        <v>0</v>
      </c>
      <c r="R19">
        <f t="shared" si="7"/>
        <v>0</v>
      </c>
      <c r="S19">
        <f t="shared" si="9"/>
        <v>0</v>
      </c>
      <c r="T19">
        <v>108.1</v>
      </c>
      <c r="U19">
        <v>108.45</v>
      </c>
    </row>
    <row r="20" spans="1:21" ht="12.75" customHeight="1">
      <c r="A20" t="s">
        <v>731</v>
      </c>
      <c r="B20">
        <f t="shared" si="0"/>
        <v>1</v>
      </c>
      <c r="C20">
        <f t="shared" si="1"/>
        <v>4.3</v>
      </c>
      <c r="D20" t="s">
        <v>254</v>
      </c>
      <c r="E20" t="s">
        <v>479</v>
      </c>
      <c r="F20" t="s">
        <v>1043</v>
      </c>
      <c r="G20">
        <v>1.2561</v>
      </c>
      <c r="H20">
        <v>1.254</v>
      </c>
      <c r="I20" t="s">
        <v>479</v>
      </c>
      <c r="J20" t="s">
        <v>1044</v>
      </c>
      <c r="K20">
        <v>1.2717</v>
      </c>
      <c r="L20" t="str">
        <f t="shared" si="2"/>
        <v>ストップ切上げ</v>
      </c>
      <c r="M20">
        <f t="shared" si="3"/>
        <v>1</v>
      </c>
      <c r="N20">
        <f t="shared" si="4"/>
        <v>156.00000000000057</v>
      </c>
      <c r="O20">
        <f t="shared" si="5"/>
        <v>0</v>
      </c>
      <c r="P20">
        <f t="shared" si="6"/>
        <v>72285</v>
      </c>
      <c r="Q20">
        <f t="shared" si="8"/>
        <v>72285</v>
      </c>
      <c r="R20">
        <f t="shared" si="7"/>
        <v>0</v>
      </c>
      <c r="S20">
        <f t="shared" si="9"/>
        <v>1</v>
      </c>
      <c r="T20">
        <v>109.17</v>
      </c>
      <c r="U20">
        <v>107.76</v>
      </c>
    </row>
    <row r="21" spans="1:21" ht="12.75" customHeight="1">
      <c r="A21" t="s">
        <v>731</v>
      </c>
      <c r="B21">
        <f t="shared" si="0"/>
        <v>1</v>
      </c>
      <c r="C21">
        <f t="shared" si="1"/>
        <v>5.4</v>
      </c>
      <c r="D21" t="s">
        <v>254</v>
      </c>
      <c r="E21" t="s">
        <v>479</v>
      </c>
      <c r="F21" t="s">
        <v>1045</v>
      </c>
      <c r="G21">
        <v>1.2691</v>
      </c>
      <c r="H21">
        <v>1.2674</v>
      </c>
      <c r="I21" t="s">
        <v>479</v>
      </c>
      <c r="J21" t="s">
        <v>1046</v>
      </c>
      <c r="K21">
        <v>1.2674</v>
      </c>
      <c r="L21" t="str">
        <f t="shared" si="2"/>
        <v>ストップ切上げ</v>
      </c>
      <c r="M21">
        <f t="shared" si="3"/>
        <v>-1</v>
      </c>
      <c r="N21">
        <f t="shared" si="4"/>
        <v>0</v>
      </c>
      <c r="O21">
        <f t="shared" si="5"/>
        <v>16.999999999998128</v>
      </c>
      <c r="P21">
        <f t="shared" si="6"/>
        <v>-9857</v>
      </c>
      <c r="Q21">
        <f t="shared" si="8"/>
        <v>0</v>
      </c>
      <c r="R21">
        <f t="shared" si="7"/>
        <v>-9857</v>
      </c>
      <c r="S21">
        <f t="shared" si="9"/>
        <v>-1</v>
      </c>
      <c r="T21">
        <v>107.3</v>
      </c>
      <c r="U21">
        <v>107.37</v>
      </c>
    </row>
    <row r="22" spans="1:21" ht="12.75" customHeight="1">
      <c r="A22" t="s">
        <v>731</v>
      </c>
      <c r="B22">
        <f t="shared" si="0"/>
        <v>-1</v>
      </c>
      <c r="C22">
        <f t="shared" si="1"/>
        <v>4</v>
      </c>
      <c r="D22" t="s">
        <v>254</v>
      </c>
      <c r="E22" t="s">
        <v>479</v>
      </c>
      <c r="F22" t="s">
        <v>1047</v>
      </c>
      <c r="G22">
        <v>1.2655</v>
      </c>
      <c r="H22">
        <v>1.2678</v>
      </c>
      <c r="I22" t="s">
        <v>479</v>
      </c>
      <c r="J22" t="s">
        <v>1048</v>
      </c>
      <c r="K22">
        <v>1.2655</v>
      </c>
      <c r="L22" t="str">
        <f t="shared" si="2"/>
        <v>ストップ切り下げ</v>
      </c>
      <c r="M22">
        <f t="shared" si="3"/>
        <v>0</v>
      </c>
      <c r="N22">
        <f t="shared" si="4"/>
        <v>0</v>
      </c>
      <c r="O22">
        <f t="shared" si="5"/>
        <v>0</v>
      </c>
      <c r="P22">
        <f t="shared" si="6"/>
        <v>0</v>
      </c>
      <c r="Q22">
        <f t="shared" si="8"/>
        <v>0</v>
      </c>
      <c r="R22">
        <f t="shared" si="7"/>
        <v>0</v>
      </c>
      <c r="S22">
        <f t="shared" si="9"/>
        <v>0</v>
      </c>
      <c r="T22">
        <v>107.05</v>
      </c>
      <c r="U22">
        <v>107.46</v>
      </c>
    </row>
    <row r="23" spans="1:21" ht="12.75" customHeight="1">
      <c r="A23" t="s">
        <v>731</v>
      </c>
      <c r="B23">
        <f t="shared" si="0"/>
        <v>-1</v>
      </c>
      <c r="C23">
        <f t="shared" si="1"/>
        <v>2.3</v>
      </c>
      <c r="D23" t="s">
        <v>254</v>
      </c>
      <c r="E23" t="s">
        <v>479</v>
      </c>
      <c r="F23" t="s">
        <v>1049</v>
      </c>
      <c r="G23">
        <v>1.2784</v>
      </c>
      <c r="H23">
        <v>1.2825</v>
      </c>
      <c r="I23" t="s">
        <v>479</v>
      </c>
      <c r="J23" t="s">
        <v>1050</v>
      </c>
      <c r="K23">
        <v>1.2784</v>
      </c>
      <c r="L23" t="str">
        <f t="shared" si="2"/>
        <v>ストップ切り下げ</v>
      </c>
      <c r="M23">
        <f t="shared" si="3"/>
        <v>0</v>
      </c>
      <c r="N23">
        <f t="shared" si="4"/>
        <v>0</v>
      </c>
      <c r="O23">
        <f t="shared" si="5"/>
        <v>0</v>
      </c>
      <c r="P23">
        <f t="shared" si="6"/>
        <v>0</v>
      </c>
      <c r="Q23">
        <f t="shared" si="8"/>
        <v>0</v>
      </c>
      <c r="R23">
        <f t="shared" si="7"/>
        <v>0</v>
      </c>
      <c r="S23">
        <f t="shared" si="9"/>
        <v>0</v>
      </c>
      <c r="T23">
        <v>105.79</v>
      </c>
      <c r="U23">
        <v>106.09</v>
      </c>
    </row>
    <row r="24" spans="1:21" ht="12.75" customHeight="1">
      <c r="A24" t="s">
        <v>731</v>
      </c>
      <c r="B24">
        <f t="shared" si="0"/>
        <v>1</v>
      </c>
      <c r="C24">
        <f t="shared" si="1"/>
        <v>4.7</v>
      </c>
      <c r="D24" t="s">
        <v>254</v>
      </c>
      <c r="E24" t="s">
        <v>479</v>
      </c>
      <c r="F24" t="s">
        <v>1051</v>
      </c>
      <c r="G24">
        <v>1.2807</v>
      </c>
      <c r="H24">
        <v>1.2787</v>
      </c>
      <c r="I24" t="s">
        <v>479</v>
      </c>
      <c r="J24" t="s">
        <v>1052</v>
      </c>
      <c r="K24">
        <v>1.2787</v>
      </c>
      <c r="L24" t="str">
        <f t="shared" si="2"/>
        <v>ストップ切上げ</v>
      </c>
      <c r="M24">
        <f t="shared" si="3"/>
        <v>-1</v>
      </c>
      <c r="N24">
        <f t="shared" si="4"/>
        <v>0</v>
      </c>
      <c r="O24">
        <f t="shared" si="5"/>
        <v>20.000000000000018</v>
      </c>
      <c r="P24">
        <f t="shared" si="6"/>
        <v>-9990</v>
      </c>
      <c r="Q24">
        <f t="shared" si="8"/>
        <v>0</v>
      </c>
      <c r="R24">
        <f t="shared" si="7"/>
        <v>-9990</v>
      </c>
      <c r="S24">
        <f t="shared" si="9"/>
        <v>-1</v>
      </c>
      <c r="T24">
        <v>106.3</v>
      </c>
      <c r="U24">
        <v>106.27</v>
      </c>
    </row>
    <row r="25" spans="1:21" ht="12.75" customHeight="1">
      <c r="A25" t="s">
        <v>731</v>
      </c>
      <c r="B25">
        <f t="shared" si="0"/>
        <v>1</v>
      </c>
      <c r="C25">
        <f t="shared" si="1"/>
        <v>4.6</v>
      </c>
      <c r="D25" t="s">
        <v>254</v>
      </c>
      <c r="E25" t="s">
        <v>479</v>
      </c>
      <c r="F25" t="s">
        <v>1053</v>
      </c>
      <c r="G25">
        <v>1.2773</v>
      </c>
      <c r="H25">
        <v>1.2753</v>
      </c>
      <c r="I25" t="s">
        <v>479</v>
      </c>
      <c r="J25" t="s">
        <v>1054</v>
      </c>
      <c r="K25">
        <v>1.2786</v>
      </c>
      <c r="L25" t="str">
        <f t="shared" si="2"/>
        <v>ストップ切上げ</v>
      </c>
      <c r="M25">
        <f t="shared" si="3"/>
        <v>1</v>
      </c>
      <c r="N25">
        <f t="shared" si="4"/>
        <v>12.999999999998568</v>
      </c>
      <c r="O25">
        <f t="shared" si="5"/>
        <v>0</v>
      </c>
      <c r="P25">
        <f t="shared" si="6"/>
        <v>6386</v>
      </c>
      <c r="Q25">
        <f t="shared" si="8"/>
        <v>6386</v>
      </c>
      <c r="R25">
        <f t="shared" si="7"/>
        <v>0</v>
      </c>
      <c r="S25">
        <f t="shared" si="9"/>
        <v>1</v>
      </c>
      <c r="T25">
        <v>106.88</v>
      </c>
      <c r="U25">
        <v>106.8</v>
      </c>
    </row>
    <row r="26" spans="1:21" ht="12.75" customHeight="1">
      <c r="A26" t="s">
        <v>731</v>
      </c>
      <c r="B26">
        <f t="shared" si="0"/>
        <v>-1</v>
      </c>
      <c r="C26">
        <f t="shared" si="1"/>
        <v>2.3</v>
      </c>
      <c r="D26" t="s">
        <v>254</v>
      </c>
      <c r="E26" t="s">
        <v>479</v>
      </c>
      <c r="F26" t="s">
        <v>1055</v>
      </c>
      <c r="G26">
        <v>1.2689</v>
      </c>
      <c r="H26">
        <v>1.2729</v>
      </c>
      <c r="I26" t="s">
        <v>479</v>
      </c>
      <c r="J26" t="s">
        <v>1056</v>
      </c>
      <c r="K26">
        <v>1.2652</v>
      </c>
      <c r="L26" t="str">
        <f t="shared" si="2"/>
        <v>ストップ切り下げ</v>
      </c>
      <c r="M26">
        <f t="shared" si="3"/>
        <v>1</v>
      </c>
      <c r="N26">
        <f t="shared" si="4"/>
        <v>36.999999999998145</v>
      </c>
      <c r="O26">
        <f t="shared" si="5"/>
        <v>0</v>
      </c>
      <c r="P26">
        <f t="shared" si="6"/>
        <v>9126</v>
      </c>
      <c r="Q26">
        <f t="shared" si="8"/>
        <v>9126</v>
      </c>
      <c r="R26">
        <f t="shared" si="7"/>
        <v>0</v>
      </c>
      <c r="S26">
        <f t="shared" si="9"/>
        <v>2</v>
      </c>
      <c r="T26">
        <v>107.27</v>
      </c>
      <c r="U26">
        <v>107.25</v>
      </c>
    </row>
    <row r="27" spans="1:21" ht="12.75" customHeight="1">
      <c r="A27" t="s">
        <v>731</v>
      </c>
      <c r="B27">
        <f t="shared" si="0"/>
        <v>1</v>
      </c>
      <c r="C27">
        <f t="shared" si="1"/>
        <v>5.4</v>
      </c>
      <c r="D27" t="s">
        <v>254</v>
      </c>
      <c r="E27" t="s">
        <v>479</v>
      </c>
      <c r="F27" t="s">
        <v>1057</v>
      </c>
      <c r="G27">
        <v>1.2747</v>
      </c>
      <c r="H27">
        <v>1.273</v>
      </c>
      <c r="I27" t="s">
        <v>479</v>
      </c>
      <c r="J27" t="s">
        <v>1058</v>
      </c>
      <c r="K27">
        <v>1.2747</v>
      </c>
      <c r="L27" t="str">
        <f t="shared" si="2"/>
        <v>ストップ切上げ</v>
      </c>
      <c r="M27">
        <f t="shared" si="3"/>
        <v>0</v>
      </c>
      <c r="N27">
        <f t="shared" si="4"/>
        <v>0</v>
      </c>
      <c r="O27">
        <f t="shared" si="5"/>
        <v>0</v>
      </c>
      <c r="P27">
        <f t="shared" si="6"/>
        <v>0</v>
      </c>
      <c r="Q27">
        <f t="shared" si="8"/>
        <v>0</v>
      </c>
      <c r="R27">
        <f t="shared" si="7"/>
        <v>0</v>
      </c>
      <c r="S27">
        <f t="shared" si="9"/>
        <v>0</v>
      </c>
      <c r="T27">
        <v>108.07</v>
      </c>
      <c r="U27">
        <v>108.08</v>
      </c>
    </row>
    <row r="28" spans="1:21" ht="12.75" customHeight="1">
      <c r="A28" t="s">
        <v>731</v>
      </c>
      <c r="B28">
        <f t="shared" si="0"/>
        <v>-1</v>
      </c>
      <c r="C28">
        <f t="shared" si="1"/>
        <v>4.8</v>
      </c>
      <c r="D28" t="s">
        <v>254</v>
      </c>
      <c r="E28" t="s">
        <v>479</v>
      </c>
      <c r="F28" t="s">
        <v>1059</v>
      </c>
      <c r="G28">
        <v>1.2581</v>
      </c>
      <c r="H28">
        <v>1.26</v>
      </c>
      <c r="I28" t="s">
        <v>479</v>
      </c>
      <c r="J28" t="s">
        <v>1060</v>
      </c>
      <c r="K28">
        <v>1.2581</v>
      </c>
      <c r="L28" t="str">
        <f t="shared" si="2"/>
        <v>ストップ切り下げ</v>
      </c>
      <c r="M28">
        <f t="shared" si="3"/>
        <v>0</v>
      </c>
      <c r="N28">
        <f t="shared" si="4"/>
        <v>0</v>
      </c>
      <c r="O28">
        <f t="shared" si="5"/>
        <v>0</v>
      </c>
      <c r="P28">
        <f t="shared" si="6"/>
        <v>0</v>
      </c>
      <c r="Q28">
        <f t="shared" si="8"/>
        <v>0</v>
      </c>
      <c r="R28">
        <f t="shared" si="7"/>
        <v>0</v>
      </c>
      <c r="S28">
        <f t="shared" si="9"/>
        <v>0</v>
      </c>
      <c r="T28">
        <v>108.93</v>
      </c>
      <c r="U28">
        <v>108.93</v>
      </c>
    </row>
    <row r="29" spans="1:21" ht="12.75" customHeight="1">
      <c r="A29" t="s">
        <v>731</v>
      </c>
      <c r="B29">
        <f t="shared" si="0"/>
        <v>1</v>
      </c>
      <c r="C29">
        <f t="shared" si="1"/>
        <v>4.3</v>
      </c>
      <c r="D29" t="s">
        <v>254</v>
      </c>
      <c r="E29" t="s">
        <v>479</v>
      </c>
      <c r="F29" t="s">
        <v>1061</v>
      </c>
      <c r="G29">
        <v>1.2626</v>
      </c>
      <c r="H29">
        <v>1.2605</v>
      </c>
      <c r="I29" t="s">
        <v>479</v>
      </c>
      <c r="J29" t="s">
        <v>1062</v>
      </c>
      <c r="K29">
        <v>1.2605</v>
      </c>
      <c r="L29" t="str">
        <f t="shared" si="2"/>
        <v>ストップ切上げ</v>
      </c>
      <c r="M29">
        <f t="shared" si="3"/>
        <v>-1</v>
      </c>
      <c r="N29">
        <f t="shared" si="4"/>
        <v>0</v>
      </c>
      <c r="O29">
        <f t="shared" si="5"/>
        <v>20.999999999999908</v>
      </c>
      <c r="P29">
        <f t="shared" si="6"/>
        <v>-9868</v>
      </c>
      <c r="Q29">
        <f t="shared" si="8"/>
        <v>0</v>
      </c>
      <c r="R29">
        <f t="shared" si="7"/>
        <v>-9868</v>
      </c>
      <c r="S29">
        <f t="shared" si="9"/>
        <v>-1</v>
      </c>
      <c r="T29">
        <v>108.95</v>
      </c>
      <c r="U29">
        <v>109.28</v>
      </c>
    </row>
    <row r="30" spans="1:21" ht="12.75" customHeight="1">
      <c r="A30" t="s">
        <v>731</v>
      </c>
      <c r="B30">
        <f t="shared" si="0"/>
        <v>-1</v>
      </c>
      <c r="C30">
        <f t="shared" si="1"/>
        <v>4.4</v>
      </c>
      <c r="D30" t="s">
        <v>254</v>
      </c>
      <c r="E30" t="s">
        <v>479</v>
      </c>
      <c r="F30" t="s">
        <v>1063</v>
      </c>
      <c r="G30">
        <v>1.2526</v>
      </c>
      <c r="H30">
        <v>1.2546</v>
      </c>
      <c r="I30" t="s">
        <v>479</v>
      </c>
      <c r="J30" t="s">
        <v>1064</v>
      </c>
      <c r="K30">
        <v>1.2516</v>
      </c>
      <c r="L30" t="str">
        <f t="shared" si="2"/>
        <v>ストップ切り下げ</v>
      </c>
      <c r="M30">
        <f t="shared" si="3"/>
        <v>1</v>
      </c>
      <c r="N30">
        <f t="shared" si="4"/>
        <v>9.999999999998899</v>
      </c>
      <c r="O30">
        <f t="shared" si="5"/>
        <v>0</v>
      </c>
      <c r="P30">
        <f t="shared" si="6"/>
        <v>4997</v>
      </c>
      <c r="Q30">
        <f t="shared" si="8"/>
        <v>4997</v>
      </c>
      <c r="R30">
        <f t="shared" si="7"/>
        <v>0</v>
      </c>
      <c r="S30">
        <f t="shared" si="9"/>
        <v>1</v>
      </c>
      <c r="T30">
        <v>112.3</v>
      </c>
      <c r="U30">
        <v>113.57</v>
      </c>
    </row>
    <row r="31" spans="1:21" ht="12.75" customHeight="1">
      <c r="A31" t="s">
        <v>731</v>
      </c>
      <c r="B31">
        <f t="shared" si="0"/>
        <v>1</v>
      </c>
      <c r="C31">
        <f t="shared" si="1"/>
        <v>5.8</v>
      </c>
      <c r="D31" t="s">
        <v>254</v>
      </c>
      <c r="E31" t="s">
        <v>479</v>
      </c>
      <c r="F31" t="s">
        <v>1065</v>
      </c>
      <c r="G31">
        <v>1.2559</v>
      </c>
      <c r="H31">
        <v>1.2544</v>
      </c>
      <c r="I31" t="s">
        <v>479</v>
      </c>
      <c r="J31" t="s">
        <v>1066</v>
      </c>
      <c r="K31">
        <v>1.2544</v>
      </c>
      <c r="L31" t="str">
        <f t="shared" si="2"/>
        <v>ストップ切上げ</v>
      </c>
      <c r="M31">
        <f t="shared" si="3"/>
        <v>-1</v>
      </c>
      <c r="N31">
        <f t="shared" si="4"/>
        <v>0</v>
      </c>
      <c r="O31">
        <f t="shared" si="5"/>
        <v>15.000000000000568</v>
      </c>
      <c r="P31">
        <f t="shared" si="6"/>
        <v>-9944</v>
      </c>
      <c r="Q31">
        <f t="shared" si="8"/>
        <v>0</v>
      </c>
      <c r="R31">
        <f t="shared" si="7"/>
        <v>-9944</v>
      </c>
      <c r="S31">
        <f t="shared" si="9"/>
        <v>-1</v>
      </c>
      <c r="T31">
        <v>113.57</v>
      </c>
      <c r="U31">
        <v>114.29</v>
      </c>
    </row>
    <row r="32" spans="1:21" ht="12.75" customHeight="1">
      <c r="A32" t="s">
        <v>731</v>
      </c>
      <c r="B32">
        <f t="shared" si="0"/>
        <v>-1</v>
      </c>
      <c r="C32">
        <f t="shared" si="1"/>
        <v>10.9</v>
      </c>
      <c r="D32" t="s">
        <v>254</v>
      </c>
      <c r="E32" t="s">
        <v>479</v>
      </c>
      <c r="F32" t="s">
        <v>1067</v>
      </c>
      <c r="G32">
        <v>1.248</v>
      </c>
      <c r="H32">
        <v>1.2488</v>
      </c>
      <c r="I32" t="s">
        <v>479</v>
      </c>
      <c r="J32" t="s">
        <v>1068</v>
      </c>
      <c r="K32">
        <v>1.2488</v>
      </c>
      <c r="L32" t="str">
        <f t="shared" si="2"/>
        <v>ストップ切り下げ</v>
      </c>
      <c r="M32">
        <f t="shared" si="3"/>
        <v>-1</v>
      </c>
      <c r="N32">
        <f t="shared" si="4"/>
        <v>0</v>
      </c>
      <c r="O32">
        <f t="shared" si="5"/>
        <v>7.999999999999119</v>
      </c>
      <c r="P32">
        <f t="shared" si="6"/>
        <v>-9994</v>
      </c>
      <c r="Q32">
        <f t="shared" si="8"/>
        <v>0</v>
      </c>
      <c r="R32">
        <f t="shared" si="7"/>
        <v>-9994</v>
      </c>
      <c r="S32">
        <f t="shared" si="9"/>
        <v>-2</v>
      </c>
      <c r="T32">
        <v>114.59</v>
      </c>
      <c r="U32">
        <v>114.6</v>
      </c>
    </row>
    <row r="33" spans="1:21" ht="12.75" customHeight="1">
      <c r="A33" t="s">
        <v>731</v>
      </c>
      <c r="B33">
        <f t="shared" si="0"/>
        <v>-1</v>
      </c>
      <c r="C33">
        <f t="shared" si="1"/>
        <v>8.6</v>
      </c>
      <c r="D33" t="s">
        <v>254</v>
      </c>
      <c r="E33" t="s">
        <v>479</v>
      </c>
      <c r="F33" t="s">
        <v>1069</v>
      </c>
      <c r="G33">
        <v>1.2376</v>
      </c>
      <c r="H33">
        <v>1.2386</v>
      </c>
      <c r="I33" t="s">
        <v>479</v>
      </c>
      <c r="J33" t="s">
        <v>1070</v>
      </c>
      <c r="K33">
        <v>1.2386</v>
      </c>
      <c r="L33" t="str">
        <f t="shared" si="2"/>
        <v>ストップ切り下げ</v>
      </c>
      <c r="M33">
        <f t="shared" si="3"/>
        <v>-1</v>
      </c>
      <c r="N33">
        <f t="shared" si="4"/>
        <v>0</v>
      </c>
      <c r="O33">
        <f t="shared" si="5"/>
        <v>9.999999999998899</v>
      </c>
      <c r="P33">
        <f t="shared" si="6"/>
        <v>-9922</v>
      </c>
      <c r="Q33">
        <f t="shared" si="8"/>
        <v>0</v>
      </c>
      <c r="R33">
        <f t="shared" si="7"/>
        <v>-9922</v>
      </c>
      <c r="S33">
        <f t="shared" si="9"/>
        <v>-3</v>
      </c>
      <c r="T33">
        <v>115.44</v>
      </c>
      <c r="U33">
        <v>115.37</v>
      </c>
    </row>
    <row r="34" spans="1:21" ht="12.75" customHeight="1">
      <c r="A34" t="s">
        <v>731</v>
      </c>
      <c r="B34">
        <f t="shared" si="0"/>
        <v>-1</v>
      </c>
      <c r="C34">
        <f t="shared" si="1"/>
        <v>7.9</v>
      </c>
      <c r="D34" t="s">
        <v>254</v>
      </c>
      <c r="E34" t="s">
        <v>479</v>
      </c>
      <c r="F34" t="s">
        <v>1071</v>
      </c>
      <c r="G34">
        <v>1.2422</v>
      </c>
      <c r="H34">
        <v>1.2433</v>
      </c>
      <c r="I34" t="s">
        <v>479</v>
      </c>
      <c r="J34" t="s">
        <v>1072</v>
      </c>
      <c r="K34">
        <v>1.2433</v>
      </c>
      <c r="L34" t="str">
        <f t="shared" si="2"/>
        <v>ストップ切り下げ</v>
      </c>
      <c r="M34">
        <f t="shared" si="3"/>
        <v>-1</v>
      </c>
      <c r="N34">
        <f t="shared" si="4"/>
        <v>0</v>
      </c>
      <c r="O34">
        <f t="shared" si="5"/>
        <v>11.000000000001009</v>
      </c>
      <c r="P34">
        <f t="shared" si="6"/>
        <v>-9971</v>
      </c>
      <c r="Q34">
        <f t="shared" si="8"/>
        <v>0</v>
      </c>
      <c r="R34">
        <f t="shared" si="7"/>
        <v>-9971</v>
      </c>
      <c r="S34">
        <f t="shared" si="9"/>
        <v>-4</v>
      </c>
      <c r="T34">
        <v>114.73</v>
      </c>
      <c r="U34">
        <v>114.74</v>
      </c>
    </row>
    <row r="35" spans="1:21" ht="12.75" customHeight="1">
      <c r="A35" t="s">
        <v>731</v>
      </c>
      <c r="B35">
        <f t="shared" si="0"/>
        <v>1</v>
      </c>
      <c r="C35">
        <f t="shared" si="1"/>
        <v>4.3</v>
      </c>
      <c r="D35" t="s">
        <v>254</v>
      </c>
      <c r="E35" t="s">
        <v>479</v>
      </c>
      <c r="F35" t="s">
        <v>1073</v>
      </c>
      <c r="G35">
        <v>1.243</v>
      </c>
      <c r="H35">
        <v>1.241</v>
      </c>
      <c r="I35" t="s">
        <v>479</v>
      </c>
      <c r="J35" t="s">
        <v>1074</v>
      </c>
      <c r="K35">
        <v>1.243</v>
      </c>
      <c r="L35" t="str">
        <f t="shared" si="2"/>
        <v>ストップ切上げ</v>
      </c>
      <c r="M35">
        <f t="shared" si="3"/>
        <v>0</v>
      </c>
      <c r="N35">
        <f t="shared" si="4"/>
        <v>0</v>
      </c>
      <c r="O35">
        <f t="shared" si="5"/>
        <v>0</v>
      </c>
      <c r="P35">
        <f t="shared" si="6"/>
        <v>0</v>
      </c>
      <c r="Q35">
        <f t="shared" si="8"/>
        <v>0</v>
      </c>
      <c r="R35">
        <f t="shared" si="7"/>
        <v>0</v>
      </c>
      <c r="S35">
        <f t="shared" si="9"/>
        <v>0</v>
      </c>
      <c r="T35">
        <v>115.58</v>
      </c>
      <c r="U35">
        <v>115.27</v>
      </c>
    </row>
    <row r="36" spans="1:21" ht="12.75" customHeight="1">
      <c r="A36" t="s">
        <v>731</v>
      </c>
      <c r="B36">
        <f t="shared" si="0"/>
        <v>-1</v>
      </c>
      <c r="C36">
        <f t="shared" si="1"/>
        <v>2.1</v>
      </c>
      <c r="D36" t="s">
        <v>254</v>
      </c>
      <c r="E36" t="s">
        <v>479</v>
      </c>
      <c r="F36" t="s">
        <v>1075</v>
      </c>
      <c r="G36">
        <v>1.2452</v>
      </c>
      <c r="H36">
        <v>1.2493</v>
      </c>
      <c r="I36" t="s">
        <v>479</v>
      </c>
      <c r="J36" t="s">
        <v>1076</v>
      </c>
      <c r="K36">
        <v>1.2493</v>
      </c>
      <c r="L36" t="str">
        <f t="shared" si="2"/>
        <v>ストップ切り下げ</v>
      </c>
      <c r="M36">
        <f t="shared" si="3"/>
        <v>-1</v>
      </c>
      <c r="N36">
        <f t="shared" si="4"/>
        <v>0</v>
      </c>
      <c r="O36">
        <f t="shared" si="5"/>
        <v>40.99999999999993</v>
      </c>
      <c r="P36">
        <f t="shared" si="6"/>
        <v>-9917</v>
      </c>
      <c r="Q36">
        <f t="shared" si="8"/>
        <v>0</v>
      </c>
      <c r="R36">
        <f t="shared" si="7"/>
        <v>-9917</v>
      </c>
      <c r="S36">
        <f t="shared" si="9"/>
        <v>-1</v>
      </c>
      <c r="T36">
        <v>115.26</v>
      </c>
      <c r="U36">
        <v>115.18</v>
      </c>
    </row>
    <row r="37" spans="1:21" ht="12.75" customHeight="1">
      <c r="A37" t="s">
        <v>731</v>
      </c>
      <c r="B37">
        <f t="shared" si="0"/>
        <v>-1</v>
      </c>
      <c r="C37">
        <f t="shared" si="1"/>
        <v>5.7</v>
      </c>
      <c r="D37" t="s">
        <v>254</v>
      </c>
      <c r="E37" t="s">
        <v>479</v>
      </c>
      <c r="F37" t="s">
        <v>1077</v>
      </c>
      <c r="G37">
        <v>1.244</v>
      </c>
      <c r="H37">
        <v>1.2455</v>
      </c>
      <c r="I37" t="s">
        <v>479</v>
      </c>
      <c r="J37" t="s">
        <v>1078</v>
      </c>
      <c r="K37">
        <v>1.244</v>
      </c>
      <c r="L37" t="str">
        <f t="shared" si="2"/>
        <v>ストップ切り下げ</v>
      </c>
      <c r="M37">
        <f t="shared" si="3"/>
        <v>0</v>
      </c>
      <c r="N37">
        <f t="shared" si="4"/>
        <v>0</v>
      </c>
      <c r="O37">
        <f t="shared" si="5"/>
        <v>0</v>
      </c>
      <c r="P37">
        <f t="shared" si="6"/>
        <v>0</v>
      </c>
      <c r="Q37">
        <f t="shared" si="8"/>
        <v>0</v>
      </c>
      <c r="R37">
        <f t="shared" si="7"/>
        <v>0</v>
      </c>
      <c r="S37">
        <f t="shared" si="9"/>
        <v>0</v>
      </c>
      <c r="T37">
        <v>116.69</v>
      </c>
      <c r="U37">
        <v>116.49</v>
      </c>
    </row>
    <row r="38" spans="1:21" ht="12.75" customHeight="1">
      <c r="A38" t="s">
        <v>731</v>
      </c>
      <c r="B38">
        <f t="shared" si="0"/>
        <v>-1</v>
      </c>
      <c r="C38">
        <f t="shared" si="1"/>
        <v>5.3</v>
      </c>
      <c r="D38" t="s">
        <v>254</v>
      </c>
      <c r="E38" t="s">
        <v>479</v>
      </c>
      <c r="F38" t="s">
        <v>1079</v>
      </c>
      <c r="G38">
        <v>1.2517</v>
      </c>
      <c r="H38">
        <v>1.2533</v>
      </c>
      <c r="I38" t="s">
        <v>479</v>
      </c>
      <c r="J38" t="s">
        <v>1080</v>
      </c>
      <c r="K38">
        <v>1.2533</v>
      </c>
      <c r="L38" t="str">
        <f t="shared" si="2"/>
        <v>ストップ切り下げ</v>
      </c>
      <c r="M38">
        <f t="shared" si="3"/>
        <v>-1</v>
      </c>
      <c r="N38">
        <f t="shared" si="4"/>
        <v>0</v>
      </c>
      <c r="O38">
        <f t="shared" si="5"/>
        <v>16.00000000000046</v>
      </c>
      <c r="P38">
        <f t="shared" si="6"/>
        <v>-9953</v>
      </c>
      <c r="Q38">
        <f t="shared" si="8"/>
        <v>0</v>
      </c>
      <c r="R38">
        <f t="shared" si="7"/>
        <v>-9953</v>
      </c>
      <c r="S38">
        <f t="shared" si="9"/>
        <v>-1</v>
      </c>
      <c r="T38">
        <v>117.36</v>
      </c>
      <c r="U38">
        <v>117.36</v>
      </c>
    </row>
    <row r="39" spans="1:21" ht="12.75" customHeight="1">
      <c r="A39" t="s">
        <v>731</v>
      </c>
      <c r="B39">
        <f t="shared" si="0"/>
        <v>1</v>
      </c>
      <c r="C39">
        <f t="shared" si="1"/>
        <v>3.6</v>
      </c>
      <c r="D39" t="s">
        <v>254</v>
      </c>
      <c r="E39" t="s">
        <v>479</v>
      </c>
      <c r="F39" t="s">
        <v>1081</v>
      </c>
      <c r="G39">
        <v>1.2545</v>
      </c>
      <c r="H39">
        <v>1.2522</v>
      </c>
      <c r="I39" t="s">
        <v>479</v>
      </c>
      <c r="J39" t="s">
        <v>1082</v>
      </c>
      <c r="K39">
        <v>1.2545</v>
      </c>
      <c r="L39" t="str">
        <f t="shared" si="2"/>
        <v>ストップ切上げ</v>
      </c>
      <c r="M39">
        <f t="shared" si="3"/>
        <v>0</v>
      </c>
      <c r="N39">
        <f t="shared" si="4"/>
        <v>0</v>
      </c>
      <c r="O39">
        <f t="shared" si="5"/>
        <v>0</v>
      </c>
      <c r="P39">
        <f t="shared" si="6"/>
        <v>0</v>
      </c>
      <c r="Q39">
        <f t="shared" si="8"/>
        <v>0</v>
      </c>
      <c r="R39">
        <f t="shared" si="7"/>
        <v>0</v>
      </c>
      <c r="S39">
        <f t="shared" si="9"/>
        <v>0</v>
      </c>
      <c r="T39">
        <v>117.7</v>
      </c>
      <c r="U39">
        <v>117.88</v>
      </c>
    </row>
    <row r="40" spans="1:21" ht="12.75" customHeight="1">
      <c r="A40" t="s">
        <v>731</v>
      </c>
      <c r="B40">
        <f t="shared" si="0"/>
        <v>-1</v>
      </c>
      <c r="C40">
        <f t="shared" si="1"/>
        <v>4.4</v>
      </c>
      <c r="D40" t="s">
        <v>254</v>
      </c>
      <c r="E40" t="s">
        <v>479</v>
      </c>
      <c r="F40" t="s">
        <v>1083</v>
      </c>
      <c r="G40">
        <v>1.2532</v>
      </c>
      <c r="H40">
        <v>1.2551</v>
      </c>
      <c r="I40" t="s">
        <v>479</v>
      </c>
      <c r="J40" t="s">
        <v>1084</v>
      </c>
      <c r="K40">
        <v>1.2551</v>
      </c>
      <c r="L40" t="str">
        <f t="shared" si="2"/>
        <v>ストップ切り下げ</v>
      </c>
      <c r="M40">
        <f t="shared" si="3"/>
        <v>-1</v>
      </c>
      <c r="N40">
        <f t="shared" si="4"/>
        <v>0</v>
      </c>
      <c r="O40">
        <f t="shared" si="5"/>
        <v>19.000000000000128</v>
      </c>
      <c r="P40">
        <f t="shared" si="6"/>
        <v>-9895</v>
      </c>
      <c r="Q40">
        <f t="shared" si="8"/>
        <v>0</v>
      </c>
      <c r="R40">
        <f t="shared" si="7"/>
        <v>-9895</v>
      </c>
      <c r="S40">
        <f t="shared" si="9"/>
        <v>-1</v>
      </c>
      <c r="T40">
        <v>118.15</v>
      </c>
      <c r="U40">
        <v>118.35</v>
      </c>
    </row>
    <row r="41" spans="1:21" ht="12.75" customHeight="1">
      <c r="A41" t="s">
        <v>731</v>
      </c>
      <c r="B41">
        <f t="shared" si="0"/>
        <v>1</v>
      </c>
      <c r="C41">
        <f t="shared" si="1"/>
        <v>5.6</v>
      </c>
      <c r="D41" t="s">
        <v>254</v>
      </c>
      <c r="E41" t="s">
        <v>479</v>
      </c>
      <c r="F41" t="s">
        <v>1085</v>
      </c>
      <c r="G41">
        <v>1.2547</v>
      </c>
      <c r="H41">
        <v>1.2532</v>
      </c>
      <c r="I41" t="s">
        <v>479</v>
      </c>
      <c r="J41" t="s">
        <v>1086</v>
      </c>
      <c r="K41">
        <v>1.2547</v>
      </c>
      <c r="L41" t="str">
        <f t="shared" si="2"/>
        <v>ストップ切上げ</v>
      </c>
      <c r="M41">
        <f t="shared" si="3"/>
        <v>0</v>
      </c>
      <c r="N41">
        <f t="shared" si="4"/>
        <v>0</v>
      </c>
      <c r="O41">
        <f t="shared" si="5"/>
        <v>0</v>
      </c>
      <c r="P41">
        <f t="shared" si="6"/>
        <v>0</v>
      </c>
      <c r="Q41">
        <f t="shared" si="8"/>
        <v>0</v>
      </c>
      <c r="R41">
        <f t="shared" si="7"/>
        <v>0</v>
      </c>
      <c r="S41">
        <f t="shared" si="9"/>
        <v>0</v>
      </c>
      <c r="T41">
        <v>118.12</v>
      </c>
      <c r="U41">
        <v>117.87</v>
      </c>
    </row>
    <row r="42" spans="1:21" ht="12.75" customHeight="1">
      <c r="A42" t="s">
        <v>731</v>
      </c>
      <c r="B42">
        <f t="shared" si="0"/>
        <v>-1</v>
      </c>
      <c r="C42">
        <f t="shared" si="1"/>
        <v>4.7</v>
      </c>
      <c r="D42" t="s">
        <v>254</v>
      </c>
      <c r="E42" t="s">
        <v>479</v>
      </c>
      <c r="F42" t="s">
        <v>1087</v>
      </c>
      <c r="G42">
        <v>1.2535</v>
      </c>
      <c r="H42">
        <v>1.2553</v>
      </c>
      <c r="I42" t="s">
        <v>479</v>
      </c>
      <c r="J42" t="s">
        <v>1088</v>
      </c>
      <c r="K42">
        <v>1.2397</v>
      </c>
      <c r="L42" t="str">
        <f t="shared" si="2"/>
        <v>ストップ切り下げ</v>
      </c>
      <c r="M42">
        <f t="shared" si="3"/>
        <v>1</v>
      </c>
      <c r="N42">
        <f t="shared" si="4"/>
        <v>138.00000000000034</v>
      </c>
      <c r="O42">
        <f t="shared" si="5"/>
        <v>0</v>
      </c>
      <c r="P42">
        <f t="shared" si="6"/>
        <v>76443</v>
      </c>
      <c r="Q42">
        <f t="shared" si="8"/>
        <v>76443</v>
      </c>
      <c r="R42">
        <f t="shared" si="7"/>
        <v>0</v>
      </c>
      <c r="S42">
        <f t="shared" si="9"/>
        <v>1</v>
      </c>
      <c r="T42">
        <v>117.97</v>
      </c>
      <c r="U42">
        <v>117.86</v>
      </c>
    </row>
    <row r="43" spans="1:21" ht="12.75" customHeight="1">
      <c r="A43" t="s">
        <v>731</v>
      </c>
      <c r="B43">
        <f t="shared" si="0"/>
        <v>1</v>
      </c>
      <c r="C43">
        <f t="shared" si="1"/>
        <v>4.6</v>
      </c>
      <c r="D43" t="s">
        <v>254</v>
      </c>
      <c r="E43" t="s">
        <v>479</v>
      </c>
      <c r="F43" t="s">
        <v>1089</v>
      </c>
      <c r="G43">
        <v>1.2409</v>
      </c>
      <c r="H43">
        <v>1.2391</v>
      </c>
      <c r="I43" t="s">
        <v>479</v>
      </c>
      <c r="J43" t="s">
        <v>1090</v>
      </c>
      <c r="K43">
        <v>1.2409</v>
      </c>
      <c r="L43" t="str">
        <f t="shared" si="2"/>
        <v>ストップ切上げ</v>
      </c>
      <c r="M43">
        <f t="shared" si="3"/>
        <v>0</v>
      </c>
      <c r="N43">
        <f t="shared" si="4"/>
        <v>0</v>
      </c>
      <c r="O43">
        <f t="shared" si="5"/>
        <v>0</v>
      </c>
      <c r="P43">
        <f t="shared" si="6"/>
        <v>0</v>
      </c>
      <c r="Q43">
        <f t="shared" si="8"/>
        <v>0</v>
      </c>
      <c r="R43">
        <f t="shared" si="7"/>
        <v>0</v>
      </c>
      <c r="S43">
        <f t="shared" si="9"/>
        <v>0</v>
      </c>
      <c r="T43">
        <v>118.26</v>
      </c>
      <c r="U43">
        <v>118.17</v>
      </c>
    </row>
    <row r="44" spans="1:21" ht="12.75" customHeight="1">
      <c r="A44" t="s">
        <v>731</v>
      </c>
      <c r="B44">
        <f t="shared" si="0"/>
        <v>-1</v>
      </c>
      <c r="C44">
        <f t="shared" si="1"/>
        <v>4.4</v>
      </c>
      <c r="D44" t="s">
        <v>254</v>
      </c>
      <c r="E44" t="s">
        <v>479</v>
      </c>
      <c r="F44" t="s">
        <v>1091</v>
      </c>
      <c r="G44">
        <v>1.248</v>
      </c>
      <c r="H44">
        <v>1.2499</v>
      </c>
      <c r="I44" t="s">
        <v>479</v>
      </c>
      <c r="J44" t="s">
        <v>1091</v>
      </c>
      <c r="K44">
        <v>1.2499</v>
      </c>
      <c r="L44" t="str">
        <f t="shared" si="2"/>
        <v>ストップ切り下げ</v>
      </c>
      <c r="M44">
        <f t="shared" si="3"/>
        <v>-1</v>
      </c>
      <c r="N44">
        <f t="shared" si="4"/>
        <v>0</v>
      </c>
      <c r="O44">
        <f t="shared" si="5"/>
        <v>19.000000000000128</v>
      </c>
      <c r="P44">
        <f t="shared" si="6"/>
        <v>-9850</v>
      </c>
      <c r="Q44">
        <f t="shared" si="8"/>
        <v>0</v>
      </c>
      <c r="R44">
        <f t="shared" si="7"/>
        <v>-9850</v>
      </c>
      <c r="S44">
        <f t="shared" si="9"/>
        <v>-1</v>
      </c>
      <c r="T44">
        <v>117.82</v>
      </c>
      <c r="U44">
        <v>117.82</v>
      </c>
    </row>
    <row r="45" spans="1:21" ht="12.75" customHeight="1">
      <c r="A45" t="s">
        <v>731</v>
      </c>
      <c r="B45">
        <f t="shared" si="0"/>
        <v>-1</v>
      </c>
      <c r="C45">
        <f t="shared" si="1"/>
        <v>3.8</v>
      </c>
      <c r="D45" t="s">
        <v>254</v>
      </c>
      <c r="E45" t="s">
        <v>479</v>
      </c>
      <c r="F45" t="s">
        <v>1092</v>
      </c>
      <c r="G45">
        <v>1.2478</v>
      </c>
      <c r="H45">
        <v>1.25</v>
      </c>
      <c r="I45" t="s">
        <v>479</v>
      </c>
      <c r="J45" t="s">
        <v>1093</v>
      </c>
      <c r="K45">
        <v>1.2438</v>
      </c>
      <c r="L45" t="str">
        <f t="shared" si="2"/>
        <v>ストップ切り下げ</v>
      </c>
      <c r="M45">
        <f t="shared" si="3"/>
        <v>1</v>
      </c>
      <c r="N45">
        <f t="shared" si="4"/>
        <v>40.000000000000036</v>
      </c>
      <c r="O45">
        <f t="shared" si="5"/>
        <v>0</v>
      </c>
      <c r="P45">
        <f t="shared" si="6"/>
        <v>17970</v>
      </c>
      <c r="Q45">
        <f t="shared" si="8"/>
        <v>17970</v>
      </c>
      <c r="R45">
        <f t="shared" si="7"/>
        <v>0</v>
      </c>
      <c r="S45">
        <f t="shared" si="9"/>
        <v>1</v>
      </c>
      <c r="T45">
        <v>117.7</v>
      </c>
      <c r="U45">
        <v>118.23</v>
      </c>
    </row>
    <row r="46" spans="1:21" ht="12.75" customHeight="1">
      <c r="A46" t="s">
        <v>731</v>
      </c>
      <c r="B46">
        <f t="shared" si="0"/>
        <v>-1</v>
      </c>
      <c r="C46">
        <f t="shared" si="1"/>
        <v>8.4</v>
      </c>
      <c r="D46" t="s">
        <v>254</v>
      </c>
      <c r="E46" t="s">
        <v>479</v>
      </c>
      <c r="F46" t="s">
        <v>1094</v>
      </c>
      <c r="G46">
        <v>1.2462</v>
      </c>
      <c r="H46">
        <v>1.2472</v>
      </c>
      <c r="I46" t="s">
        <v>479</v>
      </c>
      <c r="J46" t="s">
        <v>1095</v>
      </c>
      <c r="K46">
        <v>1.2321</v>
      </c>
      <c r="L46" t="str">
        <f t="shared" si="2"/>
        <v>ストップ切り下げ</v>
      </c>
      <c r="M46">
        <f t="shared" si="3"/>
        <v>1</v>
      </c>
      <c r="N46">
        <f t="shared" si="4"/>
        <v>141</v>
      </c>
      <c r="O46">
        <f t="shared" si="5"/>
        <v>0</v>
      </c>
      <c r="P46">
        <f t="shared" si="6"/>
        <v>142009</v>
      </c>
      <c r="Q46">
        <f t="shared" si="8"/>
        <v>142009</v>
      </c>
      <c r="R46">
        <f t="shared" si="7"/>
        <v>0</v>
      </c>
      <c r="S46">
        <f t="shared" si="9"/>
        <v>2</v>
      </c>
      <c r="T46">
        <v>118.44</v>
      </c>
      <c r="U46">
        <v>119.9</v>
      </c>
    </row>
    <row r="47" spans="1:21" ht="12.75" customHeight="1">
      <c r="A47" t="s">
        <v>731</v>
      </c>
      <c r="B47">
        <f t="shared" si="0"/>
        <v>-1</v>
      </c>
      <c r="C47">
        <f t="shared" si="1"/>
        <v>4.1</v>
      </c>
      <c r="D47" t="s">
        <v>254</v>
      </c>
      <c r="E47" t="s">
        <v>479</v>
      </c>
      <c r="F47" t="s">
        <v>1096</v>
      </c>
      <c r="G47">
        <v>1.2302</v>
      </c>
      <c r="H47">
        <v>1.2322</v>
      </c>
      <c r="I47" t="s">
        <v>479</v>
      </c>
      <c r="J47" t="s">
        <v>1096</v>
      </c>
      <c r="K47">
        <v>1.2322</v>
      </c>
      <c r="L47" t="str">
        <f t="shared" si="2"/>
        <v>ストップ切り下げ</v>
      </c>
      <c r="M47">
        <f t="shared" si="3"/>
        <v>-1</v>
      </c>
      <c r="N47">
        <f t="shared" si="4"/>
        <v>0</v>
      </c>
      <c r="O47">
        <f t="shared" si="5"/>
        <v>20.000000000000018</v>
      </c>
      <c r="P47">
        <f t="shared" si="6"/>
        <v>-9818</v>
      </c>
      <c r="Q47">
        <f t="shared" si="8"/>
        <v>0</v>
      </c>
      <c r="R47">
        <f t="shared" si="7"/>
        <v>-9818</v>
      </c>
      <c r="S47">
        <f t="shared" si="9"/>
        <v>-1</v>
      </c>
      <c r="T47">
        <v>119.72</v>
      </c>
      <c r="U47">
        <v>119.72</v>
      </c>
    </row>
    <row r="48" spans="1:21" ht="12.75" customHeight="1">
      <c r="A48" t="s">
        <v>731</v>
      </c>
      <c r="B48">
        <f t="shared" si="0"/>
        <v>1</v>
      </c>
      <c r="C48">
        <f t="shared" si="1"/>
        <v>2.5</v>
      </c>
      <c r="D48" t="s">
        <v>254</v>
      </c>
      <c r="E48" t="s">
        <v>479</v>
      </c>
      <c r="F48" t="s">
        <v>1097</v>
      </c>
      <c r="G48">
        <v>1.2395</v>
      </c>
      <c r="H48">
        <v>1.2362</v>
      </c>
      <c r="I48" t="s">
        <v>479</v>
      </c>
      <c r="J48" t="s">
        <v>1098</v>
      </c>
      <c r="K48">
        <v>1.2423</v>
      </c>
      <c r="L48" t="str">
        <f t="shared" si="2"/>
        <v>ストップ切上げ</v>
      </c>
      <c r="M48">
        <f t="shared" si="3"/>
        <v>1</v>
      </c>
      <c r="N48">
        <f t="shared" si="4"/>
        <v>27.999999999999137</v>
      </c>
      <c r="O48">
        <f t="shared" si="5"/>
        <v>0</v>
      </c>
      <c r="P48">
        <f t="shared" si="6"/>
        <v>8310</v>
      </c>
      <c r="Q48">
        <f t="shared" si="8"/>
        <v>8310</v>
      </c>
      <c r="R48">
        <f t="shared" si="7"/>
        <v>0</v>
      </c>
      <c r="S48">
        <f t="shared" si="9"/>
        <v>1</v>
      </c>
      <c r="T48">
        <v>119.13</v>
      </c>
      <c r="U48">
        <v>118.72</v>
      </c>
    </row>
    <row r="49" spans="1:21" ht="12.75" customHeight="1">
      <c r="A49" t="s">
        <v>731</v>
      </c>
      <c r="B49">
        <f t="shared" si="0"/>
        <v>-1</v>
      </c>
      <c r="C49">
        <f t="shared" si="1"/>
        <v>5.6</v>
      </c>
      <c r="D49" t="s">
        <v>254</v>
      </c>
      <c r="E49" t="s">
        <v>479</v>
      </c>
      <c r="F49" t="s">
        <v>1099</v>
      </c>
      <c r="G49">
        <v>1.2388</v>
      </c>
      <c r="H49">
        <v>1.2403</v>
      </c>
      <c r="I49" t="s">
        <v>479</v>
      </c>
      <c r="J49" t="s">
        <v>1099</v>
      </c>
      <c r="K49">
        <v>1.2403</v>
      </c>
      <c r="L49" t="str">
        <f t="shared" si="2"/>
        <v>ストップ切り下げ</v>
      </c>
      <c r="M49">
        <f t="shared" si="3"/>
        <v>-1</v>
      </c>
      <c r="N49">
        <f t="shared" si="4"/>
        <v>0</v>
      </c>
      <c r="O49">
        <f t="shared" si="5"/>
        <v>15.000000000000568</v>
      </c>
      <c r="P49">
        <f t="shared" si="6"/>
        <v>-9977</v>
      </c>
      <c r="Q49">
        <f t="shared" si="8"/>
        <v>0</v>
      </c>
      <c r="R49">
        <f t="shared" si="7"/>
        <v>-9977</v>
      </c>
      <c r="S49">
        <f t="shared" si="9"/>
        <v>-1</v>
      </c>
      <c r="T49">
        <v>118.77</v>
      </c>
      <c r="U49">
        <v>118.77</v>
      </c>
    </row>
    <row r="50" spans="1:21" ht="12.75" customHeight="1">
      <c r="A50" t="s">
        <v>731</v>
      </c>
      <c r="B50">
        <f t="shared" si="0"/>
        <v>1</v>
      </c>
      <c r="C50">
        <f t="shared" si="1"/>
        <v>6.5</v>
      </c>
      <c r="D50" t="s">
        <v>254</v>
      </c>
      <c r="E50" t="s">
        <v>479</v>
      </c>
      <c r="F50" t="s">
        <v>1100</v>
      </c>
      <c r="G50">
        <v>1.2453</v>
      </c>
      <c r="H50">
        <v>1.244</v>
      </c>
      <c r="I50" t="s">
        <v>479</v>
      </c>
      <c r="J50" t="s">
        <v>1100</v>
      </c>
      <c r="K50">
        <v>1.244</v>
      </c>
      <c r="L50" t="str">
        <f t="shared" si="2"/>
        <v>ストップ切上げ</v>
      </c>
      <c r="M50">
        <f t="shared" si="3"/>
        <v>-1</v>
      </c>
      <c r="N50">
        <f t="shared" si="4"/>
        <v>0</v>
      </c>
      <c r="O50">
        <f t="shared" si="5"/>
        <v>13.000000000000789</v>
      </c>
      <c r="P50">
        <f t="shared" si="6"/>
        <v>-9956</v>
      </c>
      <c r="Q50">
        <f t="shared" si="8"/>
        <v>0</v>
      </c>
      <c r="R50">
        <f t="shared" si="7"/>
        <v>-9956</v>
      </c>
      <c r="S50">
        <f t="shared" si="9"/>
        <v>-2</v>
      </c>
      <c r="T50">
        <v>117.82</v>
      </c>
      <c r="U50">
        <v>117.82</v>
      </c>
    </row>
    <row r="51" spans="1:21" ht="12.75" customHeight="1">
      <c r="A51" t="s">
        <v>731</v>
      </c>
      <c r="B51">
        <f t="shared" si="0"/>
        <v>1</v>
      </c>
      <c r="C51">
        <f t="shared" si="1"/>
        <v>7</v>
      </c>
      <c r="D51" t="s">
        <v>254</v>
      </c>
      <c r="E51" t="s">
        <v>479</v>
      </c>
      <c r="F51" t="s">
        <v>1101</v>
      </c>
      <c r="G51">
        <v>1.2446</v>
      </c>
      <c r="H51">
        <v>1.2434</v>
      </c>
      <c r="I51" t="s">
        <v>479</v>
      </c>
      <c r="J51" t="s">
        <v>1102</v>
      </c>
      <c r="K51">
        <v>1.2446</v>
      </c>
      <c r="L51" t="str">
        <f t="shared" si="2"/>
        <v>ストップ切上げ</v>
      </c>
      <c r="M51">
        <f t="shared" si="3"/>
        <v>0</v>
      </c>
      <c r="N51">
        <f t="shared" si="4"/>
        <v>0</v>
      </c>
      <c r="O51">
        <f t="shared" si="5"/>
        <v>0</v>
      </c>
      <c r="P51">
        <f t="shared" si="6"/>
        <v>0</v>
      </c>
      <c r="Q51">
        <f t="shared" si="8"/>
        <v>0</v>
      </c>
      <c r="R51">
        <f t="shared" si="7"/>
        <v>0</v>
      </c>
      <c r="S51">
        <f t="shared" si="9"/>
        <v>0</v>
      </c>
      <c r="T51">
        <v>117.66</v>
      </c>
      <c r="U51">
        <v>117.41</v>
      </c>
    </row>
    <row r="52" spans="1:21" ht="12.75" customHeight="1">
      <c r="A52" t="s">
        <v>731</v>
      </c>
      <c r="B52">
        <f t="shared" si="0"/>
        <v>-1</v>
      </c>
      <c r="C52">
        <f t="shared" si="1"/>
        <v>6.4</v>
      </c>
      <c r="D52" t="s">
        <v>254</v>
      </c>
      <c r="E52" t="s">
        <v>479</v>
      </c>
      <c r="F52" t="s">
        <v>1103</v>
      </c>
      <c r="G52">
        <v>1.2341</v>
      </c>
      <c r="H52">
        <v>1.2354</v>
      </c>
      <c r="I52" t="s">
        <v>479</v>
      </c>
      <c r="J52" t="s">
        <v>1104</v>
      </c>
      <c r="K52">
        <v>1.23</v>
      </c>
      <c r="L52" t="str">
        <f t="shared" si="2"/>
        <v>ストップ切り下げ</v>
      </c>
      <c r="M52">
        <f t="shared" si="3"/>
        <v>1</v>
      </c>
      <c r="N52">
        <f t="shared" si="4"/>
        <v>40.99999999999993</v>
      </c>
      <c r="O52">
        <f t="shared" si="5"/>
        <v>0</v>
      </c>
      <c r="P52">
        <f t="shared" si="6"/>
        <v>31296</v>
      </c>
      <c r="Q52">
        <f t="shared" si="8"/>
        <v>31296</v>
      </c>
      <c r="R52">
        <f t="shared" si="7"/>
        <v>0</v>
      </c>
      <c r="S52">
        <f t="shared" si="9"/>
        <v>1</v>
      </c>
      <c r="T52">
        <v>118.68</v>
      </c>
      <c r="U52">
        <v>119.27</v>
      </c>
    </row>
    <row r="53" spans="1:21" ht="12.75" customHeight="1">
      <c r="A53" t="s">
        <v>731</v>
      </c>
      <c r="B53">
        <f t="shared" si="0"/>
        <v>-1</v>
      </c>
      <c r="C53">
        <f t="shared" si="1"/>
        <v>6.3</v>
      </c>
      <c r="D53" t="s">
        <v>254</v>
      </c>
      <c r="E53" t="s">
        <v>479</v>
      </c>
      <c r="F53" t="s">
        <v>1105</v>
      </c>
      <c r="G53">
        <v>1.2151</v>
      </c>
      <c r="H53">
        <v>1.2164</v>
      </c>
      <c r="I53" t="s">
        <v>479</v>
      </c>
      <c r="J53" t="s">
        <v>1106</v>
      </c>
      <c r="K53">
        <v>1.2143</v>
      </c>
      <c r="L53" t="str">
        <f t="shared" si="2"/>
        <v>ストップ切り下げ</v>
      </c>
      <c r="M53">
        <f t="shared" si="3"/>
        <v>1</v>
      </c>
      <c r="N53">
        <f t="shared" si="4"/>
        <v>8.00000000000134</v>
      </c>
      <c r="O53">
        <f t="shared" si="5"/>
        <v>0</v>
      </c>
      <c r="P53">
        <f t="shared" si="6"/>
        <v>6037</v>
      </c>
      <c r="Q53">
        <f t="shared" si="8"/>
        <v>6037</v>
      </c>
      <c r="R53">
        <f t="shared" si="7"/>
        <v>0</v>
      </c>
      <c r="S53">
        <f t="shared" si="9"/>
        <v>2</v>
      </c>
      <c r="T53">
        <v>120.47</v>
      </c>
      <c r="U53">
        <v>119.79</v>
      </c>
    </row>
    <row r="54" spans="1:21" ht="12.75" customHeight="1">
      <c r="A54" t="s">
        <v>731</v>
      </c>
      <c r="B54">
        <f t="shared" si="0"/>
        <v>1</v>
      </c>
      <c r="C54">
        <f t="shared" si="1"/>
        <v>4.6</v>
      </c>
      <c r="D54" t="s">
        <v>254</v>
      </c>
      <c r="E54" t="s">
        <v>479</v>
      </c>
      <c r="F54" t="s">
        <v>1107</v>
      </c>
      <c r="G54">
        <v>1.2164</v>
      </c>
      <c r="H54">
        <v>1.2146</v>
      </c>
      <c r="I54" t="s">
        <v>479</v>
      </c>
      <c r="J54" t="s">
        <v>1108</v>
      </c>
      <c r="K54">
        <v>1.2146</v>
      </c>
      <c r="L54" t="str">
        <f t="shared" si="2"/>
        <v>ストップ切上げ</v>
      </c>
      <c r="M54">
        <f t="shared" si="3"/>
        <v>-1</v>
      </c>
      <c r="N54">
        <f t="shared" si="4"/>
        <v>0</v>
      </c>
      <c r="O54">
        <f t="shared" si="5"/>
        <v>18.000000000000238</v>
      </c>
      <c r="P54">
        <f t="shared" si="6"/>
        <v>-9905</v>
      </c>
      <c r="Q54">
        <f t="shared" si="8"/>
        <v>0</v>
      </c>
      <c r="R54">
        <f t="shared" si="7"/>
        <v>-9905</v>
      </c>
      <c r="S54">
        <f t="shared" si="9"/>
        <v>-1</v>
      </c>
      <c r="T54">
        <v>119.41</v>
      </c>
      <c r="U54">
        <v>119.62</v>
      </c>
    </row>
    <row r="55" spans="1:21" ht="12.75" customHeight="1">
      <c r="A55" t="s">
        <v>731</v>
      </c>
      <c r="B55">
        <f t="shared" si="0"/>
        <v>-1</v>
      </c>
      <c r="C55">
        <f t="shared" si="1"/>
        <v>6.9</v>
      </c>
      <c r="D55" t="s">
        <v>254</v>
      </c>
      <c r="E55" t="s">
        <v>479</v>
      </c>
      <c r="F55" t="s">
        <v>1109</v>
      </c>
      <c r="G55">
        <v>1.2149</v>
      </c>
      <c r="H55">
        <v>1.2161</v>
      </c>
      <c r="I55" t="s">
        <v>479</v>
      </c>
      <c r="J55" t="s">
        <v>1110</v>
      </c>
      <c r="K55">
        <v>1.1861</v>
      </c>
      <c r="L55" t="str">
        <f t="shared" si="2"/>
        <v>ストップ切り下げ</v>
      </c>
      <c r="M55">
        <f t="shared" si="3"/>
        <v>1</v>
      </c>
      <c r="N55">
        <f t="shared" si="4"/>
        <v>288.0000000000016</v>
      </c>
      <c r="O55">
        <f t="shared" si="5"/>
        <v>0</v>
      </c>
      <c r="P55">
        <f t="shared" si="6"/>
        <v>235085</v>
      </c>
      <c r="Q55">
        <f t="shared" si="8"/>
        <v>235085</v>
      </c>
      <c r="R55">
        <f t="shared" si="7"/>
        <v>0</v>
      </c>
      <c r="S55">
        <f t="shared" si="9"/>
        <v>1</v>
      </c>
      <c r="T55">
        <v>119.32</v>
      </c>
      <c r="U55">
        <v>118.3</v>
      </c>
    </row>
    <row r="56" spans="1:21" ht="12.75" customHeight="1">
      <c r="A56" t="s">
        <v>731</v>
      </c>
      <c r="B56">
        <f t="shared" si="0"/>
        <v>-1</v>
      </c>
      <c r="C56">
        <f t="shared" si="1"/>
        <v>2.5</v>
      </c>
      <c r="D56" t="s">
        <v>254</v>
      </c>
      <c r="E56" t="s">
        <v>479</v>
      </c>
      <c r="F56" t="s">
        <v>1111</v>
      </c>
      <c r="G56">
        <v>1.1769</v>
      </c>
      <c r="H56">
        <v>1.1802</v>
      </c>
      <c r="I56" t="s">
        <v>479</v>
      </c>
      <c r="J56" t="s">
        <v>1112</v>
      </c>
      <c r="K56">
        <v>1.1802</v>
      </c>
      <c r="L56" t="str">
        <f t="shared" si="2"/>
        <v>ストップ切り下げ</v>
      </c>
      <c r="M56">
        <f t="shared" si="3"/>
        <v>-1</v>
      </c>
      <c r="N56">
        <f t="shared" si="4"/>
        <v>0</v>
      </c>
      <c r="O56">
        <f t="shared" si="5"/>
        <v>32.999999999998586</v>
      </c>
      <c r="P56">
        <f t="shared" si="6"/>
        <v>-9660</v>
      </c>
      <c r="Q56">
        <f t="shared" si="8"/>
        <v>0</v>
      </c>
      <c r="R56">
        <f t="shared" si="7"/>
        <v>-9660</v>
      </c>
      <c r="S56">
        <f t="shared" si="9"/>
        <v>-1</v>
      </c>
      <c r="T56">
        <v>117.69</v>
      </c>
      <c r="U56">
        <v>117.08</v>
      </c>
    </row>
    <row r="57" spans="1:21" ht="12.75" customHeight="1">
      <c r="A57" t="s">
        <v>731</v>
      </c>
      <c r="B57">
        <f t="shared" si="0"/>
        <v>1</v>
      </c>
      <c r="C57">
        <f t="shared" si="1"/>
        <v>2.8</v>
      </c>
      <c r="D57" t="s">
        <v>254</v>
      </c>
      <c r="E57" t="s">
        <v>479</v>
      </c>
      <c r="F57" t="s">
        <v>1113</v>
      </c>
      <c r="G57">
        <v>1.1799</v>
      </c>
      <c r="H57">
        <v>1.1769</v>
      </c>
      <c r="I57" t="s">
        <v>479</v>
      </c>
      <c r="J57" t="s">
        <v>1114</v>
      </c>
      <c r="K57">
        <v>1.1769</v>
      </c>
      <c r="L57" t="str">
        <f t="shared" si="2"/>
        <v>ストップ切上げ</v>
      </c>
      <c r="M57">
        <f t="shared" si="3"/>
        <v>-1</v>
      </c>
      <c r="N57">
        <f t="shared" si="4"/>
        <v>0</v>
      </c>
      <c r="O57">
        <f t="shared" si="5"/>
        <v>29.999999999998916</v>
      </c>
      <c r="P57">
        <f t="shared" si="6"/>
        <v>-9892</v>
      </c>
      <c r="Q57">
        <f t="shared" si="8"/>
        <v>0</v>
      </c>
      <c r="R57">
        <f t="shared" si="7"/>
        <v>-9892</v>
      </c>
      <c r="S57">
        <f t="shared" si="9"/>
        <v>-2</v>
      </c>
      <c r="T57">
        <v>116.77</v>
      </c>
      <c r="U57">
        <v>117.76</v>
      </c>
    </row>
    <row r="58" spans="1:21" ht="12.75" customHeight="1">
      <c r="A58" t="s">
        <v>731</v>
      </c>
      <c r="B58">
        <f t="shared" si="0"/>
        <v>-1</v>
      </c>
      <c r="C58">
        <f t="shared" si="1"/>
        <v>3.8</v>
      </c>
      <c r="D58" t="s">
        <v>254</v>
      </c>
      <c r="E58" t="s">
        <v>479</v>
      </c>
      <c r="F58" t="s">
        <v>1115</v>
      </c>
      <c r="G58">
        <v>1.1766</v>
      </c>
      <c r="H58">
        <v>1.1788</v>
      </c>
      <c r="I58" t="s">
        <v>479</v>
      </c>
      <c r="J58" t="s">
        <v>1116</v>
      </c>
      <c r="K58">
        <v>1.1766</v>
      </c>
      <c r="L58" t="str">
        <f t="shared" si="2"/>
        <v>ストップ切り下げ</v>
      </c>
      <c r="M58">
        <f t="shared" si="3"/>
        <v>0</v>
      </c>
      <c r="N58">
        <f t="shared" si="4"/>
        <v>0</v>
      </c>
      <c r="O58">
        <f t="shared" si="5"/>
        <v>0</v>
      </c>
      <c r="P58">
        <f t="shared" si="6"/>
        <v>0</v>
      </c>
      <c r="Q58">
        <f t="shared" si="8"/>
        <v>0</v>
      </c>
      <c r="R58">
        <f t="shared" si="7"/>
        <v>0</v>
      </c>
      <c r="S58">
        <f t="shared" si="9"/>
        <v>0</v>
      </c>
      <c r="T58">
        <v>117.58</v>
      </c>
      <c r="U58">
        <v>116.77</v>
      </c>
    </row>
    <row r="59" spans="1:21" ht="12.75" customHeight="1">
      <c r="A59" t="s">
        <v>731</v>
      </c>
      <c r="B59">
        <f t="shared" si="0"/>
        <v>1</v>
      </c>
      <c r="C59">
        <f t="shared" si="1"/>
        <v>2.8</v>
      </c>
      <c r="D59" t="s">
        <v>254</v>
      </c>
      <c r="E59" t="s">
        <v>479</v>
      </c>
      <c r="F59" t="s">
        <v>1117</v>
      </c>
      <c r="G59">
        <v>1.1618</v>
      </c>
      <c r="H59">
        <v>1.1588</v>
      </c>
      <c r="I59" t="s">
        <v>479</v>
      </c>
      <c r="J59" t="s">
        <v>1118</v>
      </c>
      <c r="K59">
        <v>1.1588</v>
      </c>
      <c r="L59" t="str">
        <f t="shared" si="2"/>
        <v>ストップ切上げ</v>
      </c>
      <c r="M59">
        <f t="shared" si="3"/>
        <v>-1</v>
      </c>
      <c r="N59">
        <f t="shared" si="4"/>
        <v>0</v>
      </c>
      <c r="O59">
        <f t="shared" si="5"/>
        <v>29.999999999998916</v>
      </c>
      <c r="P59">
        <f t="shared" si="6"/>
        <v>-9928</v>
      </c>
      <c r="Q59">
        <f t="shared" si="8"/>
        <v>0</v>
      </c>
      <c r="R59">
        <f t="shared" si="7"/>
        <v>-9928</v>
      </c>
      <c r="S59">
        <f t="shared" si="9"/>
        <v>-1</v>
      </c>
      <c r="T59">
        <v>118.03</v>
      </c>
      <c r="U59">
        <v>118.19</v>
      </c>
    </row>
    <row r="60" spans="1:21" ht="12.75" customHeight="1">
      <c r="A60" t="s">
        <v>731</v>
      </c>
      <c r="B60">
        <f t="shared" si="0"/>
        <v>-1</v>
      </c>
      <c r="C60">
        <f t="shared" si="1"/>
        <v>4.6</v>
      </c>
      <c r="D60" t="s">
        <v>254</v>
      </c>
      <c r="E60" t="s">
        <v>479</v>
      </c>
      <c r="F60" t="s">
        <v>1119</v>
      </c>
      <c r="G60">
        <v>1.1357</v>
      </c>
      <c r="H60">
        <v>1.1375</v>
      </c>
      <c r="I60" t="s">
        <v>479</v>
      </c>
      <c r="J60" t="s">
        <v>1120</v>
      </c>
      <c r="K60">
        <v>1.129</v>
      </c>
      <c r="L60" t="str">
        <f t="shared" si="2"/>
        <v>ストップ切り下げ</v>
      </c>
      <c r="M60">
        <f t="shared" si="3"/>
        <v>1</v>
      </c>
      <c r="N60">
        <f t="shared" si="4"/>
        <v>66.99999999999929</v>
      </c>
      <c r="O60">
        <f t="shared" si="5"/>
        <v>0</v>
      </c>
      <c r="P60">
        <f t="shared" si="6"/>
        <v>36484</v>
      </c>
      <c r="Q60">
        <f t="shared" si="8"/>
        <v>36484</v>
      </c>
      <c r="R60">
        <f t="shared" si="7"/>
        <v>0</v>
      </c>
      <c r="S60">
        <f>IF(M60=M58,S58+M60,M60)</f>
        <v>1</v>
      </c>
      <c r="T60">
        <v>118.6</v>
      </c>
      <c r="U60">
        <v>118.38</v>
      </c>
    </row>
    <row r="61" spans="1:21" ht="12.75" customHeight="1">
      <c r="A61" t="s">
        <v>731</v>
      </c>
      <c r="B61">
        <f t="shared" si="0"/>
        <v>1</v>
      </c>
      <c r="C61">
        <f t="shared" si="1"/>
        <v>2.9</v>
      </c>
      <c r="D61" t="s">
        <v>254</v>
      </c>
      <c r="E61" t="s">
        <v>479</v>
      </c>
      <c r="F61" t="s">
        <v>1121</v>
      </c>
      <c r="G61">
        <v>1.1288</v>
      </c>
      <c r="H61">
        <v>1.1259</v>
      </c>
      <c r="I61" t="s">
        <v>479</v>
      </c>
      <c r="J61" t="s">
        <v>1122</v>
      </c>
      <c r="K61">
        <v>1.1288</v>
      </c>
      <c r="L61" t="str">
        <f t="shared" si="2"/>
        <v>ストップ切上げ</v>
      </c>
      <c r="M61">
        <f t="shared" si="3"/>
        <v>0</v>
      </c>
      <c r="N61">
        <f t="shared" si="4"/>
        <v>0</v>
      </c>
      <c r="O61">
        <f t="shared" si="5"/>
        <v>0</v>
      </c>
      <c r="P61">
        <f t="shared" si="6"/>
        <v>0</v>
      </c>
      <c r="Q61">
        <f t="shared" si="8"/>
        <v>0</v>
      </c>
      <c r="R61">
        <f t="shared" si="7"/>
        <v>0</v>
      </c>
      <c r="S61">
        <f>IF(M61=M58,S58+M61,M61)</f>
        <v>0</v>
      </c>
      <c r="T61">
        <v>117.78</v>
      </c>
      <c r="U61">
        <v>117.45</v>
      </c>
    </row>
    <row r="62" spans="1:21" ht="12.75" customHeight="1">
      <c r="A62" t="s">
        <v>731</v>
      </c>
      <c r="B62">
        <f t="shared" si="0"/>
        <v>1</v>
      </c>
      <c r="C62">
        <f t="shared" si="1"/>
        <v>2.7</v>
      </c>
      <c r="D62" t="s">
        <v>254</v>
      </c>
      <c r="E62" t="s">
        <v>479</v>
      </c>
      <c r="F62" t="s">
        <v>1123</v>
      </c>
      <c r="G62">
        <v>1.1318</v>
      </c>
      <c r="H62">
        <v>1.1287</v>
      </c>
      <c r="I62" t="s">
        <v>479</v>
      </c>
      <c r="J62" t="s">
        <v>1124</v>
      </c>
      <c r="K62">
        <v>1.1318</v>
      </c>
      <c r="L62" t="str">
        <f t="shared" si="2"/>
        <v>ストップ切上げ</v>
      </c>
      <c r="M62">
        <f t="shared" si="3"/>
        <v>0</v>
      </c>
      <c r="N62">
        <f t="shared" si="4"/>
        <v>0</v>
      </c>
      <c r="O62">
        <f t="shared" si="5"/>
        <v>0</v>
      </c>
      <c r="P62">
        <f t="shared" si="6"/>
        <v>0</v>
      </c>
      <c r="Q62">
        <f t="shared" si="8"/>
        <v>0</v>
      </c>
      <c r="R62">
        <f t="shared" si="7"/>
        <v>0</v>
      </c>
      <c r="S62">
        <f>IF(M62=M58,S58+M62,M62)</f>
        <v>0</v>
      </c>
      <c r="T62">
        <v>117.99</v>
      </c>
      <c r="U62">
        <v>118.3</v>
      </c>
    </row>
    <row r="63" spans="1:21" ht="12.75" customHeight="1">
      <c r="A63" t="s">
        <v>731</v>
      </c>
      <c r="B63">
        <f t="shared" si="0"/>
        <v>1</v>
      </c>
      <c r="C63">
        <f t="shared" si="1"/>
        <v>3.5</v>
      </c>
      <c r="D63" t="s">
        <v>254</v>
      </c>
      <c r="E63" t="s">
        <v>479</v>
      </c>
      <c r="F63" t="s">
        <v>1125</v>
      </c>
      <c r="G63">
        <v>1.1342</v>
      </c>
      <c r="H63">
        <v>1.1318</v>
      </c>
      <c r="I63" t="s">
        <v>479</v>
      </c>
      <c r="J63" t="s">
        <v>1126</v>
      </c>
      <c r="K63">
        <v>1.1318</v>
      </c>
      <c r="L63" t="str">
        <f t="shared" si="2"/>
        <v>ストップ切上げ</v>
      </c>
      <c r="M63">
        <f t="shared" si="3"/>
        <v>-1</v>
      </c>
      <c r="N63">
        <f t="shared" si="4"/>
        <v>0</v>
      </c>
      <c r="O63">
        <f t="shared" si="5"/>
        <v>24.000000000001798</v>
      </c>
      <c r="P63">
        <f t="shared" si="6"/>
        <v>-9882</v>
      </c>
      <c r="Q63">
        <f t="shared" si="8"/>
        <v>0</v>
      </c>
      <c r="R63">
        <f t="shared" si="7"/>
        <v>-9882</v>
      </c>
      <c r="S63">
        <f>IF(M63=M58,S58+M63,M63)</f>
        <v>-1</v>
      </c>
      <c r="T63">
        <v>117.69</v>
      </c>
      <c r="U63">
        <v>117.64</v>
      </c>
    </row>
    <row r="64" spans="1:21" ht="12.75" customHeight="1">
      <c r="A64" t="s">
        <v>731</v>
      </c>
      <c r="B64">
        <f t="shared" si="0"/>
        <v>-1</v>
      </c>
      <c r="C64">
        <f t="shared" si="1"/>
        <v>3</v>
      </c>
      <c r="D64" t="s">
        <v>254</v>
      </c>
      <c r="E64" t="s">
        <v>479</v>
      </c>
      <c r="F64" t="s">
        <v>1127</v>
      </c>
      <c r="G64">
        <v>1.1289</v>
      </c>
      <c r="H64">
        <v>1.1317</v>
      </c>
      <c r="I64" t="s">
        <v>479</v>
      </c>
      <c r="J64" t="s">
        <v>1128</v>
      </c>
      <c r="K64">
        <v>1.1317</v>
      </c>
      <c r="L64" t="str">
        <f t="shared" si="2"/>
        <v>ストップ切り下げ</v>
      </c>
      <c r="M64">
        <f t="shared" si="3"/>
        <v>-1</v>
      </c>
      <c r="N64">
        <f t="shared" si="4"/>
        <v>0</v>
      </c>
      <c r="O64">
        <f t="shared" si="5"/>
        <v>27.999999999999137</v>
      </c>
      <c r="P64">
        <f t="shared" si="6"/>
        <v>-9838</v>
      </c>
      <c r="Q64">
        <f t="shared" si="8"/>
        <v>0</v>
      </c>
      <c r="R64">
        <f t="shared" si="7"/>
        <v>-9838</v>
      </c>
      <c r="S64">
        <f>IF(M64=M58,S58+M64,M64)</f>
        <v>-1</v>
      </c>
      <c r="T64">
        <v>117.47</v>
      </c>
      <c r="U64">
        <v>117.11</v>
      </c>
    </row>
    <row r="65" spans="1:21" ht="12.75" customHeight="1">
      <c r="A65" t="s">
        <v>731</v>
      </c>
      <c r="B65">
        <f t="shared" si="0"/>
        <v>1</v>
      </c>
      <c r="C65">
        <f t="shared" si="1"/>
        <v>4.2</v>
      </c>
      <c r="D65" t="s">
        <v>254</v>
      </c>
      <c r="E65" t="s">
        <v>479</v>
      </c>
      <c r="F65" t="s">
        <v>1129</v>
      </c>
      <c r="G65">
        <v>1.131</v>
      </c>
      <c r="H65">
        <v>1.129</v>
      </c>
      <c r="I65" t="s">
        <v>479</v>
      </c>
      <c r="J65" t="s">
        <v>1130</v>
      </c>
      <c r="K65">
        <v>1.131</v>
      </c>
      <c r="L65" t="str">
        <f t="shared" si="2"/>
        <v>ストップ切上げ</v>
      </c>
      <c r="M65">
        <f t="shared" si="3"/>
        <v>0</v>
      </c>
      <c r="N65">
        <f t="shared" si="4"/>
        <v>0</v>
      </c>
      <c r="O65">
        <f t="shared" si="5"/>
        <v>0</v>
      </c>
      <c r="P65">
        <f t="shared" si="6"/>
        <v>0</v>
      </c>
      <c r="Q65">
        <f t="shared" si="8"/>
        <v>0</v>
      </c>
      <c r="R65">
        <f t="shared" si="7"/>
        <v>0</v>
      </c>
      <c r="S65">
        <f>IF(M65=M58,S58+M65,M65)</f>
        <v>0</v>
      </c>
      <c r="T65">
        <v>117.57</v>
      </c>
      <c r="U65">
        <v>117.64</v>
      </c>
    </row>
    <row r="66" spans="1:21" ht="12.75" customHeight="1">
      <c r="A66" t="s">
        <v>731</v>
      </c>
      <c r="B66">
        <f aca="true" t="shared" si="10" ref="B66:B100">IF(G66&gt;H66,1,-1)</f>
        <v>-1</v>
      </c>
      <c r="C66">
        <f aca="true" t="shared" si="11" ref="C66:C100">INT(10/(G66-H66)*B66/T66)/10</f>
        <v>2.4</v>
      </c>
      <c r="D66" t="s">
        <v>254</v>
      </c>
      <c r="E66" t="s">
        <v>479</v>
      </c>
      <c r="F66" t="s">
        <v>1131</v>
      </c>
      <c r="G66">
        <v>1.1319</v>
      </c>
      <c r="H66">
        <v>1.1354</v>
      </c>
      <c r="I66" t="s">
        <v>479</v>
      </c>
      <c r="J66" t="s">
        <v>1132</v>
      </c>
      <c r="K66">
        <v>1.1354</v>
      </c>
      <c r="L66" t="str">
        <f aca="true" t="shared" si="12" ref="L66:L100">IF(B66&gt;0,"ストップ切上げ","ストップ切り下げ")</f>
        <v>ストップ切り下げ</v>
      </c>
      <c r="M66">
        <f aca="true" t="shared" si="13" ref="M66:M100">IF(P66&gt;0,1,IF(P66&lt;0,-1,0))</f>
        <v>-1</v>
      </c>
      <c r="N66">
        <f aca="true" t="shared" si="14" ref="N66:N100">IF((K66-G66)*B66&gt;0,(K66-G66)*B66*10000,0)</f>
        <v>0</v>
      </c>
      <c r="O66">
        <f aca="true" t="shared" si="15" ref="O66:O100">IF((K66-G66)*B66&lt;0,(G66-K66)*B66*10000,0)</f>
        <v>35.00000000000058</v>
      </c>
      <c r="P66">
        <f aca="true" t="shared" si="16" ref="P66:P100">INT((K66-G66)*C66*B66*U66*10000)</f>
        <v>-9869</v>
      </c>
      <c r="Q66">
        <f t="shared" si="8"/>
        <v>0</v>
      </c>
      <c r="R66">
        <f aca="true" t="shared" si="17" ref="R66:R100">IF(P66&lt;0,P66,0)</f>
        <v>-9869</v>
      </c>
      <c r="S66">
        <f>IF(M66=M58,S58+M66,M66)</f>
        <v>-1</v>
      </c>
      <c r="T66">
        <v>117.4</v>
      </c>
      <c r="U66">
        <v>117.48</v>
      </c>
    </row>
    <row r="67" spans="1:21" ht="12.75" customHeight="1">
      <c r="A67" t="s">
        <v>731</v>
      </c>
      <c r="B67">
        <f t="shared" si="10"/>
        <v>-1</v>
      </c>
      <c r="C67">
        <f t="shared" si="11"/>
        <v>2.5</v>
      </c>
      <c r="D67" t="s">
        <v>254</v>
      </c>
      <c r="E67" t="s">
        <v>479</v>
      </c>
      <c r="F67" t="s">
        <v>1133</v>
      </c>
      <c r="G67">
        <v>1.144</v>
      </c>
      <c r="H67">
        <v>1.1474</v>
      </c>
      <c r="I67" t="s">
        <v>479</v>
      </c>
      <c r="J67" t="s">
        <v>1134</v>
      </c>
      <c r="K67">
        <v>1.135</v>
      </c>
      <c r="L67" t="str">
        <f t="shared" si="12"/>
        <v>ストップ切り下げ</v>
      </c>
      <c r="M67">
        <f t="shared" si="13"/>
        <v>1</v>
      </c>
      <c r="N67">
        <f t="shared" si="14"/>
        <v>89.99999999999898</v>
      </c>
      <c r="O67">
        <f t="shared" si="15"/>
        <v>0</v>
      </c>
      <c r="P67">
        <f t="shared" si="16"/>
        <v>26363</v>
      </c>
      <c r="Q67">
        <f t="shared" si="8"/>
        <v>26363</v>
      </c>
      <c r="R67">
        <f t="shared" si="17"/>
        <v>0</v>
      </c>
      <c r="S67">
        <f>IF(M67=M58,S58+M67,M67)</f>
        <v>1</v>
      </c>
      <c r="T67">
        <v>117.4</v>
      </c>
      <c r="U67">
        <v>117.17</v>
      </c>
    </row>
    <row r="68" spans="1:21" ht="12.75" customHeight="1">
      <c r="A68" t="s">
        <v>731</v>
      </c>
      <c r="B68">
        <f t="shared" si="10"/>
        <v>-1</v>
      </c>
      <c r="C68">
        <f t="shared" si="11"/>
        <v>3</v>
      </c>
      <c r="D68" t="s">
        <v>254</v>
      </c>
      <c r="E68" t="s">
        <v>479</v>
      </c>
      <c r="F68" t="s">
        <v>1135</v>
      </c>
      <c r="G68">
        <v>1.1443</v>
      </c>
      <c r="H68">
        <v>1.1471</v>
      </c>
      <c r="I68" t="s">
        <v>479</v>
      </c>
      <c r="J68" t="s">
        <v>1136</v>
      </c>
      <c r="K68">
        <v>1.1327</v>
      </c>
      <c r="L68" t="str">
        <f t="shared" si="12"/>
        <v>ストップ切り下げ</v>
      </c>
      <c r="M68">
        <f t="shared" si="13"/>
        <v>1</v>
      </c>
      <c r="N68">
        <f t="shared" si="14"/>
        <v>116.00000000000054</v>
      </c>
      <c r="O68">
        <f t="shared" si="15"/>
        <v>0</v>
      </c>
      <c r="P68">
        <f t="shared" si="16"/>
        <v>41394</v>
      </c>
      <c r="Q68">
        <f t="shared" si="8"/>
        <v>41394</v>
      </c>
      <c r="R68">
        <f t="shared" si="17"/>
        <v>0</v>
      </c>
      <c r="S68">
        <f>IF(M68=M58,S58+M68,M68)</f>
        <v>1</v>
      </c>
      <c r="T68">
        <v>117.29</v>
      </c>
      <c r="U68">
        <v>118.95</v>
      </c>
    </row>
    <row r="69" spans="1:21" ht="12.75" customHeight="1">
      <c r="A69" t="s">
        <v>731</v>
      </c>
      <c r="B69">
        <f t="shared" si="10"/>
        <v>1</v>
      </c>
      <c r="C69">
        <f t="shared" si="11"/>
        <v>5.5</v>
      </c>
      <c r="D69" t="s">
        <v>254</v>
      </c>
      <c r="E69" t="s">
        <v>479</v>
      </c>
      <c r="F69" t="s">
        <v>1137</v>
      </c>
      <c r="G69">
        <v>1.1322</v>
      </c>
      <c r="H69">
        <v>1.1307</v>
      </c>
      <c r="I69" t="s">
        <v>479</v>
      </c>
      <c r="J69" t="s">
        <v>1138</v>
      </c>
      <c r="K69">
        <v>1.1307</v>
      </c>
      <c r="L69" t="str">
        <f t="shared" si="12"/>
        <v>ストップ切上げ</v>
      </c>
      <c r="M69">
        <f t="shared" si="13"/>
        <v>-1</v>
      </c>
      <c r="N69">
        <f t="shared" si="14"/>
        <v>0</v>
      </c>
      <c r="O69">
        <f t="shared" si="15"/>
        <v>15.000000000000568</v>
      </c>
      <c r="P69">
        <f t="shared" si="16"/>
        <v>-9871</v>
      </c>
      <c r="Q69">
        <f t="shared" si="8"/>
        <v>0</v>
      </c>
      <c r="R69">
        <f t="shared" si="17"/>
        <v>-9871</v>
      </c>
      <c r="S69">
        <f>IF(M69=M58,S58+M69,M69)</f>
        <v>-1</v>
      </c>
      <c r="T69">
        <v>119.41</v>
      </c>
      <c r="U69">
        <v>119.64</v>
      </c>
    </row>
    <row r="70" spans="1:21" ht="12.75" customHeight="1">
      <c r="A70" t="s">
        <v>731</v>
      </c>
      <c r="B70">
        <f t="shared" si="10"/>
        <v>-1</v>
      </c>
      <c r="C70">
        <f t="shared" si="11"/>
        <v>3.4</v>
      </c>
      <c r="D70" t="s">
        <v>254</v>
      </c>
      <c r="E70" t="s">
        <v>479</v>
      </c>
      <c r="F70" t="s">
        <v>1139</v>
      </c>
      <c r="G70">
        <v>1.1299</v>
      </c>
      <c r="H70">
        <v>1.1323</v>
      </c>
      <c r="I70" t="s">
        <v>479</v>
      </c>
      <c r="J70" t="s">
        <v>1140</v>
      </c>
      <c r="K70">
        <v>1.1323</v>
      </c>
      <c r="L70" t="str">
        <f t="shared" si="12"/>
        <v>ストップ切り下げ</v>
      </c>
      <c r="M70">
        <f t="shared" si="13"/>
        <v>-1</v>
      </c>
      <c r="N70">
        <f t="shared" si="14"/>
        <v>0</v>
      </c>
      <c r="O70">
        <f t="shared" si="15"/>
        <v>24.000000000001798</v>
      </c>
      <c r="P70">
        <f t="shared" si="16"/>
        <v>-9828</v>
      </c>
      <c r="Q70">
        <f t="shared" si="8"/>
        <v>0</v>
      </c>
      <c r="R70">
        <f t="shared" si="17"/>
        <v>-9828</v>
      </c>
      <c r="S70">
        <f>IF(M70=M58,S58+M70,M70)</f>
        <v>-1</v>
      </c>
      <c r="T70">
        <v>119.76</v>
      </c>
      <c r="U70">
        <v>120.43</v>
      </c>
    </row>
    <row r="71" spans="1:21" ht="12.75" customHeight="1">
      <c r="A71" t="s">
        <v>731</v>
      </c>
      <c r="B71">
        <f t="shared" si="10"/>
        <v>1</v>
      </c>
      <c r="C71">
        <f t="shared" si="11"/>
        <v>6.3</v>
      </c>
      <c r="D71" t="s">
        <v>254</v>
      </c>
      <c r="E71" t="s">
        <v>479</v>
      </c>
      <c r="F71" t="s">
        <v>1141</v>
      </c>
      <c r="G71">
        <v>1.1316</v>
      </c>
      <c r="H71">
        <v>1.1303</v>
      </c>
      <c r="I71" t="s">
        <v>479</v>
      </c>
      <c r="J71" t="s">
        <v>1142</v>
      </c>
      <c r="K71">
        <v>1.1392</v>
      </c>
      <c r="L71" t="str">
        <f t="shared" si="12"/>
        <v>ストップ切上げ</v>
      </c>
      <c r="M71">
        <f t="shared" si="13"/>
        <v>1</v>
      </c>
      <c r="N71">
        <f t="shared" si="14"/>
        <v>76.00000000000051</v>
      </c>
      <c r="O71">
        <f t="shared" si="15"/>
        <v>0</v>
      </c>
      <c r="P71">
        <f t="shared" si="16"/>
        <v>56977</v>
      </c>
      <c r="Q71">
        <f t="shared" si="8"/>
        <v>56977</v>
      </c>
      <c r="R71">
        <f t="shared" si="17"/>
        <v>0</v>
      </c>
      <c r="S71">
        <f>IF(M71=M58,S58+M71,M71)</f>
        <v>1</v>
      </c>
      <c r="T71">
        <v>120.27</v>
      </c>
      <c r="U71">
        <v>119</v>
      </c>
    </row>
    <row r="72" spans="1:21" ht="12.75" customHeight="1">
      <c r="A72" t="s">
        <v>731</v>
      </c>
      <c r="B72">
        <f t="shared" si="10"/>
        <v>-1</v>
      </c>
      <c r="C72">
        <f t="shared" si="11"/>
        <v>2.2</v>
      </c>
      <c r="D72" t="s">
        <v>254</v>
      </c>
      <c r="E72" t="s">
        <v>479</v>
      </c>
      <c r="F72" t="s">
        <v>1143</v>
      </c>
      <c r="G72">
        <v>1.1396</v>
      </c>
      <c r="H72">
        <v>1.1434</v>
      </c>
      <c r="I72" t="s">
        <v>479</v>
      </c>
      <c r="J72" t="s">
        <v>1144</v>
      </c>
      <c r="K72">
        <v>1.1396</v>
      </c>
      <c r="L72" t="str">
        <f t="shared" si="12"/>
        <v>ストップ切り下げ</v>
      </c>
      <c r="M72">
        <f t="shared" si="13"/>
        <v>0</v>
      </c>
      <c r="N72">
        <f t="shared" si="14"/>
        <v>0</v>
      </c>
      <c r="O72">
        <f t="shared" si="15"/>
        <v>0</v>
      </c>
      <c r="P72">
        <f t="shared" si="16"/>
        <v>0</v>
      </c>
      <c r="Q72">
        <f t="shared" si="8"/>
        <v>0</v>
      </c>
      <c r="R72">
        <f t="shared" si="17"/>
        <v>0</v>
      </c>
      <c r="S72">
        <f>IF(M72=M58,S58+M72,M72)</f>
        <v>0</v>
      </c>
      <c r="T72">
        <v>118.69</v>
      </c>
      <c r="U72">
        <v>118.77</v>
      </c>
    </row>
    <row r="73" spans="1:21" ht="12.75" customHeight="1">
      <c r="A73" t="s">
        <v>731</v>
      </c>
      <c r="B73">
        <f t="shared" si="10"/>
        <v>1</v>
      </c>
      <c r="C73">
        <f t="shared" si="11"/>
        <v>3.1</v>
      </c>
      <c r="D73" t="s">
        <v>254</v>
      </c>
      <c r="E73" t="s">
        <v>479</v>
      </c>
      <c r="F73" t="s">
        <v>1145</v>
      </c>
      <c r="G73">
        <v>1.1406</v>
      </c>
      <c r="H73">
        <v>1.1379</v>
      </c>
      <c r="I73" t="s">
        <v>479</v>
      </c>
      <c r="J73" t="s">
        <v>1146</v>
      </c>
      <c r="K73">
        <v>1.1406</v>
      </c>
      <c r="L73" t="str">
        <f t="shared" si="12"/>
        <v>ストップ切上げ</v>
      </c>
      <c r="M73">
        <f t="shared" si="13"/>
        <v>0</v>
      </c>
      <c r="N73">
        <f t="shared" si="14"/>
        <v>0</v>
      </c>
      <c r="O73">
        <f t="shared" si="15"/>
        <v>0</v>
      </c>
      <c r="P73">
        <f t="shared" si="16"/>
        <v>0</v>
      </c>
      <c r="Q73">
        <f t="shared" si="8"/>
        <v>0</v>
      </c>
      <c r="R73">
        <f t="shared" si="17"/>
        <v>0</v>
      </c>
      <c r="S73">
        <f>IF(M73=M58,S58+M73,M73)</f>
        <v>0</v>
      </c>
      <c r="T73">
        <v>119.09</v>
      </c>
      <c r="U73">
        <v>119.3</v>
      </c>
    </row>
    <row r="74" spans="1:21" ht="12.75" customHeight="1">
      <c r="A74" t="s">
        <v>731</v>
      </c>
      <c r="B74">
        <f t="shared" si="10"/>
        <v>-1</v>
      </c>
      <c r="C74">
        <f t="shared" si="11"/>
        <v>2.7</v>
      </c>
      <c r="D74" t="s">
        <v>254</v>
      </c>
      <c r="E74" t="s">
        <v>479</v>
      </c>
      <c r="F74" t="s">
        <v>1147</v>
      </c>
      <c r="G74">
        <v>1.1325</v>
      </c>
      <c r="H74">
        <v>1.1356</v>
      </c>
      <c r="I74" t="s">
        <v>479</v>
      </c>
      <c r="J74" t="s">
        <v>1148</v>
      </c>
      <c r="K74">
        <v>1.1325</v>
      </c>
      <c r="L74" t="str">
        <f t="shared" si="12"/>
        <v>ストップ切り下げ</v>
      </c>
      <c r="M74">
        <f t="shared" si="13"/>
        <v>0</v>
      </c>
      <c r="N74">
        <f t="shared" si="14"/>
        <v>0</v>
      </c>
      <c r="O74">
        <f t="shared" si="15"/>
        <v>0</v>
      </c>
      <c r="P74">
        <f t="shared" si="16"/>
        <v>0</v>
      </c>
      <c r="Q74">
        <f t="shared" si="8"/>
        <v>0</v>
      </c>
      <c r="R74">
        <f t="shared" si="17"/>
        <v>0</v>
      </c>
      <c r="S74">
        <f>IF(M74=M58,S58+M74,M74)</f>
        <v>0</v>
      </c>
      <c r="T74">
        <v>118.75</v>
      </c>
      <c r="U74">
        <v>118.73</v>
      </c>
    </row>
    <row r="75" spans="1:21" ht="12.75" customHeight="1">
      <c r="A75" t="s">
        <v>731</v>
      </c>
      <c r="B75">
        <f t="shared" si="10"/>
        <v>-1</v>
      </c>
      <c r="C75">
        <f t="shared" si="11"/>
        <v>5.9</v>
      </c>
      <c r="D75" t="s">
        <v>254</v>
      </c>
      <c r="E75" t="s">
        <v>479</v>
      </c>
      <c r="F75" t="s">
        <v>1149</v>
      </c>
      <c r="G75">
        <v>1.1329</v>
      </c>
      <c r="H75">
        <v>1.1343</v>
      </c>
      <c r="I75" t="s">
        <v>479</v>
      </c>
      <c r="J75" t="s">
        <v>1150</v>
      </c>
      <c r="K75">
        <v>1.1329</v>
      </c>
      <c r="L75" t="str">
        <f t="shared" si="12"/>
        <v>ストップ切り下げ</v>
      </c>
      <c r="M75">
        <f t="shared" si="13"/>
        <v>0</v>
      </c>
      <c r="N75">
        <f t="shared" si="14"/>
        <v>0</v>
      </c>
      <c r="O75">
        <f t="shared" si="15"/>
        <v>0</v>
      </c>
      <c r="P75">
        <f t="shared" si="16"/>
        <v>0</v>
      </c>
      <c r="Q75">
        <f t="shared" si="8"/>
        <v>0</v>
      </c>
      <c r="R75">
        <f t="shared" si="17"/>
        <v>0</v>
      </c>
      <c r="S75">
        <f>IF(M75=M58,S58+M75,M75)</f>
        <v>0</v>
      </c>
      <c r="T75">
        <v>119.08</v>
      </c>
      <c r="U75">
        <v>119.53</v>
      </c>
    </row>
    <row r="76" spans="1:21" ht="12.75" customHeight="1">
      <c r="A76" t="s">
        <v>731</v>
      </c>
      <c r="B76">
        <f t="shared" si="10"/>
        <v>1</v>
      </c>
      <c r="C76">
        <f t="shared" si="11"/>
        <v>7.6</v>
      </c>
      <c r="D76" t="s">
        <v>254</v>
      </c>
      <c r="E76" t="s">
        <v>479</v>
      </c>
      <c r="F76" t="s">
        <v>1151</v>
      </c>
      <c r="G76">
        <v>1.1352</v>
      </c>
      <c r="H76">
        <v>1.1341</v>
      </c>
      <c r="I76" t="s">
        <v>479</v>
      </c>
      <c r="J76" t="s">
        <v>1152</v>
      </c>
      <c r="K76">
        <v>1.1352</v>
      </c>
      <c r="L76" t="str">
        <f t="shared" si="12"/>
        <v>ストップ切上げ</v>
      </c>
      <c r="M76">
        <f t="shared" si="13"/>
        <v>0</v>
      </c>
      <c r="N76">
        <f t="shared" si="14"/>
        <v>0</v>
      </c>
      <c r="O76">
        <f t="shared" si="15"/>
        <v>0</v>
      </c>
      <c r="P76">
        <f t="shared" si="16"/>
        <v>0</v>
      </c>
      <c r="Q76">
        <f t="shared" si="8"/>
        <v>0</v>
      </c>
      <c r="R76">
        <f t="shared" si="17"/>
        <v>0</v>
      </c>
      <c r="S76">
        <f>IF(M76=M58,S58+M76,M76)</f>
        <v>0</v>
      </c>
      <c r="T76">
        <v>118.72</v>
      </c>
      <c r="U76">
        <v>118.8</v>
      </c>
    </row>
    <row r="77" spans="1:21" ht="12.75" customHeight="1">
      <c r="A77" t="s">
        <v>731</v>
      </c>
      <c r="B77">
        <f t="shared" si="10"/>
        <v>-1</v>
      </c>
      <c r="C77">
        <f t="shared" si="11"/>
        <v>3.2</v>
      </c>
      <c r="D77" t="s">
        <v>254</v>
      </c>
      <c r="E77" t="s">
        <v>479</v>
      </c>
      <c r="F77" t="s">
        <v>1153</v>
      </c>
      <c r="G77">
        <v>1.1335</v>
      </c>
      <c r="H77">
        <v>1.1361</v>
      </c>
      <c r="I77" t="s">
        <v>479</v>
      </c>
      <c r="J77" t="s">
        <v>1154</v>
      </c>
      <c r="K77">
        <v>1.1361</v>
      </c>
      <c r="L77" t="str">
        <f t="shared" si="12"/>
        <v>ストップ切り下げ</v>
      </c>
      <c r="M77">
        <f t="shared" si="13"/>
        <v>-1</v>
      </c>
      <c r="N77">
        <f t="shared" si="14"/>
        <v>0</v>
      </c>
      <c r="O77">
        <f t="shared" si="15"/>
        <v>26.000000000001577</v>
      </c>
      <c r="P77">
        <f t="shared" si="16"/>
        <v>-9888</v>
      </c>
      <c r="Q77">
        <f t="shared" si="8"/>
        <v>0</v>
      </c>
      <c r="R77">
        <f t="shared" si="17"/>
        <v>-9888</v>
      </c>
      <c r="S77">
        <f>IF(M77=M58,S58+M77,M77)</f>
        <v>-1</v>
      </c>
      <c r="T77">
        <v>118.9</v>
      </c>
      <c r="U77">
        <v>118.84</v>
      </c>
    </row>
    <row r="78" spans="1:21" ht="12.75" customHeight="1">
      <c r="A78" t="s">
        <v>731</v>
      </c>
      <c r="B78">
        <f t="shared" si="10"/>
        <v>1</v>
      </c>
      <c r="C78">
        <f t="shared" si="11"/>
        <v>7</v>
      </c>
      <c r="D78" t="s">
        <v>254</v>
      </c>
      <c r="E78" t="s">
        <v>479</v>
      </c>
      <c r="F78" t="s">
        <v>1155</v>
      </c>
      <c r="G78">
        <v>1.1372</v>
      </c>
      <c r="H78">
        <v>1.136</v>
      </c>
      <c r="I78" t="s">
        <v>479</v>
      </c>
      <c r="J78" t="s">
        <v>1156</v>
      </c>
      <c r="K78">
        <v>1.136</v>
      </c>
      <c r="L78" t="str">
        <f t="shared" si="12"/>
        <v>ストップ切上げ</v>
      </c>
      <c r="M78">
        <f t="shared" si="13"/>
        <v>-1</v>
      </c>
      <c r="N78">
        <f t="shared" si="14"/>
        <v>0</v>
      </c>
      <c r="O78">
        <f t="shared" si="15"/>
        <v>12.000000000000899</v>
      </c>
      <c r="P78">
        <f t="shared" si="16"/>
        <v>-9981</v>
      </c>
      <c r="Q78">
        <f t="shared" si="8"/>
        <v>0</v>
      </c>
      <c r="R78">
        <f t="shared" si="17"/>
        <v>-9981</v>
      </c>
      <c r="S78">
        <f>IF(M78=M58,S58+M78,M78)</f>
        <v>-1</v>
      </c>
      <c r="T78">
        <v>118.94</v>
      </c>
      <c r="U78">
        <v>118.82</v>
      </c>
    </row>
    <row r="79" spans="1:21" ht="12.75" customHeight="1">
      <c r="A79" t="s">
        <v>731</v>
      </c>
      <c r="B79">
        <f t="shared" si="10"/>
        <v>-1</v>
      </c>
      <c r="C79">
        <f t="shared" si="11"/>
        <v>3.8</v>
      </c>
      <c r="D79" t="s">
        <v>254</v>
      </c>
      <c r="E79" t="s">
        <v>479</v>
      </c>
      <c r="F79" t="s">
        <v>1157</v>
      </c>
      <c r="G79">
        <v>1.1347</v>
      </c>
      <c r="H79">
        <v>1.1369</v>
      </c>
      <c r="I79" t="s">
        <v>479</v>
      </c>
      <c r="J79" t="s">
        <v>1158</v>
      </c>
      <c r="K79">
        <v>1.1369</v>
      </c>
      <c r="L79" t="str">
        <f t="shared" si="12"/>
        <v>ストップ切り下げ</v>
      </c>
      <c r="M79">
        <f t="shared" si="13"/>
        <v>-1</v>
      </c>
      <c r="N79">
        <f t="shared" si="14"/>
        <v>0</v>
      </c>
      <c r="O79">
        <f t="shared" si="15"/>
        <v>21.999999999999797</v>
      </c>
      <c r="P79">
        <f t="shared" si="16"/>
        <v>-9924</v>
      </c>
      <c r="Q79">
        <f t="shared" si="8"/>
        <v>0</v>
      </c>
      <c r="R79">
        <f t="shared" si="17"/>
        <v>-9924</v>
      </c>
      <c r="S79">
        <f>IF(M79=M58,S58+M79,M79)</f>
        <v>-1</v>
      </c>
      <c r="T79">
        <v>118.7</v>
      </c>
      <c r="U79">
        <v>118.7</v>
      </c>
    </row>
    <row r="80" spans="1:21" ht="12.75" customHeight="1">
      <c r="A80" t="s">
        <v>731</v>
      </c>
      <c r="B80">
        <f t="shared" si="10"/>
        <v>1</v>
      </c>
      <c r="C80">
        <f t="shared" si="11"/>
        <v>2.4</v>
      </c>
      <c r="D80" t="s">
        <v>254</v>
      </c>
      <c r="E80" t="s">
        <v>479</v>
      </c>
      <c r="F80" t="s">
        <v>1159</v>
      </c>
      <c r="G80">
        <v>1.1229</v>
      </c>
      <c r="H80">
        <v>1.1195</v>
      </c>
      <c r="I80" t="s">
        <v>479</v>
      </c>
      <c r="J80" t="s">
        <v>1160</v>
      </c>
      <c r="K80">
        <v>1.1195</v>
      </c>
      <c r="L80" t="str">
        <f t="shared" si="12"/>
        <v>ストップ切上げ</v>
      </c>
      <c r="M80">
        <f t="shared" si="13"/>
        <v>-1</v>
      </c>
      <c r="N80">
        <f t="shared" si="14"/>
        <v>0</v>
      </c>
      <c r="O80">
        <f t="shared" si="15"/>
        <v>34.000000000000696</v>
      </c>
      <c r="P80">
        <f t="shared" si="16"/>
        <v>-9739</v>
      </c>
      <c r="Q80">
        <f t="shared" si="8"/>
        <v>0</v>
      </c>
      <c r="R80">
        <f t="shared" si="17"/>
        <v>-9739</v>
      </c>
      <c r="S80">
        <f>IF(M80=M58,S58+M80,M80)</f>
        <v>-1</v>
      </c>
      <c r="T80">
        <v>119.4</v>
      </c>
      <c r="U80">
        <v>119.35</v>
      </c>
    </row>
    <row r="81" spans="1:21" ht="12.75" customHeight="1">
      <c r="A81" t="s">
        <v>731</v>
      </c>
      <c r="B81">
        <f t="shared" si="10"/>
        <v>1</v>
      </c>
      <c r="C81">
        <f t="shared" si="11"/>
        <v>5.9</v>
      </c>
      <c r="D81" t="s">
        <v>254</v>
      </c>
      <c r="E81" t="s">
        <v>479</v>
      </c>
      <c r="F81" t="s">
        <v>1161</v>
      </c>
      <c r="G81">
        <v>1.1203</v>
      </c>
      <c r="H81">
        <v>1.1189</v>
      </c>
      <c r="I81" t="s">
        <v>479</v>
      </c>
      <c r="J81" t="s">
        <v>1162</v>
      </c>
      <c r="K81">
        <v>1.1189</v>
      </c>
      <c r="L81" t="str">
        <f t="shared" si="12"/>
        <v>ストップ切上げ</v>
      </c>
      <c r="M81">
        <f t="shared" si="13"/>
        <v>-1</v>
      </c>
      <c r="N81">
        <f t="shared" si="14"/>
        <v>0</v>
      </c>
      <c r="O81">
        <f t="shared" si="15"/>
        <v>14.000000000000679</v>
      </c>
      <c r="P81">
        <f t="shared" si="16"/>
        <v>-9887</v>
      </c>
      <c r="Q81">
        <f t="shared" si="8"/>
        <v>0</v>
      </c>
      <c r="R81">
        <f t="shared" si="17"/>
        <v>-9887</v>
      </c>
      <c r="S81">
        <f>IF(M81=M58,S58+M81,M81)</f>
        <v>-1</v>
      </c>
      <c r="T81">
        <v>119.74</v>
      </c>
      <c r="U81">
        <v>119.69</v>
      </c>
    </row>
    <row r="82" spans="1:21" ht="12.75" customHeight="1">
      <c r="A82" t="s">
        <v>731</v>
      </c>
      <c r="B82">
        <f t="shared" si="10"/>
        <v>-1</v>
      </c>
      <c r="C82">
        <f t="shared" si="11"/>
        <v>2.5</v>
      </c>
      <c r="D82" t="s">
        <v>254</v>
      </c>
      <c r="E82" t="s">
        <v>479</v>
      </c>
      <c r="F82" t="s">
        <v>1163</v>
      </c>
      <c r="G82">
        <v>1.1021</v>
      </c>
      <c r="H82">
        <v>1.1054</v>
      </c>
      <c r="I82" t="s">
        <v>479</v>
      </c>
      <c r="J82" t="s">
        <v>1164</v>
      </c>
      <c r="K82">
        <v>1.0866</v>
      </c>
      <c r="L82" t="str">
        <f t="shared" si="12"/>
        <v>ストップ切り下げ</v>
      </c>
      <c r="M82">
        <f t="shared" si="13"/>
        <v>1</v>
      </c>
      <c r="N82">
        <f t="shared" si="14"/>
        <v>155.00000000000068</v>
      </c>
      <c r="O82">
        <f t="shared" si="15"/>
        <v>0</v>
      </c>
      <c r="P82">
        <f t="shared" si="16"/>
        <v>46841</v>
      </c>
      <c r="Q82">
        <f t="shared" si="8"/>
        <v>46841</v>
      </c>
      <c r="R82">
        <f t="shared" si="17"/>
        <v>0</v>
      </c>
      <c r="S82">
        <f>IF(M82=M58,S58+M82,M82)</f>
        <v>1</v>
      </c>
      <c r="T82">
        <v>120.22</v>
      </c>
      <c r="U82">
        <v>120.88</v>
      </c>
    </row>
    <row r="83" spans="1:21" ht="12.75" customHeight="1">
      <c r="A83" t="s">
        <v>731</v>
      </c>
      <c r="B83">
        <f t="shared" si="10"/>
        <v>-1</v>
      </c>
      <c r="C83">
        <f t="shared" si="11"/>
        <v>3.5</v>
      </c>
      <c r="D83" t="s">
        <v>254</v>
      </c>
      <c r="E83" t="s">
        <v>479</v>
      </c>
      <c r="F83" t="s">
        <v>1165</v>
      </c>
      <c r="G83">
        <v>1.0839</v>
      </c>
      <c r="H83">
        <v>1.0862</v>
      </c>
      <c r="I83" t="s">
        <v>479</v>
      </c>
      <c r="J83" t="s">
        <v>1166</v>
      </c>
      <c r="K83">
        <v>1.0862</v>
      </c>
      <c r="L83" t="str">
        <f t="shared" si="12"/>
        <v>ストップ切り下げ</v>
      </c>
      <c r="M83">
        <f t="shared" si="13"/>
        <v>-1</v>
      </c>
      <c r="N83">
        <f t="shared" si="14"/>
        <v>0</v>
      </c>
      <c r="O83">
        <f t="shared" si="15"/>
        <v>22.999999999999687</v>
      </c>
      <c r="P83">
        <f t="shared" si="16"/>
        <v>-9766</v>
      </c>
      <c r="Q83">
        <f t="shared" si="8"/>
        <v>0</v>
      </c>
      <c r="R83">
        <f t="shared" si="17"/>
        <v>-9766</v>
      </c>
      <c r="S83">
        <f>IF(M83=M58,S58+M83,M83)</f>
        <v>-1</v>
      </c>
      <c r="T83">
        <v>121.38</v>
      </c>
      <c r="U83">
        <v>121.31</v>
      </c>
    </row>
    <row r="84" spans="1:21" ht="12.75" customHeight="1">
      <c r="A84" t="s">
        <v>731</v>
      </c>
      <c r="B84">
        <f t="shared" si="10"/>
        <v>-1</v>
      </c>
      <c r="C84">
        <f t="shared" si="11"/>
        <v>2.3</v>
      </c>
      <c r="D84" t="s">
        <v>254</v>
      </c>
      <c r="E84" t="s">
        <v>479</v>
      </c>
      <c r="F84" t="s">
        <v>1167</v>
      </c>
      <c r="G84">
        <v>1.079</v>
      </c>
      <c r="H84">
        <v>1.0825</v>
      </c>
      <c r="I84" t="s">
        <v>479</v>
      </c>
      <c r="J84" t="s">
        <v>1168</v>
      </c>
      <c r="K84">
        <v>1.079</v>
      </c>
      <c r="L84" t="str">
        <f t="shared" si="12"/>
        <v>ストップ切り下げ</v>
      </c>
      <c r="M84">
        <f t="shared" si="13"/>
        <v>0</v>
      </c>
      <c r="N84">
        <f t="shared" si="14"/>
        <v>0</v>
      </c>
      <c r="O84">
        <f t="shared" si="15"/>
        <v>0</v>
      </c>
      <c r="P84">
        <f t="shared" si="16"/>
        <v>0</v>
      </c>
      <c r="Q84">
        <f t="shared" si="8"/>
        <v>0</v>
      </c>
      <c r="R84">
        <f t="shared" si="17"/>
        <v>0</v>
      </c>
      <c r="S84">
        <f>IF(M84=M58,S58+M84,M84)</f>
        <v>0</v>
      </c>
      <c r="T84">
        <v>121.87</v>
      </c>
      <c r="U84">
        <v>121</v>
      </c>
    </row>
    <row r="85" spans="1:21" ht="12.75" customHeight="1">
      <c r="A85" t="s">
        <v>731</v>
      </c>
      <c r="B85">
        <f t="shared" si="10"/>
        <v>-1</v>
      </c>
      <c r="C85">
        <f t="shared" si="11"/>
        <v>3.4</v>
      </c>
      <c r="D85" t="s">
        <v>254</v>
      </c>
      <c r="E85" t="s">
        <v>479</v>
      </c>
      <c r="F85" t="s">
        <v>1169</v>
      </c>
      <c r="G85">
        <v>1.0695</v>
      </c>
      <c r="H85">
        <v>1.0719</v>
      </c>
      <c r="I85" t="s">
        <v>479</v>
      </c>
      <c r="J85" t="s">
        <v>1170</v>
      </c>
      <c r="K85">
        <v>1.0557</v>
      </c>
      <c r="L85" t="str">
        <f t="shared" si="12"/>
        <v>ストップ切り下げ</v>
      </c>
      <c r="M85">
        <f t="shared" si="13"/>
        <v>1</v>
      </c>
      <c r="N85">
        <f t="shared" si="14"/>
        <v>137.99999999999812</v>
      </c>
      <c r="O85">
        <f t="shared" si="15"/>
        <v>0</v>
      </c>
      <c r="P85">
        <f t="shared" si="16"/>
        <v>56899</v>
      </c>
      <c r="Q85">
        <f t="shared" si="8"/>
        <v>56899</v>
      </c>
      <c r="R85">
        <f t="shared" si="17"/>
        <v>0</v>
      </c>
      <c r="S85">
        <f>IF(M85=M58,S58+M85,M85)</f>
        <v>1</v>
      </c>
      <c r="T85">
        <v>121.37</v>
      </c>
      <c r="U85">
        <v>121.27</v>
      </c>
    </row>
    <row r="86" spans="1:21" ht="12.75" customHeight="1">
      <c r="A86" t="s">
        <v>731</v>
      </c>
      <c r="B86">
        <f t="shared" si="10"/>
        <v>-1</v>
      </c>
      <c r="C86">
        <f t="shared" si="11"/>
        <v>2.2</v>
      </c>
      <c r="D86" t="s">
        <v>254</v>
      </c>
      <c r="E86" t="s">
        <v>479</v>
      </c>
      <c r="F86" t="s">
        <v>1171</v>
      </c>
      <c r="G86">
        <v>1.0564</v>
      </c>
      <c r="H86">
        <v>1.06</v>
      </c>
      <c r="I86" t="s">
        <v>479</v>
      </c>
      <c r="J86" t="s">
        <v>1172</v>
      </c>
      <c r="K86">
        <v>1.0534</v>
      </c>
      <c r="L86" t="str">
        <f t="shared" si="12"/>
        <v>ストップ切り下げ</v>
      </c>
      <c r="M86">
        <f t="shared" si="13"/>
        <v>1</v>
      </c>
      <c r="N86">
        <f t="shared" si="14"/>
        <v>30.000000000001137</v>
      </c>
      <c r="O86">
        <f t="shared" si="15"/>
        <v>0</v>
      </c>
      <c r="P86">
        <f t="shared" si="16"/>
        <v>8003</v>
      </c>
      <c r="Q86">
        <f t="shared" si="8"/>
        <v>8003</v>
      </c>
      <c r="R86">
        <f t="shared" si="17"/>
        <v>0</v>
      </c>
      <c r="S86">
        <f>IF(M86=M58,S58+M86,M86)</f>
        <v>1</v>
      </c>
      <c r="T86">
        <v>121.5</v>
      </c>
      <c r="U86">
        <v>121.27</v>
      </c>
    </row>
    <row r="87" spans="1:21" ht="12.75" customHeight="1">
      <c r="A87" t="s">
        <v>731</v>
      </c>
      <c r="B87">
        <f t="shared" si="10"/>
        <v>1</v>
      </c>
      <c r="C87">
        <f t="shared" si="11"/>
        <v>1.7</v>
      </c>
      <c r="D87" t="s">
        <v>254</v>
      </c>
      <c r="E87" t="s">
        <v>479</v>
      </c>
      <c r="F87" t="s">
        <v>1173</v>
      </c>
      <c r="G87">
        <v>1.0543</v>
      </c>
      <c r="H87">
        <v>1.0496</v>
      </c>
      <c r="I87" t="s">
        <v>479</v>
      </c>
      <c r="J87" t="s">
        <v>1174</v>
      </c>
      <c r="K87">
        <v>1.0611</v>
      </c>
      <c r="L87" t="str">
        <f t="shared" si="12"/>
        <v>ストップ切上げ</v>
      </c>
      <c r="M87">
        <f t="shared" si="13"/>
        <v>1</v>
      </c>
      <c r="N87">
        <f t="shared" si="14"/>
        <v>67.99999999999918</v>
      </c>
      <c r="O87">
        <f t="shared" si="15"/>
        <v>0</v>
      </c>
      <c r="P87">
        <f t="shared" si="16"/>
        <v>14018</v>
      </c>
      <c r="Q87">
        <f t="shared" si="8"/>
        <v>14018</v>
      </c>
      <c r="R87">
        <f t="shared" si="17"/>
        <v>0</v>
      </c>
      <c r="S87">
        <f>IF(M87=M58,S58+M87,M87)</f>
        <v>1</v>
      </c>
      <c r="T87">
        <v>121.5</v>
      </c>
      <c r="U87">
        <v>121.27</v>
      </c>
    </row>
    <row r="88" spans="1:21" ht="12.75" customHeight="1">
      <c r="A88" t="s">
        <v>731</v>
      </c>
      <c r="B88">
        <f t="shared" si="10"/>
        <v>-1</v>
      </c>
      <c r="C88">
        <f t="shared" si="11"/>
        <v>1.5</v>
      </c>
      <c r="D88" t="s">
        <v>254</v>
      </c>
      <c r="E88" t="s">
        <v>479</v>
      </c>
      <c r="F88" t="s">
        <v>1176</v>
      </c>
      <c r="G88">
        <v>1.0685</v>
      </c>
      <c r="H88">
        <v>1.0739</v>
      </c>
      <c r="I88" t="s">
        <v>479</v>
      </c>
      <c r="J88" t="s">
        <v>1177</v>
      </c>
      <c r="K88">
        <v>1.0685</v>
      </c>
      <c r="L88" t="str">
        <f t="shared" si="12"/>
        <v>ストップ切り下げ</v>
      </c>
      <c r="M88">
        <f t="shared" si="13"/>
        <v>0</v>
      </c>
      <c r="N88">
        <f t="shared" si="14"/>
        <v>0</v>
      </c>
      <c r="O88">
        <f t="shared" si="15"/>
        <v>0</v>
      </c>
      <c r="P88">
        <f t="shared" si="16"/>
        <v>0</v>
      </c>
      <c r="Q88">
        <f t="shared" si="8"/>
        <v>0</v>
      </c>
      <c r="R88">
        <f t="shared" si="17"/>
        <v>0</v>
      </c>
      <c r="S88">
        <f>IF(M88=M58,S58+M88,M88)</f>
        <v>0</v>
      </c>
      <c r="T88">
        <v>120.89</v>
      </c>
      <c r="U88">
        <v>120.67</v>
      </c>
    </row>
    <row r="89" spans="1:21" ht="12.75" customHeight="1">
      <c r="A89" t="s">
        <v>731</v>
      </c>
      <c r="B89">
        <f t="shared" si="10"/>
        <v>-1</v>
      </c>
      <c r="C89">
        <f t="shared" si="11"/>
        <v>1.9</v>
      </c>
      <c r="D89" t="s">
        <v>254</v>
      </c>
      <c r="E89" t="s">
        <v>479</v>
      </c>
      <c r="F89" t="s">
        <v>1178</v>
      </c>
      <c r="G89">
        <v>1.0912</v>
      </c>
      <c r="H89">
        <v>1.0955</v>
      </c>
      <c r="I89" t="s">
        <v>479</v>
      </c>
      <c r="J89" t="s">
        <v>1179</v>
      </c>
      <c r="K89">
        <v>1.0955</v>
      </c>
      <c r="L89" t="str">
        <f t="shared" si="12"/>
        <v>ストップ切り下げ</v>
      </c>
      <c r="M89">
        <f t="shared" si="13"/>
        <v>-1</v>
      </c>
      <c r="N89">
        <f t="shared" si="14"/>
        <v>0</v>
      </c>
      <c r="O89">
        <f t="shared" si="15"/>
        <v>42.9999999999997</v>
      </c>
      <c r="P89">
        <f t="shared" si="16"/>
        <v>-9773</v>
      </c>
      <c r="Q89">
        <f t="shared" si="8"/>
        <v>0</v>
      </c>
      <c r="R89">
        <f t="shared" si="17"/>
        <v>-9773</v>
      </c>
      <c r="S89">
        <f>IF(M89=M58,S58+M89,M89)</f>
        <v>-1</v>
      </c>
      <c r="T89">
        <v>119.61</v>
      </c>
      <c r="U89">
        <v>119.61</v>
      </c>
    </row>
    <row r="90" spans="1:21" ht="12.75" customHeight="1">
      <c r="A90" t="s">
        <v>731</v>
      </c>
      <c r="B90">
        <f t="shared" si="10"/>
        <v>-1</v>
      </c>
      <c r="C90">
        <f t="shared" si="11"/>
        <v>3.4</v>
      </c>
      <c r="D90" t="s">
        <v>254</v>
      </c>
      <c r="E90" t="s">
        <v>479</v>
      </c>
      <c r="F90" t="s">
        <v>1180</v>
      </c>
      <c r="G90">
        <v>1.0859</v>
      </c>
      <c r="H90">
        <v>1.0883</v>
      </c>
      <c r="I90" t="s">
        <v>479</v>
      </c>
      <c r="J90" t="s">
        <v>1183</v>
      </c>
      <c r="K90">
        <v>1.0859</v>
      </c>
      <c r="L90" t="str">
        <f t="shared" si="12"/>
        <v>ストップ切り下げ</v>
      </c>
      <c r="M90">
        <f t="shared" si="13"/>
        <v>0</v>
      </c>
      <c r="N90">
        <f t="shared" si="14"/>
        <v>0</v>
      </c>
      <c r="O90">
        <f t="shared" si="15"/>
        <v>0</v>
      </c>
      <c r="P90">
        <f t="shared" si="16"/>
        <v>0</v>
      </c>
      <c r="Q90">
        <f t="shared" si="8"/>
        <v>0</v>
      </c>
      <c r="R90">
        <f t="shared" si="17"/>
        <v>0</v>
      </c>
      <c r="S90">
        <f>IF(M90=M58,S58+M90,M90)</f>
        <v>0</v>
      </c>
      <c r="T90">
        <v>119.67</v>
      </c>
      <c r="U90">
        <v>120.17</v>
      </c>
    </row>
    <row r="91" spans="1:21" ht="12.75" customHeight="1">
      <c r="A91" t="s">
        <v>731</v>
      </c>
      <c r="B91">
        <f t="shared" si="10"/>
        <v>-1</v>
      </c>
      <c r="C91">
        <f t="shared" si="11"/>
        <v>2.1</v>
      </c>
      <c r="D91" t="s">
        <v>254</v>
      </c>
      <c r="E91" t="s">
        <v>479</v>
      </c>
      <c r="F91" t="s">
        <v>1181</v>
      </c>
      <c r="G91">
        <v>1.0826</v>
      </c>
      <c r="H91">
        <v>1.0865</v>
      </c>
      <c r="I91" t="s">
        <v>479</v>
      </c>
      <c r="J91" t="s">
        <v>1182</v>
      </c>
      <c r="K91">
        <v>1.0865</v>
      </c>
      <c r="L91" t="str">
        <f t="shared" si="12"/>
        <v>ストップ切り下げ</v>
      </c>
      <c r="M91">
        <f t="shared" si="13"/>
        <v>-1</v>
      </c>
      <c r="N91">
        <f t="shared" si="14"/>
        <v>0</v>
      </c>
      <c r="O91">
        <f t="shared" si="15"/>
        <v>39.00000000000014</v>
      </c>
      <c r="P91">
        <f t="shared" si="16"/>
        <v>-9821</v>
      </c>
      <c r="Q91">
        <f t="shared" si="8"/>
        <v>0</v>
      </c>
      <c r="R91">
        <f t="shared" si="17"/>
        <v>-9821</v>
      </c>
      <c r="S91">
        <f>IF(M91=M58,S58+M91,M91)</f>
        <v>-1</v>
      </c>
      <c r="T91">
        <v>119.89</v>
      </c>
      <c r="U91">
        <v>119.91</v>
      </c>
    </row>
    <row r="92" spans="1:21" ht="12.75" customHeight="1">
      <c r="A92" t="s">
        <v>731</v>
      </c>
      <c r="B92">
        <f t="shared" si="10"/>
        <v>-1</v>
      </c>
      <c r="C92">
        <f t="shared" si="11"/>
        <v>2</v>
      </c>
      <c r="D92" t="s">
        <v>254</v>
      </c>
      <c r="E92" t="s">
        <v>479</v>
      </c>
      <c r="F92" t="s">
        <v>1184</v>
      </c>
      <c r="G92">
        <v>1.0818</v>
      </c>
      <c r="H92">
        <v>1.0859</v>
      </c>
      <c r="I92" t="s">
        <v>479</v>
      </c>
      <c r="J92" t="s">
        <v>1185</v>
      </c>
      <c r="K92">
        <v>1.0818</v>
      </c>
      <c r="L92" t="str">
        <f t="shared" si="12"/>
        <v>ストップ切り下げ</v>
      </c>
      <c r="M92">
        <f t="shared" si="13"/>
        <v>0</v>
      </c>
      <c r="N92">
        <f t="shared" si="14"/>
        <v>0</v>
      </c>
      <c r="O92">
        <f t="shared" si="15"/>
        <v>0</v>
      </c>
      <c r="P92">
        <f t="shared" si="16"/>
        <v>0</v>
      </c>
      <c r="Q92">
        <f t="shared" si="8"/>
        <v>0</v>
      </c>
      <c r="R92">
        <f t="shared" si="17"/>
        <v>0</v>
      </c>
      <c r="S92">
        <f>IF(M92=M58,S58+M92,M92)</f>
        <v>0</v>
      </c>
      <c r="T92">
        <v>120.11</v>
      </c>
      <c r="U92">
        <v>119.57</v>
      </c>
    </row>
    <row r="93" spans="1:21" ht="12.75" customHeight="1">
      <c r="A93" t="s">
        <v>731</v>
      </c>
      <c r="B93">
        <f t="shared" si="10"/>
        <v>-1</v>
      </c>
      <c r="C93">
        <f t="shared" si="11"/>
        <v>5.9</v>
      </c>
      <c r="D93" t="s">
        <v>254</v>
      </c>
      <c r="E93" t="s">
        <v>479</v>
      </c>
      <c r="F93" t="s">
        <v>1186</v>
      </c>
      <c r="G93">
        <v>1.0816</v>
      </c>
      <c r="H93">
        <v>1.083</v>
      </c>
      <c r="I93" t="s">
        <v>479</v>
      </c>
      <c r="J93" t="s">
        <v>1187</v>
      </c>
      <c r="K93">
        <v>1.083</v>
      </c>
      <c r="L93" t="str">
        <f t="shared" si="12"/>
        <v>ストップ切り下げ</v>
      </c>
      <c r="M93">
        <f t="shared" si="13"/>
        <v>-1</v>
      </c>
      <c r="N93">
        <f t="shared" si="14"/>
        <v>0</v>
      </c>
      <c r="O93">
        <f t="shared" si="15"/>
        <v>14.000000000000679</v>
      </c>
      <c r="P93">
        <f t="shared" si="16"/>
        <v>-9917</v>
      </c>
      <c r="Q93">
        <f t="shared" si="8"/>
        <v>0</v>
      </c>
      <c r="R93">
        <f t="shared" si="17"/>
        <v>-9917</v>
      </c>
      <c r="S93">
        <f>IF(M93=M58,S58+M93,M93)</f>
        <v>-1</v>
      </c>
      <c r="T93">
        <v>120.17</v>
      </c>
      <c r="U93">
        <v>120.05</v>
      </c>
    </row>
    <row r="94" spans="1:21" ht="12.75" customHeight="1">
      <c r="A94" t="s">
        <v>731</v>
      </c>
      <c r="B94">
        <f t="shared" si="10"/>
        <v>-1</v>
      </c>
      <c r="C94">
        <f t="shared" si="11"/>
        <v>1.9</v>
      </c>
      <c r="D94" t="s">
        <v>254</v>
      </c>
      <c r="E94" t="s">
        <v>479</v>
      </c>
      <c r="F94" t="s">
        <v>1188</v>
      </c>
      <c r="G94">
        <v>1.0735</v>
      </c>
      <c r="H94">
        <v>1.0778</v>
      </c>
      <c r="I94" t="s">
        <v>479</v>
      </c>
      <c r="J94" t="s">
        <v>1189</v>
      </c>
      <c r="K94">
        <v>1.0778</v>
      </c>
      <c r="L94" t="str">
        <f t="shared" si="12"/>
        <v>ストップ切り下げ</v>
      </c>
      <c r="M94">
        <f t="shared" si="13"/>
        <v>-1</v>
      </c>
      <c r="N94">
        <f t="shared" si="14"/>
        <v>0</v>
      </c>
      <c r="O94">
        <f t="shared" si="15"/>
        <v>43.000000000001926</v>
      </c>
      <c r="P94">
        <f t="shared" si="16"/>
        <v>-9769</v>
      </c>
      <c r="Q94">
        <f t="shared" si="8"/>
        <v>0</v>
      </c>
      <c r="R94">
        <f t="shared" si="17"/>
        <v>-9769</v>
      </c>
      <c r="S94">
        <f>IF(M94=M58,S58+M94,M94)</f>
        <v>-1</v>
      </c>
      <c r="T94">
        <v>119.99</v>
      </c>
      <c r="U94">
        <v>119.56</v>
      </c>
    </row>
    <row r="95" spans="1:21" ht="12.75" customHeight="1">
      <c r="A95" t="s">
        <v>731</v>
      </c>
      <c r="B95">
        <f t="shared" si="10"/>
        <v>1</v>
      </c>
      <c r="C95">
        <f t="shared" si="11"/>
        <v>7.5</v>
      </c>
      <c r="D95" t="s">
        <v>254</v>
      </c>
      <c r="E95" t="s">
        <v>479</v>
      </c>
      <c r="F95" t="s">
        <v>1190</v>
      </c>
      <c r="G95">
        <v>1.0883</v>
      </c>
      <c r="H95">
        <v>1.0872</v>
      </c>
      <c r="I95" t="s">
        <v>479</v>
      </c>
      <c r="J95" t="s">
        <v>1191</v>
      </c>
      <c r="K95">
        <v>1.0883</v>
      </c>
      <c r="L95" t="str">
        <f t="shared" si="12"/>
        <v>ストップ切上げ</v>
      </c>
      <c r="M95">
        <f t="shared" si="13"/>
        <v>0</v>
      </c>
      <c r="N95">
        <f t="shared" si="14"/>
        <v>0</v>
      </c>
      <c r="O95">
        <f t="shared" si="15"/>
        <v>0</v>
      </c>
      <c r="P95">
        <f t="shared" si="16"/>
        <v>0</v>
      </c>
      <c r="Q95">
        <f t="shared" si="8"/>
        <v>0</v>
      </c>
      <c r="R95">
        <f t="shared" si="17"/>
        <v>0</v>
      </c>
      <c r="S95">
        <f>IF(M95=M58,S58+M95,M95)</f>
        <v>0</v>
      </c>
      <c r="T95">
        <v>119.66</v>
      </c>
      <c r="U95">
        <v>118.88</v>
      </c>
    </row>
    <row r="96" spans="1:21" ht="12.75" customHeight="1">
      <c r="A96" t="s">
        <v>731</v>
      </c>
      <c r="B96">
        <f t="shared" si="10"/>
        <v>-1</v>
      </c>
      <c r="C96">
        <f t="shared" si="11"/>
        <v>2.9</v>
      </c>
      <c r="D96" t="s">
        <v>254</v>
      </c>
      <c r="E96" t="s">
        <v>479</v>
      </c>
      <c r="F96" t="s">
        <v>1192</v>
      </c>
      <c r="G96">
        <v>1.0915</v>
      </c>
      <c r="H96">
        <v>1.0943</v>
      </c>
      <c r="I96" t="s">
        <v>479</v>
      </c>
      <c r="J96" t="s">
        <v>1193</v>
      </c>
      <c r="K96">
        <v>1.0637</v>
      </c>
      <c r="L96" t="str">
        <f t="shared" si="12"/>
        <v>ストップ切り下げ</v>
      </c>
      <c r="M96">
        <f t="shared" si="13"/>
        <v>1</v>
      </c>
      <c r="N96">
        <f t="shared" si="14"/>
        <v>277.99999999999824</v>
      </c>
      <c r="O96">
        <f t="shared" si="15"/>
        <v>0</v>
      </c>
      <c r="P96">
        <f t="shared" si="16"/>
        <v>96421</v>
      </c>
      <c r="Q96">
        <f t="shared" si="8"/>
        <v>96421</v>
      </c>
      <c r="R96">
        <f t="shared" si="17"/>
        <v>0</v>
      </c>
      <c r="S96">
        <f>IF(M96=M58,S58+M96,M96)</f>
        <v>1</v>
      </c>
      <c r="T96">
        <v>119.95</v>
      </c>
      <c r="U96">
        <v>119.6</v>
      </c>
    </row>
    <row r="97" spans="1:21" ht="12.75" customHeight="1">
      <c r="A97" t="s">
        <v>731</v>
      </c>
      <c r="B97">
        <f t="shared" si="10"/>
        <v>1</v>
      </c>
      <c r="C97">
        <f t="shared" si="11"/>
        <v>2.3</v>
      </c>
      <c r="D97" t="s">
        <v>254</v>
      </c>
      <c r="E97" t="s">
        <v>479</v>
      </c>
      <c r="F97" t="s">
        <v>1194</v>
      </c>
      <c r="G97">
        <v>1.0823</v>
      </c>
      <c r="H97">
        <v>1.0788</v>
      </c>
      <c r="I97" t="s">
        <v>479</v>
      </c>
      <c r="J97" t="s">
        <v>1195</v>
      </c>
      <c r="K97">
        <v>1.0788</v>
      </c>
      <c r="L97" t="str">
        <f t="shared" si="12"/>
        <v>ストップ切上げ</v>
      </c>
      <c r="M97">
        <f t="shared" si="13"/>
        <v>-1</v>
      </c>
      <c r="N97">
        <f t="shared" si="14"/>
        <v>0</v>
      </c>
      <c r="O97">
        <f t="shared" si="15"/>
        <v>35.00000000000058</v>
      </c>
      <c r="P97">
        <f t="shared" si="16"/>
        <v>-9594</v>
      </c>
      <c r="Q97">
        <f t="shared" si="8"/>
        <v>0</v>
      </c>
      <c r="R97">
        <f t="shared" si="17"/>
        <v>-9594</v>
      </c>
      <c r="S97">
        <f>IF(M97=M58,S58+M97,M97)</f>
        <v>-1</v>
      </c>
      <c r="T97">
        <v>119.18</v>
      </c>
      <c r="U97">
        <v>119.18</v>
      </c>
    </row>
    <row r="98" spans="1:21" ht="12.75" customHeight="1">
      <c r="A98" t="s">
        <v>731</v>
      </c>
      <c r="B98">
        <f t="shared" si="10"/>
        <v>-1</v>
      </c>
      <c r="C98">
        <f t="shared" si="11"/>
        <v>5.2</v>
      </c>
      <c r="D98" t="s">
        <v>254</v>
      </c>
      <c r="E98" t="s">
        <v>479</v>
      </c>
      <c r="F98" t="s">
        <v>1196</v>
      </c>
      <c r="G98">
        <v>1.079</v>
      </c>
      <c r="H98">
        <v>1.0806</v>
      </c>
      <c r="I98" t="s">
        <v>479</v>
      </c>
      <c r="J98" t="s">
        <v>1197</v>
      </c>
      <c r="K98">
        <v>1.079</v>
      </c>
      <c r="L98" t="str">
        <f t="shared" si="12"/>
        <v>ストップ切り下げ</v>
      </c>
      <c r="M98">
        <f t="shared" si="13"/>
        <v>0</v>
      </c>
      <c r="N98">
        <f t="shared" si="14"/>
        <v>0</v>
      </c>
      <c r="O98">
        <f t="shared" si="15"/>
        <v>0</v>
      </c>
      <c r="P98">
        <f t="shared" si="16"/>
        <v>0</v>
      </c>
      <c r="Q98">
        <f t="shared" si="8"/>
        <v>0</v>
      </c>
      <c r="R98">
        <f t="shared" si="17"/>
        <v>0</v>
      </c>
      <c r="S98">
        <f>IF(M98=M58,S58+M98,M98)</f>
        <v>0</v>
      </c>
      <c r="T98">
        <v>118.9</v>
      </c>
      <c r="U98">
        <v>118.55</v>
      </c>
    </row>
    <row r="99" spans="1:21" ht="12.75" customHeight="1">
      <c r="A99" t="s">
        <v>731</v>
      </c>
      <c r="B99">
        <f t="shared" si="10"/>
        <v>-1</v>
      </c>
      <c r="C99">
        <f t="shared" si="11"/>
        <v>6.4</v>
      </c>
      <c r="D99" t="s">
        <v>254</v>
      </c>
      <c r="E99" t="s">
        <v>479</v>
      </c>
      <c r="F99" t="s">
        <v>1198</v>
      </c>
      <c r="G99">
        <v>1.0717</v>
      </c>
      <c r="H99">
        <v>1.073</v>
      </c>
      <c r="I99" t="s">
        <v>479</v>
      </c>
      <c r="J99" t="s">
        <v>1199</v>
      </c>
      <c r="K99">
        <v>1.0717</v>
      </c>
      <c r="L99" t="str">
        <f t="shared" si="12"/>
        <v>ストップ切り下げ</v>
      </c>
      <c r="M99">
        <f t="shared" si="13"/>
        <v>0</v>
      </c>
      <c r="N99">
        <f t="shared" si="14"/>
        <v>0</v>
      </c>
      <c r="O99">
        <f t="shared" si="15"/>
        <v>0</v>
      </c>
      <c r="P99">
        <f t="shared" si="16"/>
        <v>0</v>
      </c>
      <c r="Q99">
        <f t="shared" si="8"/>
        <v>0</v>
      </c>
      <c r="R99">
        <f t="shared" si="17"/>
        <v>0</v>
      </c>
      <c r="S99">
        <f>IF(M99=M58,S58+M99,M99)</f>
        <v>0</v>
      </c>
      <c r="T99">
        <v>120.03</v>
      </c>
      <c r="U99">
        <v>119.96</v>
      </c>
    </row>
    <row r="100" spans="1:21" ht="12.75" customHeight="1">
      <c r="A100" t="s">
        <v>731</v>
      </c>
      <c r="B100">
        <f t="shared" si="10"/>
        <v>1</v>
      </c>
      <c r="C100">
        <f t="shared" si="11"/>
        <v>4.6</v>
      </c>
      <c r="D100" t="s">
        <v>254</v>
      </c>
      <c r="E100" t="s">
        <v>479</v>
      </c>
      <c r="F100" t="s">
        <v>1200</v>
      </c>
      <c r="G100">
        <v>1.0869</v>
      </c>
      <c r="H100">
        <v>1.0851</v>
      </c>
      <c r="I100" t="s">
        <v>479</v>
      </c>
      <c r="J100" t="s">
        <v>1201</v>
      </c>
      <c r="K100">
        <v>1.0851</v>
      </c>
      <c r="L100" t="str">
        <f t="shared" si="12"/>
        <v>ストップ切上げ</v>
      </c>
      <c r="M100">
        <f t="shared" si="13"/>
        <v>-1</v>
      </c>
      <c r="N100">
        <f t="shared" si="14"/>
        <v>0</v>
      </c>
      <c r="O100">
        <f t="shared" si="15"/>
        <v>18.000000000000238</v>
      </c>
      <c r="P100">
        <f t="shared" si="16"/>
        <v>-9849</v>
      </c>
      <c r="Q100">
        <f t="shared" si="8"/>
        <v>0</v>
      </c>
      <c r="R100">
        <f t="shared" si="17"/>
        <v>-9849</v>
      </c>
      <c r="S100">
        <f>IF(M100=M58,S58+M100,M100)</f>
        <v>-1</v>
      </c>
      <c r="T100">
        <v>118.86</v>
      </c>
      <c r="U100">
        <v>118.94</v>
      </c>
    </row>
    <row r="101" spans="1:21" ht="12.75" customHeight="1">
      <c r="A101" t="s">
        <v>731</v>
      </c>
      <c r="B101">
        <f>IF(G101&gt;H101,1,-1)</f>
        <v>-1</v>
      </c>
      <c r="C101">
        <f>INT(10/(G101-H101)*B101/T101)/10</f>
        <v>1.9</v>
      </c>
      <c r="D101" t="s">
        <v>254</v>
      </c>
      <c r="E101" t="s">
        <v>479</v>
      </c>
      <c r="F101" t="s">
        <v>1202</v>
      </c>
      <c r="G101">
        <v>1.0837</v>
      </c>
      <c r="H101">
        <v>1.0881</v>
      </c>
      <c r="I101" t="s">
        <v>479</v>
      </c>
      <c r="J101" t="s">
        <v>1203</v>
      </c>
      <c r="K101">
        <v>1.0837</v>
      </c>
      <c r="L101" t="str">
        <f>IF(B101&gt;0,"ストップ切上げ","ストップ切り下げ")</f>
        <v>ストップ切り下げ</v>
      </c>
      <c r="M101">
        <f>IF(P101&gt;0,1,IF(P101&lt;0,-1,0))</f>
        <v>0</v>
      </c>
      <c r="N101">
        <f>IF((K101-G101)*B101&gt;0,(K101-G101)*B101*10000,0)</f>
        <v>0</v>
      </c>
      <c r="O101">
        <f>IF((K101-G101)*B101&lt;0,(G101-K101)*B101*10000,0)</f>
        <v>0</v>
      </c>
      <c r="P101">
        <f>INT((K101-G101)*C101*B101*U101*10000)</f>
        <v>0</v>
      </c>
      <c r="Q101">
        <f t="shared" si="8"/>
        <v>0</v>
      </c>
      <c r="R101">
        <f>IF(P101&lt;0,P101,0)</f>
        <v>0</v>
      </c>
      <c r="S101">
        <f>IF(M101=M59,S59+M101,M101)</f>
        <v>0</v>
      </c>
      <c r="T101">
        <v>119.18</v>
      </c>
      <c r="U101">
        <v>119.4</v>
      </c>
    </row>
    <row r="102" spans="14:15" ht="13.5">
      <c r="N102" s="10"/>
      <c r="O102" s="10"/>
    </row>
    <row r="103" spans="1:18" ht="14.25" customHeight="1">
      <c r="A103" t="s">
        <v>400</v>
      </c>
      <c r="B103">
        <f>SUM(B2:B102)</f>
        <v>-26</v>
      </c>
      <c r="L103" t="s">
        <v>403</v>
      </c>
      <c r="M103" s="42">
        <f>SUM(M2:M102)</f>
        <v>-20</v>
      </c>
      <c r="N103" s="10">
        <f>INT(SUM(N2:N102))</f>
        <v>1998</v>
      </c>
      <c r="O103" s="10">
        <f>INT(SUM(O2:O102))</f>
        <v>909</v>
      </c>
      <c r="P103">
        <f>SUM(P2:P102)</f>
        <v>605312</v>
      </c>
      <c r="Q103">
        <f>SUM(Q2:Q102)</f>
        <v>1030185</v>
      </c>
      <c r="R103">
        <f>SUM(R2:R102)</f>
        <v>-424873</v>
      </c>
    </row>
    <row r="104" spans="1:15" ht="1.5" customHeight="1" hidden="1">
      <c r="A104" t="s">
        <v>401</v>
      </c>
      <c r="B104">
        <f>SUMSQ(B2:B102)</f>
        <v>100</v>
      </c>
      <c r="L104" t="s">
        <v>404</v>
      </c>
      <c r="M104">
        <f>SUMSQ(M2:M102)</f>
        <v>66</v>
      </c>
      <c r="N104" s="10"/>
      <c r="O104" s="10"/>
    </row>
    <row r="105" spans="1:15" ht="17.25" customHeight="1" hidden="1">
      <c r="A105" t="s">
        <v>402</v>
      </c>
      <c r="B105">
        <f>(B103+B104)/2</f>
        <v>37</v>
      </c>
      <c r="L105" t="s">
        <v>405</v>
      </c>
      <c r="M105">
        <f>(M104+M103)/2</f>
        <v>23</v>
      </c>
      <c r="N105" s="10"/>
      <c r="O105" s="10"/>
    </row>
    <row r="106" spans="1:13" ht="15.75" customHeight="1" hidden="1">
      <c r="A106" t="s">
        <v>87</v>
      </c>
      <c r="B106">
        <f>(B104-B103)/2</f>
        <v>63</v>
      </c>
      <c r="L106" t="s">
        <v>96</v>
      </c>
      <c r="M106">
        <f>(M104-M103)/2</f>
        <v>43</v>
      </c>
    </row>
    <row r="107" spans="12:15" ht="0.75" customHeight="1">
      <c r="L107" t="s">
        <v>228</v>
      </c>
      <c r="M107" s="11">
        <f>B104-M104</f>
        <v>34</v>
      </c>
      <c r="N107" s="12"/>
      <c r="O107" s="12"/>
    </row>
    <row r="109" ht="13.5" customHeight="1" thickBot="1"/>
    <row r="110" spans="3:10" ht="14.25" thickBot="1">
      <c r="C110" s="133" t="s">
        <v>41</v>
      </c>
      <c r="D110" s="134"/>
      <c r="F110" s="135" t="s">
        <v>42</v>
      </c>
      <c r="G110" s="136"/>
      <c r="H110" s="28"/>
      <c r="I110" s="28" t="s">
        <v>43</v>
      </c>
      <c r="J110" s="31" t="s">
        <v>44</v>
      </c>
    </row>
    <row r="111" spans="3:10" ht="13.5">
      <c r="C111" s="5" t="s">
        <v>45</v>
      </c>
      <c r="D111" s="6" t="str">
        <f>F2&amp;"～"&amp;F101</f>
        <v>2014.08.25 13:00.～2015.04.27 04:00</v>
      </c>
      <c r="F111" s="5"/>
      <c r="G111" s="15"/>
      <c r="H111" s="21"/>
      <c r="I111" s="21"/>
      <c r="J111" s="24"/>
    </row>
    <row r="112" spans="3:10" ht="13.5">
      <c r="C112" s="2" t="s">
        <v>46</v>
      </c>
      <c r="D112" s="1">
        <f>B105</f>
        <v>37</v>
      </c>
      <c r="F112" s="2"/>
      <c r="G112" s="17"/>
      <c r="H112" s="22"/>
      <c r="I112" s="22"/>
      <c r="J112" s="18"/>
    </row>
    <row r="113" spans="3:10" ht="13.5">
      <c r="C113" s="2" t="s">
        <v>47</v>
      </c>
      <c r="D113" s="1">
        <f>B106</f>
        <v>63</v>
      </c>
      <c r="F113" s="2"/>
      <c r="G113" s="17"/>
      <c r="H113" s="22"/>
      <c r="I113" s="22"/>
      <c r="J113" s="18"/>
    </row>
    <row r="114" spans="3:10" ht="13.5">
      <c r="C114" s="2" t="s">
        <v>48</v>
      </c>
      <c r="D114" s="1">
        <f>B104</f>
        <v>100</v>
      </c>
      <c r="F114" s="2"/>
      <c r="G114" s="17"/>
      <c r="H114" s="22"/>
      <c r="I114" s="22"/>
      <c r="J114" s="18"/>
    </row>
    <row r="115" spans="3:10" ht="13.5">
      <c r="C115" s="2" t="s">
        <v>49</v>
      </c>
      <c r="D115" s="1">
        <f>M105</f>
        <v>23</v>
      </c>
      <c r="F115" s="2"/>
      <c r="G115" s="17"/>
      <c r="H115" s="22"/>
      <c r="I115" s="22"/>
      <c r="J115" s="18"/>
    </row>
    <row r="116" spans="3:10" ht="13.5">
      <c r="C116" s="2" t="s">
        <v>50</v>
      </c>
      <c r="D116" s="4">
        <f>M106</f>
        <v>43</v>
      </c>
      <c r="F116" s="2"/>
      <c r="G116" s="17"/>
      <c r="H116" s="22"/>
      <c r="I116" s="22"/>
      <c r="J116" s="18"/>
    </row>
    <row r="117" spans="3:10" ht="13.5">
      <c r="C117" s="2" t="s">
        <v>51</v>
      </c>
      <c r="D117" s="1">
        <f>M107</f>
        <v>34</v>
      </c>
      <c r="F117" s="2"/>
      <c r="G117" s="17"/>
      <c r="H117" s="22"/>
      <c r="I117" s="22"/>
      <c r="J117" s="18"/>
    </row>
    <row r="118" spans="3:10" ht="13.5">
      <c r="C118" s="8" t="s">
        <v>52</v>
      </c>
      <c r="D118" s="9">
        <v>0</v>
      </c>
      <c r="F118" s="2"/>
      <c r="G118" s="17"/>
      <c r="H118" s="22"/>
      <c r="I118" s="22"/>
      <c r="J118" s="18"/>
    </row>
    <row r="119" spans="3:10" ht="13.5">
      <c r="C119" s="2" t="s">
        <v>53</v>
      </c>
      <c r="D119" s="1">
        <f>Q103</f>
        <v>1030185</v>
      </c>
      <c r="F119" s="2"/>
      <c r="G119" s="17"/>
      <c r="H119" s="22"/>
      <c r="I119" s="22"/>
      <c r="J119" s="18"/>
    </row>
    <row r="120" spans="3:10" ht="13.5">
      <c r="C120" s="2" t="s">
        <v>54</v>
      </c>
      <c r="D120" s="4">
        <f>R103</f>
        <v>-424873</v>
      </c>
      <c r="F120" s="2"/>
      <c r="G120" s="17"/>
      <c r="H120" s="22"/>
      <c r="I120" s="22"/>
      <c r="J120" s="18"/>
    </row>
    <row r="121" spans="3:10" ht="13.5">
      <c r="C121" s="2" t="s">
        <v>55</v>
      </c>
      <c r="D121" s="1">
        <f>P103</f>
        <v>605312</v>
      </c>
      <c r="F121" s="5"/>
      <c r="G121" s="15"/>
      <c r="H121" s="21"/>
      <c r="I121" s="21"/>
      <c r="J121" s="16"/>
    </row>
    <row r="122" spans="3:10" ht="13.5">
      <c r="C122" s="2" t="s">
        <v>15</v>
      </c>
      <c r="D122" s="13">
        <f>D119/D115</f>
        <v>44790.65217391304</v>
      </c>
      <c r="F122" s="2"/>
      <c r="G122" s="17"/>
      <c r="H122" s="22"/>
      <c r="I122" s="22"/>
      <c r="J122" s="18"/>
    </row>
    <row r="123" spans="3:10" ht="13.5">
      <c r="C123" s="2" t="s">
        <v>16</v>
      </c>
      <c r="D123" s="13">
        <f>D120/D116</f>
        <v>-9880.767441860466</v>
      </c>
      <c r="F123" s="2"/>
      <c r="G123" s="17"/>
      <c r="H123" s="22"/>
      <c r="I123" s="22"/>
      <c r="J123" s="18"/>
    </row>
    <row r="124" spans="3:10" ht="13.5">
      <c r="C124" s="2" t="s">
        <v>56</v>
      </c>
      <c r="D124" s="1">
        <f>MAX(S2:S101)</f>
        <v>2</v>
      </c>
      <c r="F124" s="2"/>
      <c r="G124" s="17"/>
      <c r="H124" s="22"/>
      <c r="I124" s="22"/>
      <c r="J124" s="18"/>
    </row>
    <row r="125" spans="3:10" ht="13.5">
      <c r="C125" s="2" t="s">
        <v>57</v>
      </c>
      <c r="D125" s="1">
        <f>-MIN(S2:S101)</f>
        <v>5</v>
      </c>
      <c r="F125" s="2"/>
      <c r="G125" s="17"/>
      <c r="H125" s="22"/>
      <c r="I125" s="22"/>
      <c r="J125" s="18"/>
    </row>
    <row r="126" spans="3:10" ht="13.5">
      <c r="C126" s="2" t="s">
        <v>58</v>
      </c>
      <c r="D126" s="14">
        <f>MAX(N2:N102)</f>
        <v>288.0000000000016</v>
      </c>
      <c r="F126" s="2"/>
      <c r="G126" s="17"/>
      <c r="H126" s="22"/>
      <c r="I126" s="22"/>
      <c r="J126" s="18"/>
    </row>
    <row r="127" spans="3:10" ht="14.25" thickBot="1">
      <c r="C127" s="3" t="s">
        <v>14</v>
      </c>
      <c r="D127" s="7">
        <f>D115/(D115+D116)</f>
        <v>0.3484848484848485</v>
      </c>
      <c r="F127" s="2"/>
      <c r="G127" s="17"/>
      <c r="H127" s="22"/>
      <c r="I127" s="22"/>
      <c r="J127" s="18"/>
    </row>
    <row r="128" spans="3:10" ht="13.5">
      <c r="C128" s="8" t="s">
        <v>459</v>
      </c>
      <c r="D128">
        <f>(INT(-100*D122/D123))/100</f>
        <v>4.53</v>
      </c>
      <c r="F128" s="2"/>
      <c r="G128" s="17"/>
      <c r="H128" s="22"/>
      <c r="I128" s="22"/>
      <c r="J128" s="18"/>
    </row>
    <row r="129" spans="6:10" ht="14.25" thickBot="1">
      <c r="F129" s="3"/>
      <c r="G129" s="19"/>
      <c r="H129" s="23"/>
      <c r="I129" s="23"/>
      <c r="J129" s="20"/>
    </row>
    <row r="130" spans="6:10" ht="14.25" thickBot="1">
      <c r="F130" s="38" t="s">
        <v>40</v>
      </c>
      <c r="G130" s="43">
        <f>SUM(G111:G129)</f>
        <v>0</v>
      </c>
      <c r="H130" s="43"/>
      <c r="I130" s="43">
        <f>SUM(I111:I129)</f>
        <v>0</v>
      </c>
      <c r="J130" s="43">
        <f>SUM(J111:J129)</f>
        <v>0</v>
      </c>
    </row>
    <row r="133" spans="6:11" ht="14.25" thickBot="1">
      <c r="F133" s="135" t="s">
        <v>59</v>
      </c>
      <c r="G133" s="136"/>
      <c r="H133" s="28"/>
      <c r="I133" s="28" t="s">
        <v>43</v>
      </c>
      <c r="J133" s="29" t="s">
        <v>44</v>
      </c>
      <c r="K133" s="30" t="s">
        <v>60</v>
      </c>
    </row>
    <row r="134" spans="6:11" ht="13.5">
      <c r="F134" s="5" t="s">
        <v>61</v>
      </c>
      <c r="G134" s="15">
        <v>0</v>
      </c>
      <c r="H134" s="21"/>
      <c r="I134" s="21">
        <v>0</v>
      </c>
      <c r="J134" s="25">
        <v>0</v>
      </c>
      <c r="K134" s="26">
        <v>0</v>
      </c>
    </row>
    <row r="135" spans="6:11" ht="13.5">
      <c r="F135" s="2" t="s">
        <v>62</v>
      </c>
      <c r="G135" s="17">
        <v>0</v>
      </c>
      <c r="H135" s="17"/>
      <c r="I135" s="17">
        <v>0</v>
      </c>
      <c r="J135" s="22">
        <v>0</v>
      </c>
      <c r="K135" s="27">
        <v>0</v>
      </c>
    </row>
    <row r="136" spans="6:11" ht="13.5">
      <c r="F136" s="2" t="s">
        <v>63</v>
      </c>
      <c r="G136" s="17">
        <v>0</v>
      </c>
      <c r="H136" s="17"/>
      <c r="I136" s="17">
        <v>0</v>
      </c>
      <c r="J136" s="22">
        <v>0</v>
      </c>
      <c r="K136" s="27">
        <v>0</v>
      </c>
    </row>
    <row r="137" spans="6:11" ht="13.5">
      <c r="F137" s="2" t="s">
        <v>64</v>
      </c>
      <c r="G137" s="17">
        <v>0</v>
      </c>
      <c r="H137" s="17"/>
      <c r="I137" s="17">
        <v>0</v>
      </c>
      <c r="J137" s="22">
        <v>0</v>
      </c>
      <c r="K137" s="27">
        <v>0</v>
      </c>
    </row>
    <row r="138" spans="6:11" ht="14.25" thickBot="1">
      <c r="F138" s="33" t="s">
        <v>65</v>
      </c>
      <c r="G138" s="34">
        <v>0</v>
      </c>
      <c r="H138" s="34"/>
      <c r="I138" s="34">
        <v>0</v>
      </c>
      <c r="J138" s="35">
        <v>0</v>
      </c>
      <c r="K138" s="36">
        <v>0</v>
      </c>
    </row>
    <row r="139" spans="6:11" ht="14.25" thickBot="1">
      <c r="F139" s="32" t="s">
        <v>40</v>
      </c>
      <c r="G139" s="32"/>
      <c r="H139" s="32"/>
      <c r="I139" s="32"/>
      <c r="J139" s="37"/>
      <c r="K139" s="123">
        <f>SUM(K134:K138)</f>
        <v>0</v>
      </c>
    </row>
  </sheetData>
  <sheetProtection/>
  <mergeCells count="3">
    <mergeCell ref="C110:D110"/>
    <mergeCell ref="F110:G110"/>
    <mergeCell ref="F133:G133"/>
  </mergeCells>
  <printOptions/>
  <pageMargins left="0.6986111111111111" right="0.6986111111111111"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S98"/>
  <sheetViews>
    <sheetView tabSelected="1" zoomScaleSheetLayoutView="100" zoomScalePageLayoutView="0" workbookViewId="0" topLeftCell="A1">
      <pane ySplit="1" topLeftCell="A2" activePane="bottomLeft" state="frozen"/>
      <selection pane="topLeft" activeCell="A1" sqref="A1"/>
      <selection pane="bottomLeft" activeCell="D71" sqref="D71"/>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5.875" style="0" customWidth="1"/>
    <col min="17" max="17" width="0.12890625" style="0" customWidth="1"/>
    <col min="18" max="18" width="10.00390625" style="0" hidden="1" customWidth="1"/>
    <col min="19" max="19" width="0.2421875" style="0" customWidth="1"/>
  </cols>
  <sheetData>
    <row r="1" spans="1:16"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row>
    <row r="2" spans="1:19" ht="13.5" customHeight="1">
      <c r="A2" t="s">
        <v>1219</v>
      </c>
      <c r="B2">
        <f aca="true" t="shared" si="0" ref="B2:B60">IF(G2&gt;H2,1,-1)</f>
        <v>-1</v>
      </c>
      <c r="C2">
        <f aca="true" t="shared" si="1" ref="C2:C60">INT(10/(G2-H2)*B2)/10</f>
        <v>1.2</v>
      </c>
      <c r="D2" t="s">
        <v>254</v>
      </c>
      <c r="E2" t="s">
        <v>733</v>
      </c>
      <c r="F2" t="s">
        <v>1220</v>
      </c>
      <c r="G2">
        <v>134.02</v>
      </c>
      <c r="H2">
        <v>134.83</v>
      </c>
      <c r="I2" t="s">
        <v>733</v>
      </c>
      <c r="J2" t="s">
        <v>1221</v>
      </c>
      <c r="K2">
        <v>134.02</v>
      </c>
      <c r="L2" t="str">
        <f aca="true" t="shared" si="2" ref="L2:L60">IF(B2&gt;0,"ストップ切上げ","ストップ切り下げ")</f>
        <v>ストップ切り下げ</v>
      </c>
      <c r="M2">
        <f aca="true" t="shared" si="3" ref="M2:M60">IF(P2&gt;0,1,IF(P2&lt;0,-1,0))</f>
        <v>0</v>
      </c>
      <c r="N2">
        <f aca="true" t="shared" si="4" ref="N2:N60">IF((K2-G2)*B2&gt;0,(K2-G2)*B2*100,0)</f>
        <v>0</v>
      </c>
      <c r="O2">
        <f aca="true" t="shared" si="5" ref="O2:O60">IF((K2-G2)*B2&lt;0,(G2-K2)*B2*100,0)</f>
        <v>0</v>
      </c>
      <c r="P2">
        <f aca="true" t="shared" si="6" ref="P2:P60">(K2-G2)*C2*B2*10000</f>
        <v>0</v>
      </c>
      <c r="Q2">
        <f aca="true" t="shared" si="7" ref="Q2:Q60">IF(P2&gt;0,P2,0)</f>
        <v>0</v>
      </c>
      <c r="R2">
        <f aca="true" t="shared" si="8" ref="R2:R60">IF(P2&lt;0,P2,0)</f>
        <v>0</v>
      </c>
      <c r="S2">
        <f>M2</f>
        <v>0</v>
      </c>
    </row>
    <row r="3" spans="1:19" ht="12.75" customHeight="1">
      <c r="A3" t="s">
        <v>1219</v>
      </c>
      <c r="B3">
        <f t="shared" si="0"/>
        <v>1</v>
      </c>
      <c r="C3">
        <f t="shared" si="1"/>
        <v>0.5</v>
      </c>
      <c r="D3" t="s">
        <v>254</v>
      </c>
      <c r="E3" t="s">
        <v>733</v>
      </c>
      <c r="F3" t="s">
        <v>1222</v>
      </c>
      <c r="G3">
        <v>134.23</v>
      </c>
      <c r="H3">
        <v>132.45</v>
      </c>
      <c r="I3" t="s">
        <v>733</v>
      </c>
      <c r="J3" t="s">
        <v>1223</v>
      </c>
      <c r="K3">
        <v>134.23</v>
      </c>
      <c r="L3" t="str">
        <f t="shared" si="2"/>
        <v>ストップ切上げ</v>
      </c>
      <c r="M3">
        <f t="shared" si="3"/>
        <v>0</v>
      </c>
      <c r="N3">
        <f t="shared" si="4"/>
        <v>0</v>
      </c>
      <c r="O3">
        <f t="shared" si="5"/>
        <v>0</v>
      </c>
      <c r="P3">
        <f t="shared" si="6"/>
        <v>0</v>
      </c>
      <c r="Q3">
        <f t="shared" si="7"/>
        <v>0</v>
      </c>
      <c r="R3">
        <f t="shared" si="8"/>
        <v>0</v>
      </c>
      <c r="S3">
        <f>IF(M3=M1,S1+M3,M3)</f>
        <v>0</v>
      </c>
    </row>
    <row r="4" spans="1:19" ht="12.75" customHeight="1">
      <c r="A4" t="s">
        <v>1219</v>
      </c>
      <c r="B4">
        <f t="shared" si="0"/>
        <v>-1</v>
      </c>
      <c r="C4">
        <f t="shared" si="1"/>
        <v>0.3</v>
      </c>
      <c r="D4" t="s">
        <v>254</v>
      </c>
      <c r="E4" t="s">
        <v>733</v>
      </c>
      <c r="F4" t="s">
        <v>1224</v>
      </c>
      <c r="G4">
        <v>132.87</v>
      </c>
      <c r="H4">
        <v>135.75</v>
      </c>
      <c r="I4" t="s">
        <v>733</v>
      </c>
      <c r="J4" t="s">
        <v>1225</v>
      </c>
      <c r="K4">
        <v>132.87</v>
      </c>
      <c r="L4" t="str">
        <f t="shared" si="2"/>
        <v>ストップ切り下げ</v>
      </c>
      <c r="M4">
        <f t="shared" si="3"/>
        <v>0</v>
      </c>
      <c r="N4">
        <f t="shared" si="4"/>
        <v>0</v>
      </c>
      <c r="O4">
        <f t="shared" si="5"/>
        <v>0</v>
      </c>
      <c r="P4">
        <f t="shared" si="6"/>
        <v>0</v>
      </c>
      <c r="Q4">
        <f t="shared" si="7"/>
        <v>0</v>
      </c>
      <c r="R4">
        <f t="shared" si="8"/>
        <v>0</v>
      </c>
      <c r="S4">
        <f>IF(M4=M1,S1+M4,M4)</f>
        <v>0</v>
      </c>
    </row>
    <row r="5" spans="1:19" ht="12.75" customHeight="1">
      <c r="A5" t="s">
        <v>1219</v>
      </c>
      <c r="B5">
        <f t="shared" si="0"/>
        <v>-1</v>
      </c>
      <c r="C5">
        <f t="shared" si="1"/>
        <v>0.5</v>
      </c>
      <c r="D5" t="s">
        <v>254</v>
      </c>
      <c r="E5" t="s">
        <v>733</v>
      </c>
      <c r="F5" t="s">
        <v>1226</v>
      </c>
      <c r="G5">
        <v>129.96</v>
      </c>
      <c r="H5">
        <v>131.63</v>
      </c>
      <c r="I5" t="s">
        <v>733</v>
      </c>
      <c r="J5" t="s">
        <v>1227</v>
      </c>
      <c r="K5">
        <v>129.96</v>
      </c>
      <c r="L5" t="str">
        <f t="shared" si="2"/>
        <v>ストップ切り下げ</v>
      </c>
      <c r="M5">
        <f t="shared" si="3"/>
        <v>0</v>
      </c>
      <c r="N5">
        <f t="shared" si="4"/>
        <v>0</v>
      </c>
      <c r="O5">
        <f t="shared" si="5"/>
        <v>0</v>
      </c>
      <c r="P5">
        <f t="shared" si="6"/>
        <v>0</v>
      </c>
      <c r="Q5">
        <f t="shared" si="7"/>
        <v>0</v>
      </c>
      <c r="R5">
        <f t="shared" si="8"/>
        <v>0</v>
      </c>
      <c r="S5">
        <f>IF(M5=M1,S1+M5,M5)</f>
        <v>0</v>
      </c>
    </row>
    <row r="6" spans="1:19" ht="12.75" customHeight="1">
      <c r="A6" t="s">
        <v>1219</v>
      </c>
      <c r="B6">
        <f t="shared" si="0"/>
        <v>1</v>
      </c>
      <c r="C6">
        <f t="shared" si="1"/>
        <v>0.6</v>
      </c>
      <c r="D6" t="s">
        <v>254</v>
      </c>
      <c r="E6" t="s">
        <v>733</v>
      </c>
      <c r="F6" t="s">
        <v>1228</v>
      </c>
      <c r="G6">
        <v>133.77</v>
      </c>
      <c r="H6">
        <v>132.27</v>
      </c>
      <c r="I6" t="s">
        <v>733</v>
      </c>
      <c r="J6" t="s">
        <v>1229</v>
      </c>
      <c r="K6">
        <v>132.27</v>
      </c>
      <c r="L6" t="str">
        <f t="shared" si="2"/>
        <v>ストップ切上げ</v>
      </c>
      <c r="M6">
        <f t="shared" si="3"/>
        <v>-1</v>
      </c>
      <c r="N6">
        <f t="shared" si="4"/>
        <v>0</v>
      </c>
      <c r="O6">
        <f t="shared" si="5"/>
        <v>150</v>
      </c>
      <c r="P6">
        <f t="shared" si="6"/>
        <v>-9000</v>
      </c>
      <c r="Q6">
        <f t="shared" si="7"/>
        <v>0</v>
      </c>
      <c r="R6">
        <f t="shared" si="8"/>
        <v>-9000</v>
      </c>
      <c r="S6">
        <f>IF(M6=M1,S1+M6,M6)</f>
        <v>-1</v>
      </c>
    </row>
    <row r="7" spans="1:19" ht="12.75" customHeight="1">
      <c r="A7" t="s">
        <v>1219</v>
      </c>
      <c r="B7">
        <f t="shared" si="0"/>
        <v>1</v>
      </c>
      <c r="C7">
        <f t="shared" si="1"/>
        <v>0.7</v>
      </c>
      <c r="D7" t="s">
        <v>254</v>
      </c>
      <c r="E7" t="s">
        <v>733</v>
      </c>
      <c r="F7" t="s">
        <v>125</v>
      </c>
      <c r="G7">
        <v>122.81</v>
      </c>
      <c r="H7">
        <v>121.44</v>
      </c>
      <c r="I7" t="s">
        <v>733</v>
      </c>
      <c r="J7" t="s">
        <v>1230</v>
      </c>
      <c r="K7">
        <v>122.81</v>
      </c>
      <c r="L7" t="str">
        <f t="shared" si="2"/>
        <v>ストップ切上げ</v>
      </c>
      <c r="M7">
        <f t="shared" si="3"/>
        <v>0</v>
      </c>
      <c r="N7">
        <f t="shared" si="4"/>
        <v>0</v>
      </c>
      <c r="O7">
        <f t="shared" si="5"/>
        <v>0</v>
      </c>
      <c r="P7">
        <f t="shared" si="6"/>
        <v>0</v>
      </c>
      <c r="Q7">
        <f t="shared" si="7"/>
        <v>0</v>
      </c>
      <c r="R7">
        <f t="shared" si="8"/>
        <v>0</v>
      </c>
      <c r="S7">
        <f>IF(M7=M1,S1+M7,M7)</f>
        <v>0</v>
      </c>
    </row>
    <row r="8" spans="1:19" ht="12.75" customHeight="1">
      <c r="A8" t="s">
        <v>1219</v>
      </c>
      <c r="B8">
        <f t="shared" si="0"/>
        <v>-1</v>
      </c>
      <c r="C8">
        <f t="shared" si="1"/>
        <v>0.8</v>
      </c>
      <c r="D8" t="s">
        <v>254</v>
      </c>
      <c r="E8" t="s">
        <v>733</v>
      </c>
      <c r="F8" t="s">
        <v>1231</v>
      </c>
      <c r="G8">
        <v>124.47</v>
      </c>
      <c r="H8">
        <v>125.65</v>
      </c>
      <c r="I8" t="s">
        <v>733</v>
      </c>
      <c r="J8" t="s">
        <v>1232</v>
      </c>
      <c r="K8">
        <v>124.47</v>
      </c>
      <c r="L8" t="str">
        <f t="shared" si="2"/>
        <v>ストップ切り下げ</v>
      </c>
      <c r="M8">
        <f t="shared" si="3"/>
        <v>0</v>
      </c>
      <c r="N8">
        <f t="shared" si="4"/>
        <v>0</v>
      </c>
      <c r="O8">
        <f t="shared" si="5"/>
        <v>0</v>
      </c>
      <c r="P8">
        <f t="shared" si="6"/>
        <v>0</v>
      </c>
      <c r="Q8">
        <f t="shared" si="7"/>
        <v>0</v>
      </c>
      <c r="R8">
        <f t="shared" si="8"/>
        <v>0</v>
      </c>
      <c r="S8">
        <f>IF(M8=M1,S1+M8,M8)</f>
        <v>0</v>
      </c>
    </row>
    <row r="9" spans="1:19" ht="12.75" customHeight="1">
      <c r="A9" t="s">
        <v>1219</v>
      </c>
      <c r="B9">
        <f t="shared" si="0"/>
        <v>-1</v>
      </c>
      <c r="C9">
        <f t="shared" si="1"/>
        <v>0.6</v>
      </c>
      <c r="D9" t="s">
        <v>254</v>
      </c>
      <c r="E9" t="s">
        <v>733</v>
      </c>
      <c r="F9" t="s">
        <v>1233</v>
      </c>
      <c r="G9">
        <v>124.4</v>
      </c>
      <c r="H9">
        <v>125.98</v>
      </c>
      <c r="I9" t="s">
        <v>733</v>
      </c>
      <c r="J9" t="s">
        <v>1234</v>
      </c>
      <c r="K9">
        <v>113.44</v>
      </c>
      <c r="L9" t="str">
        <f t="shared" si="2"/>
        <v>ストップ切り下げ</v>
      </c>
      <c r="M9">
        <f t="shared" si="3"/>
        <v>1</v>
      </c>
      <c r="N9">
        <f t="shared" si="4"/>
        <v>1096.000000000001</v>
      </c>
      <c r="O9">
        <f t="shared" si="5"/>
        <v>0</v>
      </c>
      <c r="P9">
        <f t="shared" si="6"/>
        <v>65760.00000000004</v>
      </c>
      <c r="Q9">
        <f t="shared" si="7"/>
        <v>65760.00000000004</v>
      </c>
      <c r="R9">
        <f t="shared" si="8"/>
        <v>0</v>
      </c>
      <c r="S9">
        <f>IF(M9=M1,S1+M9,M9)</f>
        <v>1</v>
      </c>
    </row>
    <row r="10" spans="1:19" ht="12.75" customHeight="1">
      <c r="A10" t="s">
        <v>1219</v>
      </c>
      <c r="B10">
        <f t="shared" si="0"/>
        <v>1</v>
      </c>
      <c r="C10">
        <f t="shared" si="1"/>
        <v>0.7</v>
      </c>
      <c r="D10" t="s">
        <v>254</v>
      </c>
      <c r="E10" t="s">
        <v>733</v>
      </c>
      <c r="F10" t="s">
        <v>1235</v>
      </c>
      <c r="G10">
        <v>113.47</v>
      </c>
      <c r="H10">
        <v>112.19</v>
      </c>
      <c r="I10" t="s">
        <v>733</v>
      </c>
      <c r="J10" t="s">
        <v>1236</v>
      </c>
      <c r="K10">
        <v>113.47</v>
      </c>
      <c r="L10" t="str">
        <f t="shared" si="2"/>
        <v>ストップ切上げ</v>
      </c>
      <c r="M10">
        <f t="shared" si="3"/>
        <v>0</v>
      </c>
      <c r="N10">
        <f t="shared" si="4"/>
        <v>0</v>
      </c>
      <c r="O10">
        <f t="shared" si="5"/>
        <v>0</v>
      </c>
      <c r="P10">
        <f t="shared" si="6"/>
        <v>0</v>
      </c>
      <c r="Q10">
        <f t="shared" si="7"/>
        <v>0</v>
      </c>
      <c r="R10">
        <f t="shared" si="8"/>
        <v>0</v>
      </c>
      <c r="S10">
        <f>IF(M10=M1,S1+M10,M10)</f>
        <v>0</v>
      </c>
    </row>
    <row r="11" spans="1:19" ht="12.75" customHeight="1">
      <c r="A11" t="s">
        <v>1219</v>
      </c>
      <c r="B11">
        <f t="shared" si="0"/>
        <v>1</v>
      </c>
      <c r="C11">
        <f t="shared" si="1"/>
        <v>0.7</v>
      </c>
      <c r="D11" t="s">
        <v>254</v>
      </c>
      <c r="E11" t="s">
        <v>733</v>
      </c>
      <c r="F11" t="s">
        <v>1237</v>
      </c>
      <c r="G11">
        <v>113.31</v>
      </c>
      <c r="H11">
        <v>112.01</v>
      </c>
      <c r="I11" t="s">
        <v>733</v>
      </c>
      <c r="J11" t="s">
        <v>1238</v>
      </c>
      <c r="K11">
        <v>112.01</v>
      </c>
      <c r="L11" t="str">
        <f t="shared" si="2"/>
        <v>ストップ切上げ</v>
      </c>
      <c r="M11">
        <f t="shared" si="3"/>
        <v>-1</v>
      </c>
      <c r="N11">
        <f t="shared" si="4"/>
        <v>0</v>
      </c>
      <c r="O11">
        <f t="shared" si="5"/>
        <v>129.99999999999972</v>
      </c>
      <c r="P11">
        <f t="shared" si="6"/>
        <v>-9099.99999999998</v>
      </c>
      <c r="Q11">
        <f t="shared" si="7"/>
        <v>0</v>
      </c>
      <c r="R11">
        <f t="shared" si="8"/>
        <v>-9099.99999999998</v>
      </c>
      <c r="S11">
        <f>IF(M11=M1,S1+M11,M11)</f>
        <v>-1</v>
      </c>
    </row>
    <row r="12" spans="1:19" ht="12.75" customHeight="1">
      <c r="A12" t="s">
        <v>1219</v>
      </c>
      <c r="B12">
        <f t="shared" si="0"/>
        <v>1</v>
      </c>
      <c r="C12">
        <f t="shared" si="1"/>
        <v>0.8</v>
      </c>
      <c r="D12" t="s">
        <v>254</v>
      </c>
      <c r="E12" t="s">
        <v>733</v>
      </c>
      <c r="F12" t="s">
        <v>1239</v>
      </c>
      <c r="G12">
        <v>113.73</v>
      </c>
      <c r="H12">
        <v>112.55</v>
      </c>
      <c r="I12" t="s">
        <v>733</v>
      </c>
      <c r="J12" t="s">
        <v>1238</v>
      </c>
      <c r="K12">
        <v>112.55</v>
      </c>
      <c r="L12" t="str">
        <f t="shared" si="2"/>
        <v>ストップ切上げ</v>
      </c>
      <c r="M12">
        <f t="shared" si="3"/>
        <v>-1</v>
      </c>
      <c r="N12">
        <f t="shared" si="4"/>
        <v>0</v>
      </c>
      <c r="O12">
        <f t="shared" si="5"/>
        <v>118.00000000000068</v>
      </c>
      <c r="P12">
        <f t="shared" si="6"/>
        <v>-9440.000000000055</v>
      </c>
      <c r="Q12">
        <f t="shared" si="7"/>
        <v>0</v>
      </c>
      <c r="R12">
        <f t="shared" si="8"/>
        <v>-9440.000000000055</v>
      </c>
      <c r="S12">
        <f>IF(M12=M1,S1+M12,M12)</f>
        <v>-1</v>
      </c>
    </row>
    <row r="13" spans="1:19" ht="12.75" customHeight="1">
      <c r="A13" t="s">
        <v>1219</v>
      </c>
      <c r="B13">
        <f t="shared" si="0"/>
        <v>1</v>
      </c>
      <c r="C13">
        <f t="shared" si="1"/>
        <v>1.6</v>
      </c>
      <c r="D13" t="s">
        <v>254</v>
      </c>
      <c r="E13" t="s">
        <v>733</v>
      </c>
      <c r="F13" t="s">
        <v>1240</v>
      </c>
      <c r="G13">
        <v>108.93</v>
      </c>
      <c r="H13">
        <v>108.31</v>
      </c>
      <c r="I13" t="s">
        <v>733</v>
      </c>
      <c r="J13" t="s">
        <v>1241</v>
      </c>
      <c r="K13">
        <v>108.31</v>
      </c>
      <c r="L13" t="str">
        <f t="shared" si="2"/>
        <v>ストップ切上げ</v>
      </c>
      <c r="M13">
        <f t="shared" si="3"/>
        <v>-1</v>
      </c>
      <c r="N13">
        <f t="shared" si="4"/>
        <v>0</v>
      </c>
      <c r="O13">
        <f t="shared" si="5"/>
        <v>62.000000000000455</v>
      </c>
      <c r="P13">
        <f t="shared" si="6"/>
        <v>-9920.000000000073</v>
      </c>
      <c r="Q13">
        <f t="shared" si="7"/>
        <v>0</v>
      </c>
      <c r="R13">
        <f t="shared" si="8"/>
        <v>-9920.000000000073</v>
      </c>
      <c r="S13">
        <f>IF(M13=M1,S1+M13,M13)</f>
        <v>-1</v>
      </c>
    </row>
    <row r="14" spans="1:19" ht="12.75" customHeight="1">
      <c r="A14" t="s">
        <v>1219</v>
      </c>
      <c r="B14">
        <f t="shared" si="0"/>
        <v>1</v>
      </c>
      <c r="C14">
        <f t="shared" si="1"/>
        <v>0.6</v>
      </c>
      <c r="D14" t="s">
        <v>254</v>
      </c>
      <c r="E14" t="s">
        <v>733</v>
      </c>
      <c r="F14" t="s">
        <v>1242</v>
      </c>
      <c r="G14">
        <v>114.21</v>
      </c>
      <c r="H14">
        <v>112.65</v>
      </c>
      <c r="I14" t="s">
        <v>733</v>
      </c>
      <c r="J14" t="s">
        <v>1243</v>
      </c>
      <c r="K14">
        <v>114.21</v>
      </c>
      <c r="L14" t="str">
        <f t="shared" si="2"/>
        <v>ストップ切上げ</v>
      </c>
      <c r="M14">
        <f t="shared" si="3"/>
        <v>0</v>
      </c>
      <c r="N14">
        <f t="shared" si="4"/>
        <v>0</v>
      </c>
      <c r="O14">
        <f t="shared" si="5"/>
        <v>0</v>
      </c>
      <c r="P14">
        <f t="shared" si="6"/>
        <v>0</v>
      </c>
      <c r="Q14">
        <f t="shared" si="7"/>
        <v>0</v>
      </c>
      <c r="R14">
        <f t="shared" si="8"/>
        <v>0</v>
      </c>
      <c r="S14">
        <f>IF(M14=M1,S1+M14,M14)</f>
        <v>0</v>
      </c>
    </row>
    <row r="15" spans="1:19" ht="12.75" customHeight="1">
      <c r="A15" t="s">
        <v>1219</v>
      </c>
      <c r="B15">
        <f t="shared" si="0"/>
        <v>1</v>
      </c>
      <c r="C15">
        <f t="shared" si="1"/>
        <v>0.8</v>
      </c>
      <c r="D15" t="s">
        <v>254</v>
      </c>
      <c r="E15" t="s">
        <v>733</v>
      </c>
      <c r="F15" t="s">
        <v>1244</v>
      </c>
      <c r="G15">
        <v>114.12</v>
      </c>
      <c r="H15">
        <v>112.95</v>
      </c>
      <c r="I15" t="s">
        <v>733</v>
      </c>
      <c r="J15" t="s">
        <v>1243</v>
      </c>
      <c r="K15">
        <v>114.12</v>
      </c>
      <c r="L15" t="str">
        <f t="shared" si="2"/>
        <v>ストップ切上げ</v>
      </c>
      <c r="M15">
        <f t="shared" si="3"/>
        <v>0</v>
      </c>
      <c r="N15">
        <f t="shared" si="4"/>
        <v>0</v>
      </c>
      <c r="O15">
        <f t="shared" si="5"/>
        <v>0</v>
      </c>
      <c r="P15">
        <f t="shared" si="6"/>
        <v>0</v>
      </c>
      <c r="Q15">
        <f t="shared" si="7"/>
        <v>0</v>
      </c>
      <c r="R15">
        <f t="shared" si="8"/>
        <v>0</v>
      </c>
      <c r="S15">
        <f>IF(M15=M1,S1+M15,M15)</f>
        <v>0</v>
      </c>
    </row>
    <row r="16" spans="1:19" ht="12.75" customHeight="1">
      <c r="A16" t="s">
        <v>1219</v>
      </c>
      <c r="B16">
        <f t="shared" si="0"/>
        <v>-1</v>
      </c>
      <c r="C16">
        <f t="shared" si="1"/>
        <v>0.8</v>
      </c>
      <c r="D16" t="s">
        <v>254</v>
      </c>
      <c r="E16" t="s">
        <v>733</v>
      </c>
      <c r="F16" t="s">
        <v>1245</v>
      </c>
      <c r="G16">
        <v>112.74</v>
      </c>
      <c r="H16">
        <v>113.96</v>
      </c>
      <c r="I16" t="s">
        <v>733</v>
      </c>
      <c r="J16" t="s">
        <v>1246</v>
      </c>
      <c r="K16">
        <v>112.74</v>
      </c>
      <c r="L16" t="str">
        <f t="shared" si="2"/>
        <v>ストップ切り下げ</v>
      </c>
      <c r="M16">
        <f t="shared" si="3"/>
        <v>0</v>
      </c>
      <c r="N16">
        <f t="shared" si="4"/>
        <v>0</v>
      </c>
      <c r="O16">
        <f t="shared" si="5"/>
        <v>0</v>
      </c>
      <c r="P16">
        <f t="shared" si="6"/>
        <v>0</v>
      </c>
      <c r="Q16">
        <f t="shared" si="7"/>
        <v>0</v>
      </c>
      <c r="R16">
        <f t="shared" si="8"/>
        <v>0</v>
      </c>
      <c r="S16">
        <f>IF(M16=M1,S1+M16,M16)</f>
        <v>0</v>
      </c>
    </row>
    <row r="17" spans="1:19" ht="12.75" customHeight="1">
      <c r="A17" t="s">
        <v>1219</v>
      </c>
      <c r="B17">
        <f t="shared" si="0"/>
        <v>-1</v>
      </c>
      <c r="C17">
        <f t="shared" si="1"/>
        <v>0.7</v>
      </c>
      <c r="D17" t="s">
        <v>254</v>
      </c>
      <c r="E17" t="s">
        <v>733</v>
      </c>
      <c r="F17" t="s">
        <v>1247</v>
      </c>
      <c r="G17">
        <v>109.96</v>
      </c>
      <c r="H17">
        <v>111.22</v>
      </c>
      <c r="I17" t="s">
        <v>733</v>
      </c>
      <c r="J17" t="s">
        <v>1248</v>
      </c>
      <c r="K17">
        <v>111.22</v>
      </c>
      <c r="L17" t="str">
        <f t="shared" si="2"/>
        <v>ストップ切り下げ</v>
      </c>
      <c r="M17">
        <f t="shared" si="3"/>
        <v>-1</v>
      </c>
      <c r="N17">
        <f t="shared" si="4"/>
        <v>0</v>
      </c>
      <c r="O17">
        <f t="shared" si="5"/>
        <v>126.00000000000051</v>
      </c>
      <c r="P17">
        <f t="shared" si="6"/>
        <v>-8820.000000000036</v>
      </c>
      <c r="Q17">
        <f t="shared" si="7"/>
        <v>0</v>
      </c>
      <c r="R17">
        <f t="shared" si="8"/>
        <v>-8820.000000000036</v>
      </c>
      <c r="S17">
        <f>IF(M17=M1,S1+M17,M17)</f>
        <v>-1</v>
      </c>
    </row>
    <row r="18" spans="1:19" ht="12.75" customHeight="1">
      <c r="A18" t="s">
        <v>1219</v>
      </c>
      <c r="B18">
        <f t="shared" si="0"/>
        <v>1</v>
      </c>
      <c r="C18">
        <f t="shared" si="1"/>
        <v>5.5</v>
      </c>
      <c r="D18" t="s">
        <v>254</v>
      </c>
      <c r="E18" t="s">
        <v>733</v>
      </c>
      <c r="F18" t="s">
        <v>1249</v>
      </c>
      <c r="G18">
        <v>111.65</v>
      </c>
      <c r="H18">
        <v>111.47</v>
      </c>
      <c r="I18" t="s">
        <v>733</v>
      </c>
      <c r="J18" t="s">
        <v>1249</v>
      </c>
      <c r="K18">
        <v>111.47</v>
      </c>
      <c r="L18" t="str">
        <f t="shared" si="2"/>
        <v>ストップ切上げ</v>
      </c>
      <c r="M18">
        <f t="shared" si="3"/>
        <v>-1</v>
      </c>
      <c r="N18">
        <f t="shared" si="4"/>
        <v>0</v>
      </c>
      <c r="O18">
        <f t="shared" si="5"/>
        <v>18.000000000000682</v>
      </c>
      <c r="P18">
        <f t="shared" si="6"/>
        <v>-9900.000000000375</v>
      </c>
      <c r="Q18">
        <f t="shared" si="7"/>
        <v>0</v>
      </c>
      <c r="R18">
        <f t="shared" si="8"/>
        <v>-9900.000000000375</v>
      </c>
      <c r="S18">
        <f>IF(M18=M1,S1+M18,M18)</f>
        <v>-1</v>
      </c>
    </row>
    <row r="19" spans="1:19" ht="12.75" customHeight="1">
      <c r="A19" t="s">
        <v>1219</v>
      </c>
      <c r="B19">
        <f t="shared" si="0"/>
        <v>-1</v>
      </c>
      <c r="C19">
        <f t="shared" si="1"/>
        <v>1.4</v>
      </c>
      <c r="D19" t="s">
        <v>254</v>
      </c>
      <c r="E19" t="s">
        <v>733</v>
      </c>
      <c r="F19" t="s">
        <v>1250</v>
      </c>
      <c r="G19">
        <v>108.24</v>
      </c>
      <c r="H19">
        <v>108.94</v>
      </c>
      <c r="I19" t="s">
        <v>733</v>
      </c>
      <c r="J19" t="s">
        <v>1251</v>
      </c>
      <c r="K19">
        <v>108.94</v>
      </c>
      <c r="L19" t="str">
        <f t="shared" si="2"/>
        <v>ストップ切り下げ</v>
      </c>
      <c r="M19">
        <f t="shared" si="3"/>
        <v>-1</v>
      </c>
      <c r="N19">
        <f t="shared" si="4"/>
        <v>0</v>
      </c>
      <c r="O19">
        <f t="shared" si="5"/>
        <v>70.00000000000028</v>
      </c>
      <c r="P19">
        <f t="shared" si="6"/>
        <v>-9800.000000000038</v>
      </c>
      <c r="Q19">
        <f t="shared" si="7"/>
        <v>0</v>
      </c>
      <c r="R19">
        <f t="shared" si="8"/>
        <v>-9800.000000000038</v>
      </c>
      <c r="S19">
        <f>IF(M19=M1,S1+M19,M19)</f>
        <v>-1</v>
      </c>
    </row>
    <row r="20" spans="1:19" ht="12.75" customHeight="1">
      <c r="A20" t="s">
        <v>1219</v>
      </c>
      <c r="B20">
        <f t="shared" si="0"/>
        <v>1</v>
      </c>
      <c r="C20">
        <f t="shared" si="1"/>
        <v>1.3</v>
      </c>
      <c r="D20" t="s">
        <v>254</v>
      </c>
      <c r="E20" t="s">
        <v>733</v>
      </c>
      <c r="F20" t="s">
        <v>1252</v>
      </c>
      <c r="G20">
        <v>112.8</v>
      </c>
      <c r="H20">
        <v>112.07</v>
      </c>
      <c r="I20" t="s">
        <v>733</v>
      </c>
      <c r="J20" t="s">
        <v>1253</v>
      </c>
      <c r="K20">
        <v>112.8</v>
      </c>
      <c r="L20" t="str">
        <f t="shared" si="2"/>
        <v>ストップ切上げ</v>
      </c>
      <c r="M20">
        <f t="shared" si="3"/>
        <v>0</v>
      </c>
      <c r="N20">
        <f t="shared" si="4"/>
        <v>0</v>
      </c>
      <c r="O20">
        <f t="shared" si="5"/>
        <v>0</v>
      </c>
      <c r="P20">
        <f t="shared" si="6"/>
        <v>0</v>
      </c>
      <c r="Q20">
        <f t="shared" si="7"/>
        <v>0</v>
      </c>
      <c r="R20">
        <f t="shared" si="8"/>
        <v>0</v>
      </c>
      <c r="S20">
        <f>IF(M20=M1,S1+M20,M20)</f>
        <v>0</v>
      </c>
    </row>
    <row r="21" spans="1:19" ht="12.75" customHeight="1">
      <c r="A21" t="s">
        <v>1219</v>
      </c>
      <c r="B21">
        <f t="shared" si="0"/>
        <v>1</v>
      </c>
      <c r="C21">
        <f t="shared" si="1"/>
        <v>1.2</v>
      </c>
      <c r="D21" t="s">
        <v>254</v>
      </c>
      <c r="E21" t="s">
        <v>733</v>
      </c>
      <c r="F21" t="s">
        <v>1254</v>
      </c>
      <c r="G21">
        <v>115.34</v>
      </c>
      <c r="H21">
        <v>114.55</v>
      </c>
      <c r="I21" t="s">
        <v>733</v>
      </c>
      <c r="J21" t="s">
        <v>1255</v>
      </c>
      <c r="K21">
        <v>120.73</v>
      </c>
      <c r="L21" t="str">
        <f t="shared" si="2"/>
        <v>ストップ切上げ</v>
      </c>
      <c r="M21">
        <f t="shared" si="3"/>
        <v>1</v>
      </c>
      <c r="N21">
        <f t="shared" si="4"/>
        <v>539</v>
      </c>
      <c r="O21">
        <f t="shared" si="5"/>
        <v>0</v>
      </c>
      <c r="P21">
        <f t="shared" si="6"/>
        <v>64680.00000000001</v>
      </c>
      <c r="Q21">
        <f t="shared" si="7"/>
        <v>64680.00000000001</v>
      </c>
      <c r="R21">
        <f t="shared" si="8"/>
        <v>0</v>
      </c>
      <c r="S21">
        <f>IF(M21=M1,S1+M21,M21)</f>
        <v>1</v>
      </c>
    </row>
    <row r="22" spans="1:19" ht="12.75" customHeight="1">
      <c r="A22" t="s">
        <v>1219</v>
      </c>
      <c r="B22">
        <f t="shared" si="0"/>
        <v>-1</v>
      </c>
      <c r="C22">
        <f t="shared" si="1"/>
        <v>0.8</v>
      </c>
      <c r="D22" t="s">
        <v>254</v>
      </c>
      <c r="E22" t="s">
        <v>733</v>
      </c>
      <c r="F22" t="s">
        <v>1256</v>
      </c>
      <c r="G22">
        <v>119.19</v>
      </c>
      <c r="H22">
        <v>120.42</v>
      </c>
      <c r="I22" t="s">
        <v>733</v>
      </c>
      <c r="J22" t="s">
        <v>1257</v>
      </c>
      <c r="K22">
        <v>120.42</v>
      </c>
      <c r="L22" t="str">
        <f t="shared" si="2"/>
        <v>ストップ切り下げ</v>
      </c>
      <c r="M22">
        <f t="shared" si="3"/>
        <v>-1</v>
      </c>
      <c r="N22">
        <f t="shared" si="4"/>
        <v>0</v>
      </c>
      <c r="O22">
        <f t="shared" si="5"/>
        <v>123.0000000000004</v>
      </c>
      <c r="P22">
        <f t="shared" si="6"/>
        <v>-9840.000000000033</v>
      </c>
      <c r="Q22">
        <f t="shared" si="7"/>
        <v>0</v>
      </c>
      <c r="R22">
        <f t="shared" si="8"/>
        <v>-9840.000000000033</v>
      </c>
      <c r="S22">
        <f>IF(M22=M1,S1+M22,M22)</f>
        <v>-1</v>
      </c>
    </row>
    <row r="23" spans="1:19" ht="12.75" customHeight="1">
      <c r="A23" t="s">
        <v>1219</v>
      </c>
      <c r="B23">
        <f t="shared" si="0"/>
        <v>1</v>
      </c>
      <c r="C23">
        <f t="shared" si="1"/>
        <v>0.5</v>
      </c>
      <c r="D23" t="s">
        <v>254</v>
      </c>
      <c r="E23" t="s">
        <v>733</v>
      </c>
      <c r="F23" t="s">
        <v>1258</v>
      </c>
      <c r="G23">
        <v>115.53</v>
      </c>
      <c r="H23">
        <v>113.85</v>
      </c>
      <c r="I23" t="s">
        <v>733</v>
      </c>
      <c r="J23" t="s">
        <v>1259</v>
      </c>
      <c r="K23">
        <v>115.53</v>
      </c>
      <c r="L23" t="str">
        <f t="shared" si="2"/>
        <v>ストップ切上げ</v>
      </c>
      <c r="M23">
        <f t="shared" si="3"/>
        <v>0</v>
      </c>
      <c r="N23">
        <f t="shared" si="4"/>
        <v>0</v>
      </c>
      <c r="O23">
        <f t="shared" si="5"/>
        <v>0</v>
      </c>
      <c r="P23">
        <f t="shared" si="6"/>
        <v>0</v>
      </c>
      <c r="Q23">
        <f t="shared" si="7"/>
        <v>0</v>
      </c>
      <c r="R23">
        <f t="shared" si="8"/>
        <v>0</v>
      </c>
      <c r="S23">
        <f>IF(M23=M1,S1+M23,M23)</f>
        <v>0</v>
      </c>
    </row>
    <row r="24" spans="1:19" ht="12.75" customHeight="1">
      <c r="A24" t="s">
        <v>1219</v>
      </c>
      <c r="B24">
        <f t="shared" si="0"/>
        <v>-1</v>
      </c>
      <c r="C24">
        <f t="shared" si="1"/>
        <v>0.8</v>
      </c>
      <c r="D24" t="s">
        <v>254</v>
      </c>
      <c r="E24" t="s">
        <v>733</v>
      </c>
      <c r="F24" t="s">
        <v>767</v>
      </c>
      <c r="G24">
        <v>115.6</v>
      </c>
      <c r="H24">
        <v>116.73</v>
      </c>
      <c r="I24" t="s">
        <v>733</v>
      </c>
      <c r="J24" t="s">
        <v>768</v>
      </c>
      <c r="K24">
        <v>115.6</v>
      </c>
      <c r="L24" t="str">
        <f t="shared" si="2"/>
        <v>ストップ切り下げ</v>
      </c>
      <c r="M24">
        <f t="shared" si="3"/>
        <v>0</v>
      </c>
      <c r="N24">
        <f t="shared" si="4"/>
        <v>0</v>
      </c>
      <c r="O24">
        <f t="shared" si="5"/>
        <v>0</v>
      </c>
      <c r="P24">
        <f t="shared" si="6"/>
        <v>0</v>
      </c>
      <c r="Q24">
        <f t="shared" si="7"/>
        <v>0</v>
      </c>
      <c r="R24">
        <f t="shared" si="8"/>
        <v>0</v>
      </c>
      <c r="S24">
        <f>IF(M24=M1,S1+M24,M24)</f>
        <v>0</v>
      </c>
    </row>
    <row r="25" spans="1:19" ht="12.75" customHeight="1">
      <c r="A25" t="s">
        <v>1219</v>
      </c>
      <c r="B25">
        <f t="shared" si="0"/>
        <v>1</v>
      </c>
      <c r="C25">
        <f t="shared" si="1"/>
        <v>0.6</v>
      </c>
      <c r="D25" t="s">
        <v>254</v>
      </c>
      <c r="E25" t="s">
        <v>733</v>
      </c>
      <c r="F25" t="s">
        <v>1260</v>
      </c>
      <c r="G25">
        <v>111.52</v>
      </c>
      <c r="H25">
        <v>110.08</v>
      </c>
      <c r="I25" t="s">
        <v>733</v>
      </c>
      <c r="J25" t="s">
        <v>1261</v>
      </c>
      <c r="K25">
        <v>110.08</v>
      </c>
      <c r="L25" t="str">
        <f t="shared" si="2"/>
        <v>ストップ切上げ</v>
      </c>
      <c r="M25">
        <f t="shared" si="3"/>
        <v>-1</v>
      </c>
      <c r="N25">
        <f t="shared" si="4"/>
        <v>0</v>
      </c>
      <c r="O25">
        <f t="shared" si="5"/>
        <v>143.99999999999977</v>
      </c>
      <c r="P25">
        <f t="shared" si="6"/>
        <v>-8639.999999999987</v>
      </c>
      <c r="Q25">
        <f t="shared" si="7"/>
        <v>0</v>
      </c>
      <c r="R25">
        <f t="shared" si="8"/>
        <v>-8639.999999999987</v>
      </c>
      <c r="S25">
        <f>IF(M25=M1,S1+M25,M25)</f>
        <v>-1</v>
      </c>
    </row>
    <row r="26" spans="1:19" ht="12.75" customHeight="1">
      <c r="A26" t="s">
        <v>1219</v>
      </c>
      <c r="B26">
        <f t="shared" si="0"/>
        <v>-1</v>
      </c>
      <c r="C26">
        <f t="shared" si="1"/>
        <v>0.4</v>
      </c>
      <c r="D26" t="s">
        <v>254</v>
      </c>
      <c r="E26" t="s">
        <v>733</v>
      </c>
      <c r="F26" t="s">
        <v>769</v>
      </c>
      <c r="G26">
        <v>107.82</v>
      </c>
      <c r="H26">
        <v>109.98</v>
      </c>
      <c r="I26" t="s">
        <v>733</v>
      </c>
      <c r="J26" t="s">
        <v>1262</v>
      </c>
      <c r="K26">
        <v>104.99</v>
      </c>
      <c r="L26" t="str">
        <f t="shared" si="2"/>
        <v>ストップ切り下げ</v>
      </c>
      <c r="M26">
        <f t="shared" si="3"/>
        <v>1</v>
      </c>
      <c r="N26">
        <f t="shared" si="4"/>
        <v>282.99999999999983</v>
      </c>
      <c r="O26">
        <f t="shared" si="5"/>
        <v>0</v>
      </c>
      <c r="P26">
        <f t="shared" si="6"/>
        <v>11319.999999999995</v>
      </c>
      <c r="Q26">
        <f t="shared" si="7"/>
        <v>11319.999999999995</v>
      </c>
      <c r="R26">
        <f t="shared" si="8"/>
        <v>0</v>
      </c>
      <c r="S26">
        <f>IF(M26=M1,S1+M26,M26)</f>
        <v>1</v>
      </c>
    </row>
    <row r="27" spans="1:19" ht="12.75" customHeight="1">
      <c r="A27" t="s">
        <v>1219</v>
      </c>
      <c r="B27">
        <f t="shared" si="0"/>
        <v>1</v>
      </c>
      <c r="C27">
        <f t="shared" si="1"/>
        <v>0.6</v>
      </c>
      <c r="D27" t="s">
        <v>254</v>
      </c>
      <c r="E27" t="s">
        <v>733</v>
      </c>
      <c r="F27" t="s">
        <v>771</v>
      </c>
      <c r="G27">
        <v>106.23</v>
      </c>
      <c r="H27">
        <v>104.75</v>
      </c>
      <c r="I27" t="s">
        <v>733</v>
      </c>
      <c r="J27" t="s">
        <v>1263</v>
      </c>
      <c r="K27">
        <v>104.75</v>
      </c>
      <c r="L27" t="str">
        <f t="shared" si="2"/>
        <v>ストップ切上げ</v>
      </c>
      <c r="M27">
        <f t="shared" si="3"/>
        <v>-1</v>
      </c>
      <c r="N27">
        <f t="shared" si="4"/>
        <v>0</v>
      </c>
      <c r="O27">
        <f t="shared" si="5"/>
        <v>148.0000000000004</v>
      </c>
      <c r="P27">
        <f t="shared" si="6"/>
        <v>-8880.000000000024</v>
      </c>
      <c r="Q27">
        <f t="shared" si="7"/>
        <v>0</v>
      </c>
      <c r="R27">
        <f t="shared" si="8"/>
        <v>-8880.000000000024</v>
      </c>
      <c r="S27">
        <f>IF(M27=M1,S1+M27,M27)</f>
        <v>-1</v>
      </c>
    </row>
    <row r="28" spans="1:19" ht="12.75" customHeight="1">
      <c r="A28" t="s">
        <v>1219</v>
      </c>
      <c r="B28">
        <f t="shared" si="0"/>
        <v>1</v>
      </c>
      <c r="C28">
        <f t="shared" si="1"/>
        <v>0.5</v>
      </c>
      <c r="D28" t="s">
        <v>254</v>
      </c>
      <c r="E28" t="s">
        <v>733</v>
      </c>
      <c r="F28" t="s">
        <v>1264</v>
      </c>
      <c r="G28">
        <v>106.46</v>
      </c>
      <c r="H28">
        <v>104.72</v>
      </c>
      <c r="I28" t="s">
        <v>733</v>
      </c>
      <c r="J28" t="s">
        <v>1265</v>
      </c>
      <c r="K28">
        <v>106.46</v>
      </c>
      <c r="L28" t="str">
        <f t="shared" si="2"/>
        <v>ストップ切上げ</v>
      </c>
      <c r="M28">
        <f t="shared" si="3"/>
        <v>0</v>
      </c>
      <c r="N28">
        <f t="shared" si="4"/>
        <v>0</v>
      </c>
      <c r="O28">
        <f t="shared" si="5"/>
        <v>0</v>
      </c>
      <c r="P28">
        <f t="shared" si="6"/>
        <v>0</v>
      </c>
      <c r="Q28">
        <f t="shared" si="7"/>
        <v>0</v>
      </c>
      <c r="R28">
        <f t="shared" si="8"/>
        <v>0</v>
      </c>
      <c r="S28">
        <f>IF(M28=M1,S1+M28,M28)</f>
        <v>0</v>
      </c>
    </row>
    <row r="29" spans="1:19" ht="12.75" customHeight="1">
      <c r="A29" t="s">
        <v>1219</v>
      </c>
      <c r="B29">
        <f t="shared" si="0"/>
        <v>-1</v>
      </c>
      <c r="C29">
        <f t="shared" si="1"/>
        <v>1.2</v>
      </c>
      <c r="D29" t="s">
        <v>254</v>
      </c>
      <c r="E29" t="s">
        <v>733</v>
      </c>
      <c r="F29" t="s">
        <v>1266</v>
      </c>
      <c r="G29">
        <v>105.95</v>
      </c>
      <c r="H29">
        <v>106.75</v>
      </c>
      <c r="I29" t="s">
        <v>733</v>
      </c>
      <c r="J29" t="s">
        <v>1267</v>
      </c>
      <c r="K29">
        <v>104.36</v>
      </c>
      <c r="L29" t="str">
        <f t="shared" si="2"/>
        <v>ストップ切り下げ</v>
      </c>
      <c r="M29">
        <f t="shared" si="3"/>
        <v>1</v>
      </c>
      <c r="N29">
        <f t="shared" si="4"/>
        <v>159.00000000000034</v>
      </c>
      <c r="O29">
        <f t="shared" si="5"/>
        <v>0</v>
      </c>
      <c r="P29">
        <f t="shared" si="6"/>
        <v>19080.00000000004</v>
      </c>
      <c r="Q29">
        <f t="shared" si="7"/>
        <v>19080.00000000004</v>
      </c>
      <c r="R29">
        <f t="shared" si="8"/>
        <v>0</v>
      </c>
      <c r="S29">
        <f>IF(M29=M1,S1+M29,M29)</f>
        <v>1</v>
      </c>
    </row>
    <row r="30" spans="1:19" ht="12.75" customHeight="1">
      <c r="A30" t="s">
        <v>1219</v>
      </c>
      <c r="B30">
        <f t="shared" si="0"/>
        <v>-1</v>
      </c>
      <c r="C30">
        <f t="shared" si="1"/>
        <v>0.7</v>
      </c>
      <c r="D30" t="s">
        <v>254</v>
      </c>
      <c r="E30" t="s">
        <v>733</v>
      </c>
      <c r="F30" t="s">
        <v>1268</v>
      </c>
      <c r="G30">
        <v>103.13</v>
      </c>
      <c r="H30">
        <v>104.43</v>
      </c>
      <c r="I30" t="s">
        <v>733</v>
      </c>
      <c r="J30" t="s">
        <v>1269</v>
      </c>
      <c r="K30">
        <v>98.84</v>
      </c>
      <c r="L30" t="str">
        <f t="shared" si="2"/>
        <v>ストップ切り下げ</v>
      </c>
      <c r="M30">
        <f t="shared" si="3"/>
        <v>1</v>
      </c>
      <c r="N30">
        <f t="shared" si="4"/>
        <v>428.9999999999992</v>
      </c>
      <c r="O30">
        <f t="shared" si="5"/>
        <v>0</v>
      </c>
      <c r="P30">
        <f t="shared" si="6"/>
        <v>30029.99999999994</v>
      </c>
      <c r="Q30">
        <f t="shared" si="7"/>
        <v>30029.99999999994</v>
      </c>
      <c r="R30">
        <f t="shared" si="8"/>
        <v>0</v>
      </c>
      <c r="S30">
        <f>IF(M30=M1,S1+M30,M30)</f>
        <v>1</v>
      </c>
    </row>
    <row r="31" spans="1:19" ht="12.75" customHeight="1">
      <c r="A31" t="s">
        <v>1219</v>
      </c>
      <c r="B31">
        <f t="shared" si="0"/>
        <v>1</v>
      </c>
      <c r="C31">
        <f t="shared" si="1"/>
        <v>1.1</v>
      </c>
      <c r="D31" t="s">
        <v>254</v>
      </c>
      <c r="E31" t="s">
        <v>733</v>
      </c>
      <c r="F31" t="s">
        <v>1270</v>
      </c>
      <c r="G31">
        <v>100.74</v>
      </c>
      <c r="H31">
        <v>99.84</v>
      </c>
      <c r="I31" t="s">
        <v>733</v>
      </c>
      <c r="J31" t="s">
        <v>1271</v>
      </c>
      <c r="K31">
        <v>105.62</v>
      </c>
      <c r="L31" t="str">
        <f t="shared" si="2"/>
        <v>ストップ切上げ</v>
      </c>
      <c r="M31">
        <f t="shared" si="3"/>
        <v>1</v>
      </c>
      <c r="N31">
        <f t="shared" si="4"/>
        <v>488.00000000000097</v>
      </c>
      <c r="O31">
        <f t="shared" si="5"/>
        <v>0</v>
      </c>
      <c r="P31">
        <f t="shared" si="6"/>
        <v>53680.00000000011</v>
      </c>
      <c r="Q31">
        <f t="shared" si="7"/>
        <v>53680.00000000011</v>
      </c>
      <c r="R31">
        <f t="shared" si="8"/>
        <v>0</v>
      </c>
      <c r="S31">
        <f>IF(M31=M1,S1+M31,M31)</f>
        <v>1</v>
      </c>
    </row>
    <row r="32" spans="1:19" ht="12.75" customHeight="1">
      <c r="A32" t="s">
        <v>1219</v>
      </c>
      <c r="B32">
        <f t="shared" si="0"/>
        <v>-1</v>
      </c>
      <c r="C32">
        <f t="shared" si="1"/>
        <v>1.1</v>
      </c>
      <c r="D32" t="s">
        <v>254</v>
      </c>
      <c r="E32" t="s">
        <v>733</v>
      </c>
      <c r="F32" t="s">
        <v>1272</v>
      </c>
      <c r="G32">
        <v>108.94</v>
      </c>
      <c r="H32">
        <v>109.84</v>
      </c>
      <c r="I32" t="s">
        <v>733</v>
      </c>
      <c r="J32" t="s">
        <v>1273</v>
      </c>
      <c r="K32">
        <v>107.13</v>
      </c>
      <c r="L32" t="str">
        <f t="shared" si="2"/>
        <v>ストップ切り下げ</v>
      </c>
      <c r="M32">
        <f t="shared" si="3"/>
        <v>1</v>
      </c>
      <c r="N32">
        <f t="shared" si="4"/>
        <v>181.00000000000023</v>
      </c>
      <c r="O32">
        <f t="shared" si="5"/>
        <v>0</v>
      </c>
      <c r="P32">
        <f t="shared" si="6"/>
        <v>19910.00000000003</v>
      </c>
      <c r="Q32">
        <f t="shared" si="7"/>
        <v>19910.00000000003</v>
      </c>
      <c r="R32">
        <f t="shared" si="8"/>
        <v>0</v>
      </c>
      <c r="S32">
        <f>IF(M32=M1,S1+M32,M32)</f>
        <v>1</v>
      </c>
    </row>
    <row r="33" spans="1:19" ht="12.75" customHeight="1">
      <c r="A33" t="s">
        <v>1219</v>
      </c>
      <c r="B33">
        <f t="shared" si="0"/>
        <v>1</v>
      </c>
      <c r="C33">
        <f t="shared" si="1"/>
        <v>1</v>
      </c>
      <c r="D33" t="s">
        <v>254</v>
      </c>
      <c r="E33" t="s">
        <v>733</v>
      </c>
      <c r="F33" t="s">
        <v>1274</v>
      </c>
      <c r="G33">
        <v>99.49</v>
      </c>
      <c r="H33">
        <v>98.52</v>
      </c>
      <c r="I33" t="s">
        <v>733</v>
      </c>
      <c r="J33" t="s">
        <v>1275</v>
      </c>
      <c r="K33">
        <v>99.49</v>
      </c>
      <c r="L33" t="str">
        <f t="shared" si="2"/>
        <v>ストップ切上げ</v>
      </c>
      <c r="M33">
        <f t="shared" si="3"/>
        <v>0</v>
      </c>
      <c r="N33">
        <f t="shared" si="4"/>
        <v>0</v>
      </c>
      <c r="O33">
        <f t="shared" si="5"/>
        <v>0</v>
      </c>
      <c r="P33">
        <f t="shared" si="6"/>
        <v>0</v>
      </c>
      <c r="Q33">
        <f t="shared" si="7"/>
        <v>0</v>
      </c>
      <c r="R33">
        <f t="shared" si="8"/>
        <v>0</v>
      </c>
      <c r="S33">
        <f>IF(M33=M1,S1+M33,M33)</f>
        <v>0</v>
      </c>
    </row>
    <row r="34" spans="1:19" ht="12.75" customHeight="1">
      <c r="A34" t="s">
        <v>1219</v>
      </c>
      <c r="B34">
        <f t="shared" si="0"/>
        <v>1</v>
      </c>
      <c r="C34">
        <f t="shared" si="1"/>
        <v>1</v>
      </c>
      <c r="D34" t="s">
        <v>254</v>
      </c>
      <c r="E34" t="s">
        <v>733</v>
      </c>
      <c r="F34" t="s">
        <v>1276</v>
      </c>
      <c r="G34">
        <v>99.81</v>
      </c>
      <c r="H34">
        <v>98.83</v>
      </c>
      <c r="I34" t="s">
        <v>733</v>
      </c>
      <c r="J34" t="s">
        <v>1277</v>
      </c>
      <c r="K34">
        <v>99.81</v>
      </c>
      <c r="L34" t="str">
        <f t="shared" si="2"/>
        <v>ストップ切上げ</v>
      </c>
      <c r="M34">
        <f t="shared" si="3"/>
        <v>0</v>
      </c>
      <c r="N34">
        <f t="shared" si="4"/>
        <v>0</v>
      </c>
      <c r="O34">
        <f t="shared" si="5"/>
        <v>0</v>
      </c>
      <c r="P34">
        <f t="shared" si="6"/>
        <v>0</v>
      </c>
      <c r="Q34">
        <f t="shared" si="7"/>
        <v>0</v>
      </c>
      <c r="R34">
        <f t="shared" si="8"/>
        <v>0</v>
      </c>
      <c r="S34">
        <f>IF(M34=M1,S1+M34,M34)</f>
        <v>0</v>
      </c>
    </row>
    <row r="35" spans="1:19" ht="12.75" customHeight="1">
      <c r="A35" t="s">
        <v>1219</v>
      </c>
      <c r="B35">
        <f t="shared" si="0"/>
        <v>1</v>
      </c>
      <c r="C35">
        <f t="shared" si="1"/>
        <v>1</v>
      </c>
      <c r="D35" t="s">
        <v>254</v>
      </c>
      <c r="E35" t="s">
        <v>733</v>
      </c>
      <c r="F35" t="s">
        <v>1278</v>
      </c>
      <c r="G35">
        <v>97.45</v>
      </c>
      <c r="H35">
        <v>96.51</v>
      </c>
      <c r="I35" t="s">
        <v>733</v>
      </c>
      <c r="J35" t="s">
        <v>1279</v>
      </c>
      <c r="K35">
        <v>124</v>
      </c>
      <c r="L35" t="str">
        <f t="shared" si="2"/>
        <v>ストップ切上げ</v>
      </c>
      <c r="M35">
        <f t="shared" si="3"/>
        <v>1</v>
      </c>
      <c r="N35">
        <f t="shared" si="4"/>
        <v>2654.9999999999995</v>
      </c>
      <c r="O35">
        <f t="shared" si="5"/>
        <v>0</v>
      </c>
      <c r="P35">
        <f t="shared" si="6"/>
        <v>265500</v>
      </c>
      <c r="Q35">
        <f t="shared" si="7"/>
        <v>265500</v>
      </c>
      <c r="R35">
        <f t="shared" si="8"/>
        <v>0</v>
      </c>
      <c r="S35">
        <f>IF(M35=M1,S1+M35,M35)</f>
        <v>1</v>
      </c>
    </row>
    <row r="36" spans="1:19" ht="12.75" customHeight="1">
      <c r="A36" t="s">
        <v>1219</v>
      </c>
      <c r="B36">
        <f t="shared" si="0"/>
        <v>1</v>
      </c>
      <c r="C36">
        <f t="shared" si="1"/>
        <v>0.7</v>
      </c>
      <c r="D36" t="s">
        <v>254</v>
      </c>
      <c r="E36" t="s">
        <v>733</v>
      </c>
      <c r="F36" t="s">
        <v>1280</v>
      </c>
      <c r="G36">
        <v>132.19</v>
      </c>
      <c r="H36">
        <v>130.82</v>
      </c>
      <c r="I36" t="s">
        <v>733</v>
      </c>
      <c r="J36" t="s">
        <v>1281</v>
      </c>
      <c r="K36">
        <v>132.19</v>
      </c>
      <c r="L36" t="str">
        <f t="shared" si="2"/>
        <v>ストップ切上げ</v>
      </c>
      <c r="M36">
        <f t="shared" si="3"/>
        <v>0</v>
      </c>
      <c r="N36">
        <f t="shared" si="4"/>
        <v>0</v>
      </c>
      <c r="O36">
        <f t="shared" si="5"/>
        <v>0</v>
      </c>
      <c r="P36">
        <f t="shared" si="6"/>
        <v>0</v>
      </c>
      <c r="Q36">
        <f t="shared" si="7"/>
        <v>0</v>
      </c>
      <c r="R36">
        <f t="shared" si="8"/>
        <v>0</v>
      </c>
      <c r="S36">
        <f>IF(M36=M1,S1+M36,M36)</f>
        <v>0</v>
      </c>
    </row>
    <row r="37" spans="1:19" ht="12.75" customHeight="1">
      <c r="A37" t="s">
        <v>1219</v>
      </c>
      <c r="B37">
        <f t="shared" si="0"/>
        <v>-1</v>
      </c>
      <c r="C37">
        <f t="shared" si="1"/>
        <v>0.9</v>
      </c>
      <c r="D37" t="s">
        <v>254</v>
      </c>
      <c r="E37" t="s">
        <v>733</v>
      </c>
      <c r="F37" t="s">
        <v>1282</v>
      </c>
      <c r="G37">
        <v>131.11</v>
      </c>
      <c r="H37">
        <v>132.17</v>
      </c>
      <c r="I37" t="s">
        <v>733</v>
      </c>
      <c r="J37" t="s">
        <v>1283</v>
      </c>
      <c r="K37">
        <v>131.11</v>
      </c>
      <c r="L37" t="str">
        <f t="shared" si="2"/>
        <v>ストップ切り下げ</v>
      </c>
      <c r="M37">
        <f t="shared" si="3"/>
        <v>0</v>
      </c>
      <c r="N37">
        <f t="shared" si="4"/>
        <v>0</v>
      </c>
      <c r="O37">
        <f t="shared" si="5"/>
        <v>0</v>
      </c>
      <c r="P37">
        <f t="shared" si="6"/>
        <v>0</v>
      </c>
      <c r="Q37">
        <f t="shared" si="7"/>
        <v>0</v>
      </c>
      <c r="R37">
        <f t="shared" si="8"/>
        <v>0</v>
      </c>
      <c r="S37">
        <f>IF(M37=M1,S1+M37,M37)</f>
        <v>0</v>
      </c>
    </row>
    <row r="38" spans="1:19" ht="12.75" customHeight="1">
      <c r="A38" t="s">
        <v>1219</v>
      </c>
      <c r="B38">
        <f t="shared" si="0"/>
        <v>1</v>
      </c>
      <c r="C38">
        <f t="shared" si="1"/>
        <v>0.7</v>
      </c>
      <c r="D38" t="s">
        <v>254</v>
      </c>
      <c r="E38" t="s">
        <v>733</v>
      </c>
      <c r="F38" t="s">
        <v>1284</v>
      </c>
      <c r="G38">
        <v>129.91</v>
      </c>
      <c r="H38">
        <v>128.56</v>
      </c>
      <c r="I38" t="s">
        <v>733</v>
      </c>
      <c r="J38" t="s">
        <v>1285</v>
      </c>
      <c r="K38">
        <v>128.56</v>
      </c>
      <c r="L38" t="str">
        <f t="shared" si="2"/>
        <v>ストップ切上げ</v>
      </c>
      <c r="M38">
        <f t="shared" si="3"/>
        <v>-1</v>
      </c>
      <c r="N38">
        <f t="shared" si="4"/>
        <v>0</v>
      </c>
      <c r="O38">
        <f t="shared" si="5"/>
        <v>134.99999999999943</v>
      </c>
      <c r="P38">
        <f t="shared" si="6"/>
        <v>-9449.99999999996</v>
      </c>
      <c r="Q38">
        <f t="shared" si="7"/>
        <v>0</v>
      </c>
      <c r="R38">
        <f t="shared" si="8"/>
        <v>-9449.99999999996</v>
      </c>
      <c r="S38">
        <f>IF(M38=M1,S1+M38,M38)</f>
        <v>-1</v>
      </c>
    </row>
    <row r="39" spans="1:19" ht="12.75" customHeight="1">
      <c r="A39" t="s">
        <v>1219</v>
      </c>
      <c r="B39">
        <f t="shared" si="0"/>
        <v>1</v>
      </c>
      <c r="C39">
        <f t="shared" si="1"/>
        <v>1.6</v>
      </c>
      <c r="D39" t="s">
        <v>254</v>
      </c>
      <c r="E39" t="s">
        <v>733</v>
      </c>
      <c r="F39" t="s">
        <v>1286</v>
      </c>
      <c r="G39">
        <v>129.97</v>
      </c>
      <c r="H39">
        <v>129.37</v>
      </c>
      <c r="I39" t="s">
        <v>733</v>
      </c>
      <c r="J39" t="s">
        <v>1287</v>
      </c>
      <c r="K39">
        <v>130.7</v>
      </c>
      <c r="L39" t="str">
        <f t="shared" si="2"/>
        <v>ストップ切上げ</v>
      </c>
      <c r="M39">
        <f t="shared" si="3"/>
        <v>1</v>
      </c>
      <c r="N39">
        <f t="shared" si="4"/>
        <v>72.99999999999898</v>
      </c>
      <c r="O39">
        <f t="shared" si="5"/>
        <v>0</v>
      </c>
      <c r="P39">
        <f t="shared" si="6"/>
        <v>11679.999999999836</v>
      </c>
      <c r="Q39">
        <f t="shared" si="7"/>
        <v>11679.999999999836</v>
      </c>
      <c r="R39">
        <f t="shared" si="8"/>
        <v>0</v>
      </c>
      <c r="S39">
        <f>IF(M39=M1,S1+M39,M39)</f>
        <v>1</v>
      </c>
    </row>
    <row r="40" spans="1:19" ht="12.75" customHeight="1">
      <c r="A40" t="s">
        <v>1219</v>
      </c>
      <c r="B40">
        <f t="shared" si="0"/>
        <v>1</v>
      </c>
      <c r="C40">
        <f t="shared" si="1"/>
        <v>0.5</v>
      </c>
      <c r="D40" t="s">
        <v>254</v>
      </c>
      <c r="E40" t="s">
        <v>733</v>
      </c>
      <c r="F40" t="s">
        <v>1288</v>
      </c>
      <c r="G40">
        <v>130.94</v>
      </c>
      <c r="H40">
        <v>129.27</v>
      </c>
      <c r="I40" t="s">
        <v>733</v>
      </c>
      <c r="J40" t="s">
        <v>1289</v>
      </c>
      <c r="K40">
        <v>130.94</v>
      </c>
      <c r="L40" t="str">
        <f t="shared" si="2"/>
        <v>ストップ切上げ</v>
      </c>
      <c r="M40">
        <f t="shared" si="3"/>
        <v>0</v>
      </c>
      <c r="N40">
        <f t="shared" si="4"/>
        <v>0</v>
      </c>
      <c r="O40">
        <f t="shared" si="5"/>
        <v>0</v>
      </c>
      <c r="P40">
        <f t="shared" si="6"/>
        <v>0</v>
      </c>
      <c r="Q40">
        <f t="shared" si="7"/>
        <v>0</v>
      </c>
      <c r="R40">
        <f t="shared" si="8"/>
        <v>0</v>
      </c>
      <c r="S40">
        <f>IF(M40=M1,S1+M40,M40)</f>
        <v>0</v>
      </c>
    </row>
    <row r="41" spans="1:19" ht="12.75" customHeight="1">
      <c r="A41" t="s">
        <v>1219</v>
      </c>
      <c r="B41">
        <f t="shared" si="0"/>
        <v>-1</v>
      </c>
      <c r="C41">
        <f t="shared" si="1"/>
        <v>1.2</v>
      </c>
      <c r="D41" t="s">
        <v>254</v>
      </c>
      <c r="E41" t="s">
        <v>733</v>
      </c>
      <c r="F41" t="s">
        <v>1290</v>
      </c>
      <c r="G41">
        <v>129.78</v>
      </c>
      <c r="H41">
        <v>130.58</v>
      </c>
      <c r="I41" t="s">
        <v>733</v>
      </c>
      <c r="J41" t="s">
        <v>1291</v>
      </c>
      <c r="K41">
        <v>130.58</v>
      </c>
      <c r="L41" t="str">
        <f t="shared" si="2"/>
        <v>ストップ切り下げ</v>
      </c>
      <c r="M41">
        <f t="shared" si="3"/>
        <v>-1</v>
      </c>
      <c r="N41">
        <f t="shared" si="4"/>
        <v>0</v>
      </c>
      <c r="O41">
        <f t="shared" si="5"/>
        <v>80.00000000000114</v>
      </c>
      <c r="P41">
        <f t="shared" si="6"/>
        <v>-9600.000000000136</v>
      </c>
      <c r="Q41">
        <f t="shared" si="7"/>
        <v>0</v>
      </c>
      <c r="R41">
        <f t="shared" si="8"/>
        <v>-9600.000000000136</v>
      </c>
      <c r="S41">
        <f>IF(M41=M1,S1+M41,M41)</f>
        <v>-1</v>
      </c>
    </row>
    <row r="42" spans="1:19" ht="12.75" customHeight="1">
      <c r="A42" t="s">
        <v>1219</v>
      </c>
      <c r="B42">
        <f t="shared" si="0"/>
        <v>1</v>
      </c>
      <c r="C42">
        <f t="shared" si="1"/>
        <v>1.2</v>
      </c>
      <c r="D42" t="s">
        <v>254</v>
      </c>
      <c r="E42" t="s">
        <v>733</v>
      </c>
      <c r="F42" t="s">
        <v>1292</v>
      </c>
      <c r="G42">
        <v>131.43</v>
      </c>
      <c r="H42">
        <v>130.62</v>
      </c>
      <c r="I42" t="s">
        <v>733</v>
      </c>
      <c r="J42" t="s">
        <v>1293</v>
      </c>
      <c r="K42">
        <v>130.62</v>
      </c>
      <c r="L42" t="str">
        <f t="shared" si="2"/>
        <v>ストップ切上げ</v>
      </c>
      <c r="M42">
        <f t="shared" si="3"/>
        <v>-1</v>
      </c>
      <c r="N42">
        <f t="shared" si="4"/>
        <v>0</v>
      </c>
      <c r="O42">
        <f t="shared" si="5"/>
        <v>81.00000000000023</v>
      </c>
      <c r="P42">
        <f t="shared" si="6"/>
        <v>-9720.000000000027</v>
      </c>
      <c r="Q42">
        <f t="shared" si="7"/>
        <v>0</v>
      </c>
      <c r="R42">
        <f t="shared" si="8"/>
        <v>-9720.000000000027</v>
      </c>
      <c r="S42">
        <f>IF(M42=M1,S1+M42,M42)</f>
        <v>-1</v>
      </c>
    </row>
    <row r="43" spans="1:19" ht="12.75" customHeight="1">
      <c r="A43" t="s">
        <v>1219</v>
      </c>
      <c r="B43">
        <f aca="true" t="shared" si="9" ref="B43:B59">IF(G43&gt;H43,1,-1)</f>
        <v>1</v>
      </c>
      <c r="C43">
        <f aca="true" t="shared" si="10" ref="C43:C59">INT(10/(G43-H43)*B43)/10</f>
        <v>1.6</v>
      </c>
      <c r="D43" t="s">
        <v>254</v>
      </c>
      <c r="E43" t="s">
        <v>733</v>
      </c>
      <c r="F43" t="s">
        <v>1294</v>
      </c>
      <c r="G43">
        <v>132.45</v>
      </c>
      <c r="H43">
        <v>131.85</v>
      </c>
      <c r="I43" t="s">
        <v>733</v>
      </c>
      <c r="J43" t="s">
        <v>1295</v>
      </c>
      <c r="K43">
        <v>131.75</v>
      </c>
      <c r="L43" t="str">
        <f aca="true" t="shared" si="11" ref="L43:L59">IF(B43&gt;0,"ストップ切上げ","ストップ切り下げ")</f>
        <v>ストップ切上げ</v>
      </c>
      <c r="M43">
        <f aca="true" t="shared" si="12" ref="M43:M59">IF(P43&gt;0,1,IF(P43&lt;0,-1,0))</f>
        <v>-1</v>
      </c>
      <c r="N43">
        <f aca="true" t="shared" si="13" ref="N43:N59">IF((K43-G43)*B43&gt;0,(K43-G43)*B43*100,0)</f>
        <v>0</v>
      </c>
      <c r="O43">
        <f aca="true" t="shared" si="14" ref="O43:O59">IF((K43-G43)*B43&lt;0,(G43-K43)*B43*100,0)</f>
        <v>69.99999999999886</v>
      </c>
      <c r="P43">
        <f aca="true" t="shared" si="15" ref="P43:P59">(K43-G43)*C43*B43*10000</f>
        <v>-11199.999999999818</v>
      </c>
      <c r="Q43">
        <f t="shared" si="7"/>
        <v>0</v>
      </c>
      <c r="R43">
        <f aca="true" t="shared" si="16" ref="R43:R59">IF(P43&lt;0,P43,0)</f>
        <v>-11199.999999999818</v>
      </c>
      <c r="S43">
        <f>IF(M43=M1,S1+M43,M43)</f>
        <v>-1</v>
      </c>
    </row>
    <row r="44" spans="1:19" ht="12.75" customHeight="1">
      <c r="A44" t="s">
        <v>1219</v>
      </c>
      <c r="B44">
        <f t="shared" si="9"/>
        <v>1</v>
      </c>
      <c r="C44">
        <f t="shared" si="10"/>
        <v>0.9</v>
      </c>
      <c r="D44" t="s">
        <v>254</v>
      </c>
      <c r="E44" t="s">
        <v>733</v>
      </c>
      <c r="F44" t="s">
        <v>1296</v>
      </c>
      <c r="G44">
        <v>133.65</v>
      </c>
      <c r="H44">
        <v>132.56</v>
      </c>
      <c r="I44" t="s">
        <v>733</v>
      </c>
      <c r="J44" t="s">
        <v>1297</v>
      </c>
      <c r="K44">
        <v>133.65</v>
      </c>
      <c r="L44" t="str">
        <f t="shared" si="11"/>
        <v>ストップ切上げ</v>
      </c>
      <c r="M44">
        <f t="shared" si="12"/>
        <v>0</v>
      </c>
      <c r="N44">
        <f t="shared" si="13"/>
        <v>0</v>
      </c>
      <c r="O44">
        <f t="shared" si="14"/>
        <v>0</v>
      </c>
      <c r="P44">
        <f t="shared" si="15"/>
        <v>0</v>
      </c>
      <c r="Q44">
        <f t="shared" si="7"/>
        <v>0</v>
      </c>
      <c r="R44">
        <f t="shared" si="16"/>
        <v>0</v>
      </c>
      <c r="S44">
        <f>IF(M44=M1,S1+M44,M44)</f>
        <v>0</v>
      </c>
    </row>
    <row r="45" spans="1:19" ht="12.75" customHeight="1">
      <c r="A45" t="s">
        <v>1219</v>
      </c>
      <c r="B45">
        <f t="shared" si="9"/>
        <v>1</v>
      </c>
      <c r="C45">
        <f t="shared" si="10"/>
        <v>1.4</v>
      </c>
      <c r="D45" t="s">
        <v>254</v>
      </c>
      <c r="E45" t="s">
        <v>733</v>
      </c>
      <c r="F45" t="s">
        <v>1298</v>
      </c>
      <c r="G45">
        <v>134.55</v>
      </c>
      <c r="H45">
        <v>133.86</v>
      </c>
      <c r="I45" t="s">
        <v>733</v>
      </c>
      <c r="J45" t="s">
        <v>1299</v>
      </c>
      <c r="K45">
        <v>133.86</v>
      </c>
      <c r="L45" t="str">
        <f t="shared" si="11"/>
        <v>ストップ切上げ</v>
      </c>
      <c r="M45">
        <f t="shared" si="12"/>
        <v>-1</v>
      </c>
      <c r="N45">
        <f t="shared" si="13"/>
        <v>0</v>
      </c>
      <c r="O45">
        <f t="shared" si="14"/>
        <v>68.99999999999977</v>
      </c>
      <c r="P45">
        <f t="shared" si="15"/>
        <v>-9659.999999999967</v>
      </c>
      <c r="Q45">
        <f t="shared" si="7"/>
        <v>0</v>
      </c>
      <c r="R45">
        <f t="shared" si="16"/>
        <v>-9659.999999999967</v>
      </c>
      <c r="S45">
        <f>IF(M45=M1,S1+M45,M45)</f>
        <v>-1</v>
      </c>
    </row>
    <row r="46" spans="1:19" ht="12.75" customHeight="1">
      <c r="A46" t="s">
        <v>1219</v>
      </c>
      <c r="B46">
        <f t="shared" si="9"/>
        <v>1</v>
      </c>
      <c r="C46">
        <f t="shared" si="10"/>
        <v>0.8</v>
      </c>
      <c r="D46" t="s">
        <v>254</v>
      </c>
      <c r="E46" t="s">
        <v>733</v>
      </c>
      <c r="F46" t="s">
        <v>1300</v>
      </c>
      <c r="G46">
        <v>134.35</v>
      </c>
      <c r="H46">
        <v>133.2</v>
      </c>
      <c r="I46" t="s">
        <v>733</v>
      </c>
      <c r="J46" t="s">
        <v>1301</v>
      </c>
      <c r="K46">
        <v>134.35</v>
      </c>
      <c r="L46" t="str">
        <f t="shared" si="11"/>
        <v>ストップ切上げ</v>
      </c>
      <c r="M46">
        <f t="shared" si="12"/>
        <v>0</v>
      </c>
      <c r="N46">
        <f t="shared" si="13"/>
        <v>0</v>
      </c>
      <c r="O46">
        <f t="shared" si="14"/>
        <v>0</v>
      </c>
      <c r="P46">
        <f t="shared" si="15"/>
        <v>0</v>
      </c>
      <c r="Q46">
        <f t="shared" si="7"/>
        <v>0</v>
      </c>
      <c r="R46">
        <f t="shared" si="16"/>
        <v>0</v>
      </c>
      <c r="S46">
        <f>IF(M46=M1,S1+M46,M46)</f>
        <v>0</v>
      </c>
    </row>
    <row r="47" spans="1:19" ht="12.75" customHeight="1">
      <c r="A47" t="s">
        <v>1219</v>
      </c>
      <c r="B47">
        <f t="shared" si="9"/>
        <v>1</v>
      </c>
      <c r="C47">
        <f t="shared" si="10"/>
        <v>0.8</v>
      </c>
      <c r="D47" t="s">
        <v>254</v>
      </c>
      <c r="E47" t="s">
        <v>733</v>
      </c>
      <c r="F47" t="s">
        <v>1302</v>
      </c>
      <c r="G47">
        <v>139.63</v>
      </c>
      <c r="H47">
        <v>138.4</v>
      </c>
      <c r="I47" t="s">
        <v>733</v>
      </c>
      <c r="J47" t="s">
        <v>1303</v>
      </c>
      <c r="K47">
        <v>142.02</v>
      </c>
      <c r="L47" t="str">
        <f t="shared" si="11"/>
        <v>ストップ切上げ</v>
      </c>
      <c r="M47">
        <f t="shared" si="12"/>
        <v>1</v>
      </c>
      <c r="N47">
        <f t="shared" si="13"/>
        <v>239.00000000000148</v>
      </c>
      <c r="O47">
        <f t="shared" si="14"/>
        <v>0</v>
      </c>
      <c r="P47">
        <f t="shared" si="15"/>
        <v>19120.00000000012</v>
      </c>
      <c r="Q47">
        <f t="shared" si="7"/>
        <v>19120.00000000012</v>
      </c>
      <c r="R47">
        <f t="shared" si="16"/>
        <v>0</v>
      </c>
      <c r="S47">
        <f>IF(M47=M1,S1+M47,M47)</f>
        <v>1</v>
      </c>
    </row>
    <row r="48" spans="1:19" ht="12.75" customHeight="1">
      <c r="A48" t="s">
        <v>1219</v>
      </c>
      <c r="B48">
        <f t="shared" si="9"/>
        <v>-1</v>
      </c>
      <c r="C48">
        <f t="shared" si="10"/>
        <v>0.6</v>
      </c>
      <c r="D48" t="s">
        <v>254</v>
      </c>
      <c r="E48" t="s">
        <v>733</v>
      </c>
      <c r="F48" t="s">
        <v>1304</v>
      </c>
      <c r="G48">
        <v>141</v>
      </c>
      <c r="H48">
        <v>142.44</v>
      </c>
      <c r="I48" t="s">
        <v>733</v>
      </c>
      <c r="J48" t="s">
        <v>1305</v>
      </c>
      <c r="K48">
        <v>141</v>
      </c>
      <c r="L48" t="str">
        <f t="shared" si="11"/>
        <v>ストップ切り下げ</v>
      </c>
      <c r="M48">
        <f t="shared" si="12"/>
        <v>0</v>
      </c>
      <c r="N48">
        <f t="shared" si="13"/>
        <v>0</v>
      </c>
      <c r="O48">
        <f t="shared" si="14"/>
        <v>0</v>
      </c>
      <c r="P48">
        <f t="shared" si="15"/>
        <v>0</v>
      </c>
      <c r="Q48">
        <f t="shared" si="7"/>
        <v>0</v>
      </c>
      <c r="R48">
        <f t="shared" si="16"/>
        <v>0</v>
      </c>
      <c r="S48">
        <f>IF(M48=M1,S1+M48,M48)</f>
        <v>0</v>
      </c>
    </row>
    <row r="49" spans="1:19" ht="12.75" customHeight="1">
      <c r="A49" t="s">
        <v>1219</v>
      </c>
      <c r="B49">
        <f t="shared" si="9"/>
        <v>1</v>
      </c>
      <c r="C49">
        <f t="shared" si="10"/>
        <v>1.4</v>
      </c>
      <c r="D49" t="s">
        <v>254</v>
      </c>
      <c r="E49" t="s">
        <v>733</v>
      </c>
      <c r="F49" t="s">
        <v>1306</v>
      </c>
      <c r="G49">
        <v>139.82</v>
      </c>
      <c r="H49">
        <v>139.15</v>
      </c>
      <c r="I49" t="s">
        <v>733</v>
      </c>
      <c r="J49" t="s">
        <v>1307</v>
      </c>
      <c r="K49">
        <v>139.15</v>
      </c>
      <c r="L49" t="str">
        <f t="shared" si="11"/>
        <v>ストップ切上げ</v>
      </c>
      <c r="M49">
        <f t="shared" si="12"/>
        <v>-1</v>
      </c>
      <c r="N49">
        <f t="shared" si="13"/>
        <v>0</v>
      </c>
      <c r="O49">
        <f t="shared" si="14"/>
        <v>66.99999999999875</v>
      </c>
      <c r="P49">
        <f t="shared" si="15"/>
        <v>-9379.999999999824</v>
      </c>
      <c r="Q49">
        <f t="shared" si="7"/>
        <v>0</v>
      </c>
      <c r="R49">
        <f t="shared" si="16"/>
        <v>-9379.999999999824</v>
      </c>
      <c r="S49">
        <f>IF(M49=M1,S1+M49,M49)</f>
        <v>-1</v>
      </c>
    </row>
    <row r="50" spans="1:19" ht="12.75" customHeight="1">
      <c r="A50" t="s">
        <v>1219</v>
      </c>
      <c r="B50">
        <f t="shared" si="9"/>
        <v>1</v>
      </c>
      <c r="C50">
        <f t="shared" si="10"/>
        <v>1.8</v>
      </c>
      <c r="D50" t="s">
        <v>254</v>
      </c>
      <c r="E50" t="s">
        <v>733</v>
      </c>
      <c r="F50" t="s">
        <v>1308</v>
      </c>
      <c r="G50">
        <v>139.48</v>
      </c>
      <c r="H50">
        <v>138.93</v>
      </c>
      <c r="I50" t="s">
        <v>733</v>
      </c>
      <c r="J50" t="s">
        <v>1309</v>
      </c>
      <c r="K50">
        <v>139.48</v>
      </c>
      <c r="L50" t="str">
        <f t="shared" si="11"/>
        <v>ストップ切上げ</v>
      </c>
      <c r="M50">
        <f t="shared" si="12"/>
        <v>0</v>
      </c>
      <c r="N50">
        <f t="shared" si="13"/>
        <v>0</v>
      </c>
      <c r="O50">
        <f t="shared" si="14"/>
        <v>0</v>
      </c>
      <c r="P50">
        <f t="shared" si="15"/>
        <v>0</v>
      </c>
      <c r="Q50">
        <f t="shared" si="7"/>
        <v>0</v>
      </c>
      <c r="R50">
        <f t="shared" si="16"/>
        <v>0</v>
      </c>
      <c r="S50">
        <f>IF(M50=M1,S1+M50,M50)</f>
        <v>0</v>
      </c>
    </row>
    <row r="51" spans="1:19" ht="12.75" customHeight="1">
      <c r="A51" t="s">
        <v>1219</v>
      </c>
      <c r="B51">
        <f t="shared" si="9"/>
        <v>1</v>
      </c>
      <c r="C51">
        <f t="shared" si="10"/>
        <v>1.6</v>
      </c>
      <c r="D51" t="s">
        <v>254</v>
      </c>
      <c r="E51" t="s">
        <v>733</v>
      </c>
      <c r="F51" t="s">
        <v>1310</v>
      </c>
      <c r="G51">
        <v>141.81</v>
      </c>
      <c r="H51">
        <v>141.19</v>
      </c>
      <c r="I51" t="s">
        <v>733</v>
      </c>
      <c r="J51" t="s">
        <v>1310</v>
      </c>
      <c r="K51">
        <v>141.19</v>
      </c>
      <c r="L51" t="str">
        <f t="shared" si="11"/>
        <v>ストップ切上げ</v>
      </c>
      <c r="M51">
        <f t="shared" si="12"/>
        <v>-1</v>
      </c>
      <c r="N51">
        <f t="shared" si="13"/>
        <v>0</v>
      </c>
      <c r="O51">
        <f t="shared" si="14"/>
        <v>62.000000000000455</v>
      </c>
      <c r="P51">
        <f t="shared" si="15"/>
        <v>-9920.000000000073</v>
      </c>
      <c r="Q51">
        <f t="shared" si="7"/>
        <v>0</v>
      </c>
      <c r="R51">
        <f t="shared" si="16"/>
        <v>-9920.000000000073</v>
      </c>
      <c r="S51">
        <f>IF(M51=M1,S1+M51,M51)</f>
        <v>-1</v>
      </c>
    </row>
    <row r="52" spans="1:19" ht="12.75" customHeight="1">
      <c r="A52" t="s">
        <v>1219</v>
      </c>
      <c r="B52">
        <f t="shared" si="9"/>
        <v>1</v>
      </c>
      <c r="C52">
        <f t="shared" si="10"/>
        <v>0.7</v>
      </c>
      <c r="D52" t="s">
        <v>254</v>
      </c>
      <c r="E52" t="s">
        <v>733</v>
      </c>
      <c r="F52" t="s">
        <v>1311</v>
      </c>
      <c r="G52">
        <v>140.01</v>
      </c>
      <c r="H52">
        <v>138.65</v>
      </c>
      <c r="I52" t="s">
        <v>733</v>
      </c>
      <c r="J52" t="s">
        <v>1312</v>
      </c>
      <c r="K52">
        <v>138.65</v>
      </c>
      <c r="L52" t="str">
        <f t="shared" si="11"/>
        <v>ストップ切上げ</v>
      </c>
      <c r="M52">
        <f t="shared" si="12"/>
        <v>-1</v>
      </c>
      <c r="N52">
        <f t="shared" si="13"/>
        <v>0</v>
      </c>
      <c r="O52">
        <f t="shared" si="14"/>
        <v>135.99999999999852</v>
      </c>
      <c r="P52">
        <f t="shared" si="15"/>
        <v>-9519.999999999896</v>
      </c>
      <c r="Q52">
        <f t="shared" si="7"/>
        <v>0</v>
      </c>
      <c r="R52">
        <f t="shared" si="16"/>
        <v>-9519.999999999896</v>
      </c>
      <c r="S52">
        <f>IF(M52=M1,S1+M52,M52)</f>
        <v>-1</v>
      </c>
    </row>
    <row r="53" spans="1:19" ht="12.75" customHeight="1">
      <c r="A53" t="s">
        <v>1219</v>
      </c>
      <c r="B53">
        <f t="shared" si="9"/>
        <v>1</v>
      </c>
      <c r="C53">
        <f t="shared" si="10"/>
        <v>1.4</v>
      </c>
      <c r="D53" t="s">
        <v>254</v>
      </c>
      <c r="E53" t="s">
        <v>733</v>
      </c>
      <c r="F53" t="s">
        <v>1313</v>
      </c>
      <c r="G53">
        <v>139.21</v>
      </c>
      <c r="H53">
        <v>138.52</v>
      </c>
      <c r="I53" t="s">
        <v>733</v>
      </c>
      <c r="J53" t="s">
        <v>1314</v>
      </c>
      <c r="K53">
        <v>138.52</v>
      </c>
      <c r="L53" t="str">
        <f t="shared" si="11"/>
        <v>ストップ切上げ</v>
      </c>
      <c r="M53">
        <f t="shared" si="12"/>
        <v>-1</v>
      </c>
      <c r="N53">
        <f t="shared" si="13"/>
        <v>0</v>
      </c>
      <c r="O53">
        <f t="shared" si="14"/>
        <v>68.99999999999977</v>
      </c>
      <c r="P53">
        <f t="shared" si="15"/>
        <v>-9659.999999999967</v>
      </c>
      <c r="Q53">
        <f t="shared" si="7"/>
        <v>0</v>
      </c>
      <c r="R53">
        <f t="shared" si="16"/>
        <v>-9659.999999999967</v>
      </c>
      <c r="S53">
        <f>IF(M53=M1,S1+M53,M53)</f>
        <v>-1</v>
      </c>
    </row>
    <row r="54" spans="1:19" ht="12.75" customHeight="1">
      <c r="A54" t="s">
        <v>1219</v>
      </c>
      <c r="B54">
        <f t="shared" si="9"/>
        <v>-1</v>
      </c>
      <c r="C54">
        <f t="shared" si="10"/>
        <v>1.9</v>
      </c>
      <c r="D54" t="s">
        <v>254</v>
      </c>
      <c r="E54" t="s">
        <v>733</v>
      </c>
      <c r="F54" t="s">
        <v>1315</v>
      </c>
      <c r="G54">
        <v>138.28</v>
      </c>
      <c r="H54">
        <v>138.79</v>
      </c>
      <c r="I54" t="s">
        <v>733</v>
      </c>
      <c r="J54" t="s">
        <v>1316</v>
      </c>
      <c r="K54">
        <v>137.37</v>
      </c>
      <c r="L54" t="str">
        <f t="shared" si="11"/>
        <v>ストップ切り下げ</v>
      </c>
      <c r="M54">
        <f t="shared" si="12"/>
        <v>1</v>
      </c>
      <c r="N54">
        <f t="shared" si="13"/>
        <v>90.99999999999966</v>
      </c>
      <c r="O54">
        <f t="shared" si="14"/>
        <v>0</v>
      </c>
      <c r="P54">
        <f t="shared" si="15"/>
        <v>17289.999999999935</v>
      </c>
      <c r="Q54">
        <f t="shared" si="7"/>
        <v>17289.999999999935</v>
      </c>
      <c r="R54">
        <f t="shared" si="16"/>
        <v>0</v>
      </c>
      <c r="S54">
        <f>IF(M54=M1,S1+M54,M54)</f>
        <v>1</v>
      </c>
    </row>
    <row r="55" spans="1:19" ht="12.75" customHeight="1">
      <c r="A55" t="s">
        <v>1219</v>
      </c>
      <c r="B55">
        <f t="shared" si="9"/>
        <v>-1</v>
      </c>
      <c r="C55">
        <f t="shared" si="10"/>
        <v>1.9</v>
      </c>
      <c r="D55" t="s">
        <v>254</v>
      </c>
      <c r="E55" t="s">
        <v>733</v>
      </c>
      <c r="F55" t="s">
        <v>1317</v>
      </c>
      <c r="G55">
        <v>138.64</v>
      </c>
      <c r="H55">
        <v>139.16</v>
      </c>
      <c r="I55" t="s">
        <v>733</v>
      </c>
      <c r="J55" t="s">
        <v>1318</v>
      </c>
      <c r="K55">
        <v>137.91</v>
      </c>
      <c r="L55" t="str">
        <f t="shared" si="11"/>
        <v>ストップ切り下げ</v>
      </c>
      <c r="M55">
        <f t="shared" si="12"/>
        <v>1</v>
      </c>
      <c r="N55">
        <f t="shared" si="13"/>
        <v>72.99999999999898</v>
      </c>
      <c r="O55">
        <f t="shared" si="14"/>
        <v>0</v>
      </c>
      <c r="P55">
        <f t="shared" si="15"/>
        <v>13869.999999999805</v>
      </c>
      <c r="Q55">
        <f t="shared" si="7"/>
        <v>13869.999999999805</v>
      </c>
      <c r="R55">
        <f t="shared" si="16"/>
        <v>0</v>
      </c>
      <c r="S55">
        <f>IF(M55=M1,S1+M55,M55)</f>
        <v>1</v>
      </c>
    </row>
    <row r="56" spans="1:19" ht="12.75" customHeight="1">
      <c r="A56" t="s">
        <v>1219</v>
      </c>
      <c r="B56">
        <f t="shared" si="9"/>
        <v>1</v>
      </c>
      <c r="C56">
        <f t="shared" si="10"/>
        <v>1.4</v>
      </c>
      <c r="D56" t="s">
        <v>254</v>
      </c>
      <c r="E56" t="s">
        <v>733</v>
      </c>
      <c r="F56" t="s">
        <v>1319</v>
      </c>
      <c r="G56">
        <v>137.28</v>
      </c>
      <c r="H56">
        <v>136.57</v>
      </c>
      <c r="I56" t="s">
        <v>733</v>
      </c>
      <c r="J56" t="s">
        <v>1320</v>
      </c>
      <c r="K56">
        <v>145.56</v>
      </c>
      <c r="L56" t="str">
        <f t="shared" si="11"/>
        <v>ストップ切上げ</v>
      </c>
      <c r="M56">
        <f t="shared" si="12"/>
        <v>1</v>
      </c>
      <c r="N56">
        <f t="shared" si="13"/>
        <v>828.0000000000001</v>
      </c>
      <c r="O56">
        <f t="shared" si="14"/>
        <v>0</v>
      </c>
      <c r="P56">
        <f t="shared" si="15"/>
        <v>115920</v>
      </c>
      <c r="Q56">
        <f t="shared" si="7"/>
        <v>115920</v>
      </c>
      <c r="R56">
        <f t="shared" si="16"/>
        <v>0</v>
      </c>
      <c r="S56">
        <f>IF(M56=M1,S1+M56,M56)</f>
        <v>1</v>
      </c>
    </row>
    <row r="57" spans="1:19" ht="12.75" customHeight="1">
      <c r="A57" t="s">
        <v>1219</v>
      </c>
      <c r="B57">
        <f t="shared" si="9"/>
        <v>-1</v>
      </c>
      <c r="C57">
        <f t="shared" si="10"/>
        <v>0.8</v>
      </c>
      <c r="D57" t="s">
        <v>254</v>
      </c>
      <c r="E57" t="s">
        <v>733</v>
      </c>
      <c r="F57" t="s">
        <v>1321</v>
      </c>
      <c r="G57">
        <v>146.04</v>
      </c>
      <c r="H57">
        <v>147.25</v>
      </c>
      <c r="I57" t="s">
        <v>733</v>
      </c>
      <c r="J57" t="s">
        <v>1322</v>
      </c>
      <c r="K57">
        <v>131.76</v>
      </c>
      <c r="L57" t="str">
        <f t="shared" si="11"/>
        <v>ストップ切り下げ</v>
      </c>
      <c r="M57">
        <f t="shared" si="12"/>
        <v>1</v>
      </c>
      <c r="N57">
        <f t="shared" si="13"/>
        <v>1428</v>
      </c>
      <c r="O57">
        <f t="shared" si="14"/>
        <v>0</v>
      </c>
      <c r="P57">
        <f t="shared" si="15"/>
        <v>114240.00000000001</v>
      </c>
      <c r="Q57">
        <f t="shared" si="7"/>
        <v>114240.00000000001</v>
      </c>
      <c r="R57">
        <f t="shared" si="16"/>
        <v>0</v>
      </c>
      <c r="S57">
        <f>IF(M57=M1,S1+M57,M57)</f>
        <v>1</v>
      </c>
    </row>
    <row r="58" spans="1:19" ht="12.75" customHeight="1">
      <c r="A58" t="s">
        <v>1219</v>
      </c>
      <c r="B58">
        <f t="shared" si="9"/>
        <v>-1</v>
      </c>
      <c r="C58">
        <f t="shared" si="10"/>
        <v>1.2</v>
      </c>
      <c r="D58" t="s">
        <v>254</v>
      </c>
      <c r="E58" t="s">
        <v>733</v>
      </c>
      <c r="F58" t="s">
        <v>1323</v>
      </c>
      <c r="G58">
        <v>138.42</v>
      </c>
      <c r="H58">
        <v>139.19</v>
      </c>
      <c r="I58" t="s">
        <v>733</v>
      </c>
      <c r="J58" t="s">
        <v>1324</v>
      </c>
      <c r="K58">
        <v>137.82</v>
      </c>
      <c r="L58" t="str">
        <f t="shared" si="11"/>
        <v>ストップ切り下げ</v>
      </c>
      <c r="M58">
        <f t="shared" si="12"/>
        <v>1</v>
      </c>
      <c r="N58">
        <f t="shared" si="13"/>
        <v>59.99999999999943</v>
      </c>
      <c r="O58">
        <f t="shared" si="14"/>
        <v>0</v>
      </c>
      <c r="P58">
        <f t="shared" si="15"/>
        <v>7199.999999999932</v>
      </c>
      <c r="Q58">
        <f t="shared" si="7"/>
        <v>7199.999999999932</v>
      </c>
      <c r="R58">
        <f t="shared" si="16"/>
        <v>0</v>
      </c>
      <c r="S58">
        <f>IF(M58=M1,S1+M58,M58)</f>
        <v>1</v>
      </c>
    </row>
    <row r="59" spans="1:19" ht="12.75" customHeight="1">
      <c r="A59" t="s">
        <v>1219</v>
      </c>
      <c r="B59">
        <f t="shared" si="9"/>
        <v>1</v>
      </c>
      <c r="C59">
        <f t="shared" si="10"/>
        <v>0.8</v>
      </c>
      <c r="D59" t="s">
        <v>254</v>
      </c>
      <c r="E59" t="s">
        <v>733</v>
      </c>
      <c r="F59" t="s">
        <v>1325</v>
      </c>
      <c r="G59">
        <v>136.95</v>
      </c>
      <c r="H59">
        <v>135.71</v>
      </c>
      <c r="I59" t="s">
        <v>733</v>
      </c>
      <c r="J59" t="s">
        <v>1326</v>
      </c>
      <c r="K59">
        <v>135.71</v>
      </c>
      <c r="L59" t="str">
        <f t="shared" si="11"/>
        <v>ストップ切上げ</v>
      </c>
      <c r="M59">
        <f t="shared" si="12"/>
        <v>-1</v>
      </c>
      <c r="N59">
        <f t="shared" si="13"/>
        <v>0</v>
      </c>
      <c r="O59">
        <f t="shared" si="14"/>
        <v>123.99999999999807</v>
      </c>
      <c r="P59">
        <f t="shared" si="15"/>
        <v>-9919.999999999845</v>
      </c>
      <c r="Q59">
        <f t="shared" si="7"/>
        <v>0</v>
      </c>
      <c r="R59">
        <f t="shared" si="16"/>
        <v>-9919.999999999845</v>
      </c>
      <c r="S59">
        <f>IF(M59=M1,S1+M59,M59)</f>
        <v>-1</v>
      </c>
    </row>
    <row r="60" spans="1:19" ht="12.75" customHeight="1">
      <c r="A60" t="s">
        <v>1219</v>
      </c>
      <c r="B60">
        <f t="shared" si="0"/>
        <v>1</v>
      </c>
      <c r="C60">
        <f t="shared" si="1"/>
        <v>0.9</v>
      </c>
      <c r="D60" t="s">
        <v>254</v>
      </c>
      <c r="E60" t="s">
        <v>733</v>
      </c>
      <c r="F60" t="s">
        <v>1327</v>
      </c>
      <c r="G60">
        <v>136.03</v>
      </c>
      <c r="H60">
        <v>134.98</v>
      </c>
      <c r="I60" t="s">
        <v>733</v>
      </c>
      <c r="J60" t="s">
        <v>1328</v>
      </c>
      <c r="K60">
        <v>136.03</v>
      </c>
      <c r="L60" t="str">
        <f t="shared" si="2"/>
        <v>ストップ切上げ</v>
      </c>
      <c r="M60">
        <f t="shared" si="3"/>
        <v>0</v>
      </c>
      <c r="N60">
        <f t="shared" si="4"/>
        <v>0</v>
      </c>
      <c r="O60">
        <f t="shared" si="5"/>
        <v>0</v>
      </c>
      <c r="P60">
        <f t="shared" si="6"/>
        <v>0</v>
      </c>
      <c r="Q60">
        <f t="shared" si="7"/>
        <v>0</v>
      </c>
      <c r="R60">
        <f t="shared" si="8"/>
        <v>0</v>
      </c>
      <c r="S60">
        <f>IF(M60=M2,S2+M60,M60)</f>
        <v>0</v>
      </c>
    </row>
    <row r="61" spans="14:15" ht="13.5">
      <c r="N61" s="10"/>
      <c r="O61" s="10"/>
    </row>
    <row r="62" spans="1:18" ht="14.25" customHeight="1">
      <c r="A62" t="s">
        <v>400</v>
      </c>
      <c r="B62">
        <f>SUM(B2:B61)</f>
        <v>17</v>
      </c>
      <c r="L62" t="s">
        <v>403</v>
      </c>
      <c r="M62" s="42">
        <f>SUM(M2:M61)</f>
        <v>-5</v>
      </c>
      <c r="N62" s="10">
        <f>INT(SUM(N2:N61))</f>
        <v>8622</v>
      </c>
      <c r="O62" s="10">
        <f>INT(SUM(O2:O61))</f>
        <v>1982</v>
      </c>
      <c r="P62">
        <f>SUM(P2:P61)</f>
        <v>637909.9999999998</v>
      </c>
      <c r="Q62">
        <f>SUM(Q2:Q61)</f>
        <v>829279.9999999998</v>
      </c>
      <c r="R62">
        <f>SUM(R2:R61)</f>
        <v>-191370.00000000012</v>
      </c>
    </row>
    <row r="63" spans="1:15" ht="1.5" customHeight="1" hidden="1">
      <c r="A63" t="s">
        <v>401</v>
      </c>
      <c r="B63">
        <f>SUMSQ(B2:B61)</f>
        <v>59</v>
      </c>
      <c r="L63" t="s">
        <v>404</v>
      </c>
      <c r="M63">
        <f>SUMSQ(M2:M61)</f>
        <v>35</v>
      </c>
      <c r="N63" s="10"/>
      <c r="O63" s="10"/>
    </row>
    <row r="64" spans="1:15" ht="17.25" customHeight="1" hidden="1">
      <c r="A64" t="s">
        <v>402</v>
      </c>
      <c r="B64">
        <f>(B62+B63)/2</f>
        <v>38</v>
      </c>
      <c r="L64" t="s">
        <v>405</v>
      </c>
      <c r="M64">
        <f>(M63+M62)/2</f>
        <v>15</v>
      </c>
      <c r="N64" s="10"/>
      <c r="O64" s="10"/>
    </row>
    <row r="65" spans="1:13" ht="15.75" customHeight="1" hidden="1">
      <c r="A65" t="s">
        <v>87</v>
      </c>
      <c r="B65">
        <f>(B63-B62)/2</f>
        <v>21</v>
      </c>
      <c r="L65" t="s">
        <v>96</v>
      </c>
      <c r="M65">
        <f>(M63-M62)/2</f>
        <v>20</v>
      </c>
    </row>
    <row r="66" spans="12:15" ht="0.75" customHeight="1">
      <c r="L66" t="s">
        <v>228</v>
      </c>
      <c r="M66" s="11">
        <f>B63-M63</f>
        <v>24</v>
      </c>
      <c r="N66" s="12"/>
      <c r="O66" s="12"/>
    </row>
    <row r="68" ht="13.5" customHeight="1" thickBot="1"/>
    <row r="69" spans="3:10" ht="14.25" thickBot="1">
      <c r="C69" s="133" t="s">
        <v>41</v>
      </c>
      <c r="D69" s="134"/>
      <c r="F69" s="135" t="s">
        <v>42</v>
      </c>
      <c r="G69" s="136"/>
      <c r="H69" s="28"/>
      <c r="I69" s="28" t="s">
        <v>43</v>
      </c>
      <c r="J69" s="31" t="s">
        <v>44</v>
      </c>
    </row>
    <row r="70" spans="3:10" ht="13.5">
      <c r="C70" s="5" t="s">
        <v>45</v>
      </c>
      <c r="D70" s="6" t="str">
        <f>F2&amp;"～"&amp;F60</f>
        <v>2009.07.05.～2015.09.16</v>
      </c>
      <c r="F70" s="5"/>
      <c r="G70" s="15"/>
      <c r="H70" s="21"/>
      <c r="I70" s="21"/>
      <c r="J70" s="24"/>
    </row>
    <row r="71" spans="3:10" ht="13.5">
      <c r="C71" s="2" t="s">
        <v>46</v>
      </c>
      <c r="D71" s="1">
        <f>B64</f>
        <v>38</v>
      </c>
      <c r="F71" s="2"/>
      <c r="G71" s="17"/>
      <c r="H71" s="22"/>
      <c r="I71" s="22"/>
      <c r="J71" s="18"/>
    </row>
    <row r="72" spans="3:10" ht="13.5">
      <c r="C72" s="2" t="s">
        <v>47</v>
      </c>
      <c r="D72" s="1">
        <f>B65</f>
        <v>21</v>
      </c>
      <c r="F72" s="2"/>
      <c r="G72" s="17"/>
      <c r="H72" s="22"/>
      <c r="I72" s="22"/>
      <c r="J72" s="18"/>
    </row>
    <row r="73" spans="3:10" ht="13.5">
      <c r="C73" s="2" t="s">
        <v>48</v>
      </c>
      <c r="D73" s="1">
        <f>B63</f>
        <v>59</v>
      </c>
      <c r="F73" s="2"/>
      <c r="G73" s="17"/>
      <c r="H73" s="22"/>
      <c r="I73" s="22"/>
      <c r="J73" s="18"/>
    </row>
    <row r="74" spans="3:10" ht="13.5">
      <c r="C74" s="2" t="s">
        <v>49</v>
      </c>
      <c r="D74" s="1">
        <f>M64</f>
        <v>15</v>
      </c>
      <c r="F74" s="2"/>
      <c r="G74" s="17"/>
      <c r="H74" s="22"/>
      <c r="I74" s="22"/>
      <c r="J74" s="18"/>
    </row>
    <row r="75" spans="3:10" ht="13.5">
      <c r="C75" s="2" t="s">
        <v>50</v>
      </c>
      <c r="D75" s="4">
        <f>M65</f>
        <v>20</v>
      </c>
      <c r="F75" s="2"/>
      <c r="G75" s="17"/>
      <c r="H75" s="22"/>
      <c r="I75" s="22"/>
      <c r="J75" s="18"/>
    </row>
    <row r="76" spans="3:10" ht="13.5">
      <c r="C76" s="2" t="s">
        <v>51</v>
      </c>
      <c r="D76" s="1">
        <f>M66</f>
        <v>24</v>
      </c>
      <c r="F76" s="2"/>
      <c r="G76" s="17"/>
      <c r="H76" s="22"/>
      <c r="I76" s="22"/>
      <c r="J76" s="18"/>
    </row>
    <row r="77" spans="3:10" ht="13.5">
      <c r="C77" s="8" t="s">
        <v>52</v>
      </c>
      <c r="D77" s="9">
        <v>0</v>
      </c>
      <c r="F77" s="2"/>
      <c r="G77" s="17"/>
      <c r="H77" s="22"/>
      <c r="I77" s="22"/>
      <c r="J77" s="18"/>
    </row>
    <row r="78" spans="3:10" ht="13.5">
      <c r="C78" s="2" t="s">
        <v>53</v>
      </c>
      <c r="D78" s="1">
        <f>Q62</f>
        <v>829279.9999999998</v>
      </c>
      <c r="F78" s="2"/>
      <c r="G78" s="17"/>
      <c r="H78" s="22"/>
      <c r="I78" s="22"/>
      <c r="J78" s="18"/>
    </row>
    <row r="79" spans="3:10" ht="13.5">
      <c r="C79" s="2" t="s">
        <v>54</v>
      </c>
      <c r="D79" s="4">
        <f>R62</f>
        <v>-191370.00000000012</v>
      </c>
      <c r="F79" s="2"/>
      <c r="G79" s="17"/>
      <c r="H79" s="22"/>
      <c r="I79" s="22"/>
      <c r="J79" s="18"/>
    </row>
    <row r="80" spans="3:10" ht="13.5">
      <c r="C80" s="2" t="s">
        <v>55</v>
      </c>
      <c r="D80" s="1">
        <f>P62</f>
        <v>637909.9999999998</v>
      </c>
      <c r="F80" s="5"/>
      <c r="G80" s="15"/>
      <c r="H80" s="21"/>
      <c r="I80" s="21"/>
      <c r="J80" s="16"/>
    </row>
    <row r="81" spans="3:10" ht="13.5">
      <c r="C81" s="2" t="s">
        <v>15</v>
      </c>
      <c r="D81" s="13">
        <f>D78/D74</f>
        <v>55285.33333333332</v>
      </c>
      <c r="F81" s="2"/>
      <c r="G81" s="17"/>
      <c r="H81" s="22"/>
      <c r="I81" s="22"/>
      <c r="J81" s="18"/>
    </row>
    <row r="82" spans="3:10" ht="13.5">
      <c r="C82" s="2" t="s">
        <v>16</v>
      </c>
      <c r="D82" s="13">
        <f>D79/D75</f>
        <v>-9568.500000000005</v>
      </c>
      <c r="F82" s="2"/>
      <c r="G82" s="17"/>
      <c r="H82" s="22"/>
      <c r="I82" s="22"/>
      <c r="J82" s="18"/>
    </row>
    <row r="83" spans="3:10" ht="13.5">
      <c r="C83" s="2" t="s">
        <v>56</v>
      </c>
      <c r="D83" s="1">
        <f>MAX(S2:S61)</f>
        <v>1</v>
      </c>
      <c r="F83" s="2"/>
      <c r="G83" s="17"/>
      <c r="H83" s="22"/>
      <c r="I83" s="22"/>
      <c r="J83" s="18"/>
    </row>
    <row r="84" spans="3:10" ht="13.5">
      <c r="C84" s="2" t="s">
        <v>57</v>
      </c>
      <c r="D84" s="1">
        <f>-MIN(S2:S61)</f>
        <v>1</v>
      </c>
      <c r="F84" s="2"/>
      <c r="G84" s="17"/>
      <c r="H84" s="22"/>
      <c r="I84" s="22"/>
      <c r="J84" s="18"/>
    </row>
    <row r="85" spans="3:10" ht="13.5">
      <c r="C85" s="2" t="s">
        <v>58</v>
      </c>
      <c r="D85" s="14">
        <f>MAX(N2:N61)</f>
        <v>2654.9999999999995</v>
      </c>
      <c r="F85" s="2"/>
      <c r="G85" s="17"/>
      <c r="H85" s="22"/>
      <c r="I85" s="22"/>
      <c r="J85" s="18"/>
    </row>
    <row r="86" spans="3:10" ht="14.25" thickBot="1">
      <c r="C86" s="3" t="s">
        <v>14</v>
      </c>
      <c r="D86" s="7">
        <f>D74/(D74+D75)</f>
        <v>0.42857142857142855</v>
      </c>
      <c r="F86" s="2"/>
      <c r="G86" s="17"/>
      <c r="H86" s="22"/>
      <c r="I86" s="22"/>
      <c r="J86" s="18"/>
    </row>
    <row r="87" spans="3:10" ht="13.5">
      <c r="C87" s="8" t="s">
        <v>459</v>
      </c>
      <c r="D87">
        <f>(INT(-100*D81/D82))/100</f>
        <v>5.77</v>
      </c>
      <c r="F87" s="2"/>
      <c r="G87" s="17"/>
      <c r="H87" s="22"/>
      <c r="I87" s="22"/>
      <c r="J87" s="18"/>
    </row>
    <row r="88" spans="6:10" ht="14.25" thickBot="1">
      <c r="F88" s="3"/>
      <c r="G88" s="19"/>
      <c r="H88" s="23"/>
      <c r="I88" s="23"/>
      <c r="J88" s="20"/>
    </row>
    <row r="89" spans="6:10" ht="14.25" thickBot="1">
      <c r="F89" s="38" t="s">
        <v>40</v>
      </c>
      <c r="G89" s="43">
        <f>SUM(G70:G88)</f>
        <v>0</v>
      </c>
      <c r="H89" s="43"/>
      <c r="I89" s="43">
        <f>SUM(I70:I88)</f>
        <v>0</v>
      </c>
      <c r="J89" s="43">
        <f>SUM(J70:J88)</f>
        <v>0</v>
      </c>
    </row>
    <row r="92" spans="6:11" ht="14.25" thickBot="1">
      <c r="F92" s="135" t="s">
        <v>59</v>
      </c>
      <c r="G92" s="136"/>
      <c r="H92" s="28"/>
      <c r="I92" s="28" t="s">
        <v>43</v>
      </c>
      <c r="J92" s="29" t="s">
        <v>44</v>
      </c>
      <c r="K92" s="30" t="s">
        <v>60</v>
      </c>
    </row>
    <row r="93" spans="6:11" ht="13.5">
      <c r="F93" s="5" t="s">
        <v>61</v>
      </c>
      <c r="G93" s="15">
        <v>0</v>
      </c>
      <c r="H93" s="21"/>
      <c r="I93" s="21">
        <v>0</v>
      </c>
      <c r="J93" s="25">
        <v>0</v>
      </c>
      <c r="K93" s="26">
        <v>0</v>
      </c>
    </row>
    <row r="94" spans="6:11" ht="13.5">
      <c r="F94" s="2" t="s">
        <v>62</v>
      </c>
      <c r="G94" s="17">
        <v>0</v>
      </c>
      <c r="H94" s="17"/>
      <c r="I94" s="17">
        <v>0</v>
      </c>
      <c r="J94" s="22">
        <v>0</v>
      </c>
      <c r="K94" s="27">
        <v>0</v>
      </c>
    </row>
    <row r="95" spans="6:11" ht="13.5">
      <c r="F95" s="2" t="s">
        <v>63</v>
      </c>
      <c r="G95" s="17">
        <v>0</v>
      </c>
      <c r="H95" s="17"/>
      <c r="I95" s="17">
        <v>0</v>
      </c>
      <c r="J95" s="22">
        <v>0</v>
      </c>
      <c r="K95" s="27">
        <v>0</v>
      </c>
    </row>
    <row r="96" spans="6:11" ht="13.5">
      <c r="F96" s="2" t="s">
        <v>64</v>
      </c>
      <c r="G96" s="17">
        <v>0</v>
      </c>
      <c r="H96" s="17"/>
      <c r="I96" s="17">
        <v>0</v>
      </c>
      <c r="J96" s="22">
        <v>0</v>
      </c>
      <c r="K96" s="27">
        <v>0</v>
      </c>
    </row>
    <row r="97" spans="6:11" ht="14.25" thickBot="1">
      <c r="F97" s="33" t="s">
        <v>65</v>
      </c>
      <c r="G97" s="34">
        <v>0</v>
      </c>
      <c r="H97" s="34"/>
      <c r="I97" s="34">
        <v>0</v>
      </c>
      <c r="J97" s="35">
        <v>0</v>
      </c>
      <c r="K97" s="36">
        <v>0</v>
      </c>
    </row>
    <row r="98" spans="6:11" ht="14.25" thickBot="1">
      <c r="F98" s="32" t="s">
        <v>40</v>
      </c>
      <c r="G98" s="32"/>
      <c r="H98" s="32"/>
      <c r="I98" s="32"/>
      <c r="J98" s="37"/>
      <c r="K98" s="123">
        <f>SUM(K93:K97)</f>
        <v>0</v>
      </c>
    </row>
  </sheetData>
  <sheetProtection/>
  <mergeCells count="3">
    <mergeCell ref="C69:D69"/>
    <mergeCell ref="F69:G69"/>
    <mergeCell ref="F92:G92"/>
  </mergeCells>
  <printOptions/>
  <pageMargins left="0.6986111111111111" right="0.6986111111111111"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Suda</cp:lastModifiedBy>
  <cp:lastPrinted>1899-12-30T00:00:00Z</cp:lastPrinted>
  <dcterms:created xsi:type="dcterms:W3CDTF">2013-10-09T23:04:08Z</dcterms:created>
  <dcterms:modified xsi:type="dcterms:W3CDTF">2015-09-27T14:02:34Z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