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>
    <definedName name="_xlnm._FilterDatabase" localSheetId="1" hidden="1">'検証データ'!$D$1:$AE$101</definedName>
  </definedNames>
  <calcPr fullCalcOnLoad="1"/>
</workbook>
</file>

<file path=xl/comments2.xml><?xml version="1.0" encoding="utf-8"?>
<comments xmlns="http://schemas.openxmlformats.org/spreadsheetml/2006/main">
  <authors>
    <author>mai</author>
  </authors>
  <commentList>
    <comment ref="R20" authorId="0">
      <text>
        <r>
          <rPr>
            <b/>
            <sz val="9"/>
            <rFont val="ＭＳ Ｐゴシック"/>
            <family val="3"/>
          </rPr>
          <t>作業簡略化のためエグジット時のドル円レートをエントリー時と同じで計算</t>
        </r>
      </text>
    </comment>
  </commentList>
</comments>
</file>

<file path=xl/sharedStrings.xml><?xml version="1.0" encoding="utf-8"?>
<sst xmlns="http://schemas.openxmlformats.org/spreadsheetml/2006/main" count="627" uniqueCount="124">
  <si>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</si>
  <si>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</si>
  <si>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</si>
  <si>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</si>
  <si>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</si>
  <si>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</si>
  <si>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</si>
  <si>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</si>
  <si>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</si>
  <si>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</si>
  <si>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</si>
  <si>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</si>
  <si>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</si>
  <si>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</si>
  <si>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</si>
  <si>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</si>
  <si>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</si>
  <si>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</si>
  <si>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</si>
  <si>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</si>
  <si>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</si>
  <si>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エントリー手法</t>
  </si>
  <si>
    <t>時間足</t>
  </si>
  <si>
    <t>エントリー日時</t>
  </si>
  <si>
    <t>エントリー価格</t>
  </si>
  <si>
    <t>決済時間足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</si>
  <si>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</si>
  <si>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</si>
  <si>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</si>
  <si>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</si>
  <si>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</si>
  <si>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</si>
  <si>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</si>
  <si>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</si>
  <si>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</si>
  <si>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</si>
  <si>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</si>
  <si>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</si>
  <si>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</si>
  <si>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</si>
  <si>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</si>
  <si>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</si>
  <si>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</si>
  <si>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</si>
  <si>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</si>
  <si>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</si>
  <si>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</si>
  <si>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</si>
  <si>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</si>
  <si>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</si>
  <si>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</si>
  <si>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</si>
  <si>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</si>
  <si>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</si>
  <si>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</si>
  <si>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</si>
  <si>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</si>
  <si>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</si>
  <si>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</si>
  <si>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</si>
  <si>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</si>
  <si>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</si>
  <si>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</si>
  <si>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</si>
  <si>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</si>
  <si>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</si>
  <si>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</si>
  <si>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</si>
  <si>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</si>
  <si>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リスクリワード</t>
  </si>
  <si>
    <t>１：</t>
  </si>
  <si>
    <t>LC相当額</t>
  </si>
  <si>
    <t>LC</t>
  </si>
  <si>
    <t>ロスカット</t>
  </si>
  <si>
    <t>買い</t>
  </si>
  <si>
    <t>エントリー量計算（ロスカット相当額÷LC相当額</t>
  </si>
  <si>
    <t>連勝数</t>
  </si>
  <si>
    <t>通貨ペア</t>
  </si>
  <si>
    <t>№</t>
  </si>
  <si>
    <t>４H足</t>
  </si>
  <si>
    <t>気づき：</t>
  </si>
  <si>
    <t>決済日時</t>
  </si>
  <si>
    <t>移動平均線の１０SMAと２０SMA、両方の上にキャンドルがあれば買い方向、下なら売り方向</t>
  </si>
  <si>
    <t>MAに触って、PBが出現したらエントリー待ち。</t>
  </si>
  <si>
    <t>PBのエントリールール成立で、エントリー</t>
  </si>
  <si>
    <t>ストップはPBのストップ</t>
  </si>
  <si>
    <t>決済は、ストップを移動していく（トレーリングストップ）</t>
  </si>
  <si>
    <t>トレーリング</t>
  </si>
  <si>
    <t>売り</t>
  </si>
  <si>
    <t>売買</t>
  </si>
  <si>
    <t>LC</t>
  </si>
  <si>
    <t>LC</t>
  </si>
  <si>
    <t>トレーリング</t>
  </si>
  <si>
    <t>１H</t>
  </si>
  <si>
    <t>引き分け</t>
  </si>
  <si>
    <t>負けが込むとやはり早めにストップの値を動かしたくなりますが、</t>
  </si>
  <si>
    <t>動かさないほうが大きく取れているケースがあります。またその逆に、</t>
  </si>
  <si>
    <t>動かさなかったことで大きく取れていた利益を逃し、さらにLCになって</t>
  </si>
  <si>
    <t>過去検証では時間を問わずピンが出たらエントリーしていましたが、</t>
  </si>
  <si>
    <t>ピンバーはMAに触っていないといけないことに気がついて、やり直しました。</t>
  </si>
  <si>
    <t>いるケースもありました。どちらをルールにするか、考えます。</t>
  </si>
  <si>
    <t>実際の生活では寝ている時間もあることを考えて、過去検証を続けていきます。</t>
  </si>
  <si>
    <t>合計</t>
  </si>
  <si>
    <t>2015/3/1～2015/9/17
2013/1/1～2013/6/7</t>
  </si>
  <si>
    <t>60分足◎</t>
  </si>
  <si>
    <t>日足</t>
  </si>
  <si>
    <t>日足</t>
  </si>
  <si>
    <t>EURUSD</t>
  </si>
  <si>
    <t>トレーリング</t>
  </si>
  <si>
    <t>LC</t>
  </si>
  <si>
    <t>PB</t>
  </si>
  <si>
    <t>エントリーレート（ドル円）</t>
  </si>
  <si>
    <t>エグジットレート（ドル円）</t>
  </si>
  <si>
    <t>レート差</t>
  </si>
  <si>
    <t>数量(万通貨）</t>
  </si>
  <si>
    <t>ダイバージェンスが出ているので入らないところ。</t>
  </si>
  <si>
    <t>トレーリング</t>
  </si>
  <si>
    <t>トレーリング</t>
  </si>
  <si>
    <t>イーブン</t>
  </si>
  <si>
    <t>トレーリング</t>
  </si>
  <si>
    <t>EURUSD負け</t>
  </si>
  <si>
    <t>EURUSD勝ち◎</t>
  </si>
  <si>
    <t>EURUSD負け△</t>
  </si>
  <si>
    <t>EURUSD勝ち○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</si>
</sst>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4" borderId="36" xfId="61" applyNumberFormat="1" applyFont="1" applyFill="1" applyBorder="1" applyAlignment="1" applyProtection="1">
      <alignment vertical="center"/>
      <protection/>
    </xf>
    <xf numFmtId="182" fontId="6" fillId="34" borderId="37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4" borderId="37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4" borderId="41" xfId="61" applyNumberFormat="1" applyFont="1" applyFill="1" applyBorder="1" applyAlignment="1" applyProtection="1">
      <alignment horizontal="center" vertical="center"/>
      <protection/>
    </xf>
    <xf numFmtId="0" fontId="6" fillId="34" borderId="42" xfId="61" applyNumberFormat="1" applyFont="1" applyFill="1" applyBorder="1" applyAlignment="1" applyProtection="1">
      <alignment horizontal="center" vertical="center" wrapText="1"/>
      <protection/>
    </xf>
    <xf numFmtId="0" fontId="6" fillId="34" borderId="42" xfId="61" applyNumberFormat="1" applyFont="1" applyFill="1" applyBorder="1" applyAlignment="1" applyProtection="1">
      <alignment horizontal="center" vertical="center"/>
      <protection/>
    </xf>
    <xf numFmtId="182" fontId="6" fillId="34" borderId="42" xfId="61" applyNumberFormat="1" applyFont="1" applyFill="1" applyBorder="1" applyAlignment="1" applyProtection="1">
      <alignment horizontal="center" vertical="center" wrapText="1"/>
      <protection/>
    </xf>
    <xf numFmtId="183" fontId="6" fillId="34" borderId="42" xfId="61" applyNumberFormat="1" applyFont="1" applyFill="1" applyBorder="1" applyAlignment="1" applyProtection="1">
      <alignment horizontal="center" vertical="center"/>
      <protection/>
    </xf>
    <xf numFmtId="0" fontId="6" fillId="34" borderId="43" xfId="61" applyNumberFormat="1" applyFont="1" applyFill="1" applyBorder="1" applyAlignment="1" applyProtection="1">
      <alignment horizontal="center" vertical="center" wrapText="1"/>
      <protection/>
    </xf>
    <xf numFmtId="182" fontId="6" fillId="34" borderId="44" xfId="61" applyNumberFormat="1" applyFont="1" applyFill="1" applyBorder="1" applyAlignment="1" applyProtection="1">
      <alignment vertical="center"/>
      <protection/>
    </xf>
    <xf numFmtId="184" fontId="6" fillId="34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5" borderId="0" xfId="61" applyNumberFormat="1" applyFont="1" applyFill="1" applyBorder="1" applyAlignment="1" applyProtection="1">
      <alignment vertical="center"/>
      <protection/>
    </xf>
    <xf numFmtId="5" fontId="6" fillId="35" borderId="0" xfId="61" applyNumberFormat="1" applyFont="1" applyFill="1" applyBorder="1" applyAlignment="1" applyProtection="1">
      <alignment horizontal="center" vertical="center"/>
      <protection/>
    </xf>
    <xf numFmtId="182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7" xfId="61" applyNumberFormat="1" applyFont="1" applyFill="1" applyBorder="1" applyAlignment="1" applyProtection="1">
      <alignment vertical="center"/>
      <protection/>
    </xf>
    <xf numFmtId="5" fontId="6" fillId="35" borderId="57" xfId="61" applyNumberFormat="1" applyFont="1" applyFill="1" applyBorder="1" applyAlignment="1" applyProtection="1">
      <alignment horizontal="center" vertical="center"/>
      <protection/>
    </xf>
    <xf numFmtId="182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horizontal="center" vertical="center"/>
      <protection/>
    </xf>
    <xf numFmtId="0" fontId="0" fillId="35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6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6" borderId="20" xfId="61" applyNumberFormat="1" applyFont="1" applyFill="1" applyBorder="1" applyAlignment="1" applyProtection="1">
      <alignment horizontal="center"/>
      <protection/>
    </xf>
    <xf numFmtId="0" fontId="10" fillId="34" borderId="59" xfId="61" applyNumberFormat="1" applyFont="1" applyFill="1" applyBorder="1" applyAlignment="1" applyProtection="1">
      <alignment horizontal="center" vertical="center"/>
      <protection/>
    </xf>
    <xf numFmtId="5" fontId="10" fillId="35" borderId="57" xfId="61" applyNumberFormat="1" applyFont="1" applyFill="1" applyBorder="1" applyAlignment="1" applyProtection="1">
      <alignment horizontal="center" vertical="center"/>
      <protection/>
    </xf>
    <xf numFmtId="9" fontId="6" fillId="35" borderId="60" xfId="61" applyNumberFormat="1" applyFont="1" applyFill="1" applyBorder="1" applyAlignment="1" applyProtection="1">
      <alignment horizontal="center" vertical="center"/>
      <protection/>
    </xf>
    <xf numFmtId="5" fontId="7" fillId="36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4" borderId="37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5" borderId="0" xfId="0" applyFill="1" applyAlignment="1">
      <alignment vertical="center"/>
    </xf>
    <xf numFmtId="20" fontId="0" fillId="5" borderId="0" xfId="0" applyNumberFormat="1" applyFill="1" applyAlignment="1" quotePrefix="1">
      <alignment vertical="center"/>
    </xf>
    <xf numFmtId="0" fontId="0" fillId="37" borderId="37" xfId="0" applyNumberFormat="1" applyFont="1" applyFill="1" applyBorder="1" applyAlignment="1" applyProtection="1">
      <alignment vertical="center" wrapText="1"/>
      <protection/>
    </xf>
    <xf numFmtId="0" fontId="0" fillId="37" borderId="28" xfId="0" applyNumberFormat="1" applyFont="1" applyFill="1" applyBorder="1" applyAlignment="1" applyProtection="1">
      <alignment vertical="center" wrapText="1"/>
      <protection/>
    </xf>
    <xf numFmtId="0" fontId="0" fillId="37" borderId="39" xfId="0" applyNumberFormat="1" applyFont="1" applyFill="1" applyBorder="1" applyAlignment="1" applyProtection="1">
      <alignment vertical="center" wrapText="1"/>
      <protection/>
    </xf>
    <xf numFmtId="0" fontId="0" fillId="37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8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5" fillId="0" borderId="70" xfId="0" applyNumberFormat="1" applyFont="1" applyFill="1" applyBorder="1" applyAlignment="1" applyProtection="1">
      <alignment vertical="center"/>
      <protection/>
    </xf>
    <xf numFmtId="180" fontId="0" fillId="0" borderId="7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7" fontId="6" fillId="0" borderId="31" xfId="61" applyNumberFormat="1" applyFont="1" applyFill="1" applyBorder="1" applyAlignment="1" applyProtection="1">
      <alignment horizontal="center" vertical="center"/>
      <protection/>
    </xf>
    <xf numFmtId="0" fontId="0" fillId="9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5" fontId="7" fillId="36" borderId="22" xfId="61" applyNumberFormat="1" applyFont="1" applyFill="1" applyBorder="1" applyAlignment="1" applyProtection="1">
      <alignment horizontal="center"/>
      <protection/>
    </xf>
    <xf numFmtId="5" fontId="7" fillId="36" borderId="60" xfId="61" applyNumberFormat="1" applyFont="1" applyFill="1" applyBorder="1" applyAlignment="1" applyProtection="1">
      <alignment horizontal="center"/>
      <protection/>
    </xf>
    <xf numFmtId="5" fontId="7" fillId="36" borderId="48" xfId="61" applyNumberFormat="1" applyFont="1" applyFill="1" applyBorder="1" applyAlignment="1" applyProtection="1">
      <alignment horizontal="center"/>
      <protection/>
    </xf>
    <xf numFmtId="5" fontId="7" fillId="36" borderId="62" xfId="61" applyNumberFormat="1" applyFont="1" applyFill="1" applyBorder="1" applyAlignment="1" applyProtection="1">
      <alignment horizontal="center"/>
      <protection/>
    </xf>
    <xf numFmtId="5" fontId="7" fillId="36" borderId="71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 wrapText="1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5" fontId="6" fillId="0" borderId="72" xfId="61" applyNumberFormat="1" applyFont="1" applyFill="1" applyBorder="1" applyAlignment="1" applyProtection="1">
      <alignment horizontal="center" vertical="center"/>
      <protection/>
    </xf>
    <xf numFmtId="0" fontId="4" fillId="33" borderId="73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14</xdr:col>
      <xdr:colOff>657225</xdr:colOff>
      <xdr:row>35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10115550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14</xdr:col>
      <xdr:colOff>647700</xdr:colOff>
      <xdr:row>73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62700"/>
          <a:ext cx="10115550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85725</xdr:rowOff>
    </xdr:from>
    <xdr:to>
      <xdr:col>14</xdr:col>
      <xdr:colOff>647700</xdr:colOff>
      <xdr:row>111</xdr:row>
      <xdr:rowOff>19050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773025"/>
          <a:ext cx="10115550" cy="627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95250</xdr:rowOff>
    </xdr:from>
    <xdr:to>
      <xdr:col>14</xdr:col>
      <xdr:colOff>647700</xdr:colOff>
      <xdr:row>147</xdr:row>
      <xdr:rowOff>38100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297650"/>
          <a:ext cx="10115550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133350</xdr:rowOff>
    </xdr:from>
    <xdr:to>
      <xdr:col>14</xdr:col>
      <xdr:colOff>647700</xdr:colOff>
      <xdr:row>182</xdr:row>
      <xdr:rowOff>66675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336500"/>
          <a:ext cx="101155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9525</xdr:rowOff>
    </xdr:from>
    <xdr:to>
      <xdr:col>14</xdr:col>
      <xdr:colOff>647700</xdr:colOff>
      <xdr:row>218</xdr:row>
      <xdr:rowOff>95250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213425"/>
          <a:ext cx="10115550" cy="625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28575</xdr:rowOff>
    </xdr:from>
    <xdr:to>
      <xdr:col>14</xdr:col>
      <xdr:colOff>647700</xdr:colOff>
      <xdr:row>256</xdr:row>
      <xdr:rowOff>38100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7747575"/>
          <a:ext cx="10115550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14</xdr:col>
      <xdr:colOff>647700</xdr:colOff>
      <xdr:row>291</xdr:row>
      <xdr:rowOff>66675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3891200"/>
          <a:ext cx="1011555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A10" sqref="A10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3"/>
      <c r="B1" s="147" t="s">
        <v>0</v>
      </c>
      <c r="C1" s="148"/>
      <c r="D1" s="149"/>
      <c r="E1" s="112"/>
      <c r="F1" s="150" t="s">
        <v>0</v>
      </c>
      <c r="G1" s="151"/>
      <c r="H1" s="114"/>
    </row>
    <row r="2" spans="1:9" ht="47.25" customHeight="1">
      <c r="A2" s="115" t="s">
        <v>1</v>
      </c>
      <c r="B2" s="152">
        <v>120000</v>
      </c>
      <c r="C2" s="152"/>
      <c r="D2" s="152"/>
      <c r="E2" s="56" t="s">
        <v>2</v>
      </c>
      <c r="F2" s="153" t="s">
        <v>103</v>
      </c>
      <c r="G2" s="154"/>
      <c r="H2" s="40"/>
      <c r="I2" s="40"/>
    </row>
    <row r="3" spans="1:11" ht="27" customHeight="1">
      <c r="A3" s="41" t="s">
        <v>3</v>
      </c>
      <c r="B3" s="155">
        <f>SUM(B2+D23)</f>
        <v>6427259</v>
      </c>
      <c r="C3" s="155"/>
      <c r="D3" s="156"/>
      <c r="E3" s="42" t="s">
        <v>4</v>
      </c>
      <c r="F3" s="43">
        <v>0.04</v>
      </c>
      <c r="G3" s="142">
        <f>B3*F3</f>
        <v>257090.36000000002</v>
      </c>
      <c r="H3" s="45" t="s">
        <v>5</v>
      </c>
      <c r="I3" s="46">
        <f>(B3-B2)</f>
        <v>6307259</v>
      </c>
      <c r="K3" s="116"/>
    </row>
    <row r="4" spans="1:9" s="95" customFormat="1" ht="17.25" customHeight="1">
      <c r="A4" s="90"/>
      <c r="B4" s="91"/>
      <c r="C4" s="91"/>
      <c r="D4" s="91"/>
      <c r="E4" s="92"/>
      <c r="F4" s="111" t="s">
        <v>0</v>
      </c>
      <c r="G4" s="91"/>
      <c r="H4" s="93"/>
      <c r="I4" s="94"/>
    </row>
    <row r="5" spans="1:12" ht="39" customHeight="1">
      <c r="A5" s="96"/>
      <c r="B5" s="97"/>
      <c r="C5" s="97"/>
      <c r="D5" s="109"/>
      <c r="E5" s="98"/>
      <c r="F5" s="110"/>
      <c r="G5" s="97"/>
      <c r="H5" s="99"/>
      <c r="I5" s="100"/>
      <c r="J5" s="101"/>
      <c r="K5" s="102"/>
      <c r="L5" s="102"/>
    </row>
    <row r="6" spans="1:12" ht="21" customHeight="1">
      <c r="A6" s="106" t="s">
        <v>6</v>
      </c>
      <c r="B6" s="104" t="s">
        <v>0</v>
      </c>
      <c r="C6" s="104" t="s">
        <v>0</v>
      </c>
      <c r="D6" s="105"/>
      <c r="E6" s="104" t="s">
        <v>0</v>
      </c>
      <c r="F6" s="107" t="s">
        <v>0</v>
      </c>
      <c r="G6" s="44"/>
      <c r="H6" s="40"/>
      <c r="I6" s="40"/>
      <c r="L6" s="103"/>
    </row>
    <row r="7" spans="1:12" ht="28.5">
      <c r="A7" s="108" t="s">
        <v>7</v>
      </c>
      <c r="B7" s="50" t="s">
        <v>8</v>
      </c>
      <c r="C7" s="51" t="s">
        <v>9</v>
      </c>
      <c r="D7" s="52" t="s">
        <v>10</v>
      </c>
      <c r="E7" s="53" t="s">
        <v>11</v>
      </c>
      <c r="F7" s="51" t="s">
        <v>12</v>
      </c>
      <c r="G7" s="53" t="s">
        <v>13</v>
      </c>
      <c r="H7" s="52" t="s">
        <v>14</v>
      </c>
      <c r="I7" s="54" t="s">
        <v>15</v>
      </c>
      <c r="J7" s="57" t="s">
        <v>16</v>
      </c>
      <c r="K7" s="51" t="s">
        <v>17</v>
      </c>
      <c r="L7" s="55" t="s">
        <v>18</v>
      </c>
    </row>
    <row r="8" spans="1:12" ht="24.75" customHeight="1">
      <c r="A8" s="48">
        <v>40179</v>
      </c>
      <c r="B8" s="58">
        <v>0</v>
      </c>
      <c r="C8" s="59">
        <v>11885</v>
      </c>
      <c r="D8" s="77">
        <f aca="true" t="shared" si="0" ref="D8:D22">SUM(B8-C8)</f>
        <v>-11885</v>
      </c>
      <c r="E8" s="60">
        <v>0</v>
      </c>
      <c r="F8" s="61">
        <v>3</v>
      </c>
      <c r="G8" s="60">
        <f aca="true" t="shared" si="1" ref="G8:G22">SUM(E8+F8)</f>
        <v>3</v>
      </c>
      <c r="H8" s="62">
        <f aca="true" t="shared" si="2" ref="H8:H22">E8/G8</f>
        <v>0</v>
      </c>
      <c r="I8" s="63" t="e">
        <f aca="true" t="shared" si="3" ref="I8:I22">B8/E8</f>
        <v>#DIV/0!</v>
      </c>
      <c r="J8" s="63">
        <f aca="true" t="shared" si="4" ref="J8:J22">C8/F8</f>
        <v>3961.6666666666665</v>
      </c>
      <c r="K8" s="64" t="e">
        <f aca="true" t="shared" si="5" ref="K8:K22">I8/J8</f>
        <v>#DIV/0!</v>
      </c>
      <c r="L8" s="65">
        <f aca="true" t="shared" si="6" ref="L8:L22">B8/C8</f>
        <v>0</v>
      </c>
    </row>
    <row r="9" spans="1:12" ht="24.75" customHeight="1">
      <c r="A9" s="48">
        <v>40210</v>
      </c>
      <c r="B9" s="58">
        <v>43044</v>
      </c>
      <c r="C9" s="67">
        <v>28559</v>
      </c>
      <c r="D9" s="77">
        <f t="shared" si="0"/>
        <v>14485</v>
      </c>
      <c r="E9" s="68">
        <v>3</v>
      </c>
      <c r="F9" s="68">
        <v>7</v>
      </c>
      <c r="G9" s="60">
        <f t="shared" si="1"/>
        <v>10</v>
      </c>
      <c r="H9" s="62">
        <f t="shared" si="2"/>
        <v>0.3</v>
      </c>
      <c r="I9" s="63">
        <f t="shared" si="3"/>
        <v>14348</v>
      </c>
      <c r="J9" s="63">
        <f t="shared" si="4"/>
        <v>4079.8571428571427</v>
      </c>
      <c r="K9" s="64">
        <f t="shared" si="5"/>
        <v>3.5167898035645506</v>
      </c>
      <c r="L9" s="65">
        <f t="shared" si="6"/>
        <v>1.5071956300990932</v>
      </c>
    </row>
    <row r="10" spans="1:12" ht="24.75" customHeight="1">
      <c r="A10" s="48">
        <v>42125</v>
      </c>
      <c r="B10" s="66">
        <v>163765</v>
      </c>
      <c r="C10" s="67">
        <v>9556</v>
      </c>
      <c r="D10" s="77">
        <f t="shared" si="0"/>
        <v>154209</v>
      </c>
      <c r="E10" s="68">
        <v>6</v>
      </c>
      <c r="F10" s="68">
        <v>2</v>
      </c>
      <c r="G10" s="60">
        <f t="shared" si="1"/>
        <v>8</v>
      </c>
      <c r="H10" s="62">
        <f t="shared" si="2"/>
        <v>0.75</v>
      </c>
      <c r="I10" s="63">
        <f t="shared" si="3"/>
        <v>27294.166666666668</v>
      </c>
      <c r="J10" s="63">
        <f t="shared" si="4"/>
        <v>4778</v>
      </c>
      <c r="K10" s="64">
        <f t="shared" si="5"/>
        <v>5.712466862006418</v>
      </c>
      <c r="L10" s="65">
        <f t="shared" si="6"/>
        <v>17.137400586019254</v>
      </c>
    </row>
    <row r="11" spans="1:12" ht="24.75" customHeight="1">
      <c r="A11" s="48">
        <v>42156</v>
      </c>
      <c r="B11" s="66">
        <v>42353</v>
      </c>
      <c r="C11" s="67">
        <v>54389</v>
      </c>
      <c r="D11" s="77">
        <f t="shared" si="0"/>
        <v>-12036</v>
      </c>
      <c r="E11" s="68">
        <v>3</v>
      </c>
      <c r="F11" s="68">
        <v>5</v>
      </c>
      <c r="G11" s="60">
        <f t="shared" si="1"/>
        <v>8</v>
      </c>
      <c r="H11" s="62">
        <f t="shared" si="2"/>
        <v>0.375</v>
      </c>
      <c r="I11" s="63">
        <f t="shared" si="3"/>
        <v>14117.666666666666</v>
      </c>
      <c r="J11" s="63">
        <f t="shared" si="4"/>
        <v>10877.8</v>
      </c>
      <c r="K11" s="64">
        <f t="shared" si="5"/>
        <v>1.2978420881673378</v>
      </c>
      <c r="L11" s="65">
        <f t="shared" si="6"/>
        <v>0.7787052529004026</v>
      </c>
    </row>
    <row r="12" spans="1:12" ht="24.75" customHeight="1">
      <c r="A12" s="48">
        <v>42186</v>
      </c>
      <c r="B12" s="66">
        <v>470665</v>
      </c>
      <c r="C12" s="59">
        <v>42404</v>
      </c>
      <c r="D12" s="77">
        <f t="shared" si="0"/>
        <v>428261</v>
      </c>
      <c r="E12" s="68">
        <v>6</v>
      </c>
      <c r="F12" s="68">
        <v>3</v>
      </c>
      <c r="G12" s="60">
        <f t="shared" si="1"/>
        <v>9</v>
      </c>
      <c r="H12" s="62">
        <f t="shared" si="2"/>
        <v>0.6666666666666666</v>
      </c>
      <c r="I12" s="63">
        <f t="shared" si="3"/>
        <v>78444.16666666667</v>
      </c>
      <c r="J12" s="63">
        <f t="shared" si="4"/>
        <v>14134.666666666666</v>
      </c>
      <c r="K12" s="64">
        <f t="shared" si="5"/>
        <v>5.549771247995473</v>
      </c>
      <c r="L12" s="65">
        <f t="shared" si="6"/>
        <v>11.099542495990944</v>
      </c>
    </row>
    <row r="13" spans="1:12" ht="24.75" customHeight="1">
      <c r="A13" s="48">
        <v>42217</v>
      </c>
      <c r="B13" s="66">
        <v>882412</v>
      </c>
      <c r="C13" s="67">
        <v>127543</v>
      </c>
      <c r="D13" s="77">
        <f t="shared" si="0"/>
        <v>754869</v>
      </c>
      <c r="E13" s="68">
        <v>4</v>
      </c>
      <c r="F13" s="68">
        <v>4</v>
      </c>
      <c r="G13" s="60">
        <f t="shared" si="1"/>
        <v>8</v>
      </c>
      <c r="H13" s="62">
        <f t="shared" si="2"/>
        <v>0.5</v>
      </c>
      <c r="I13" s="63">
        <f t="shared" si="3"/>
        <v>220603</v>
      </c>
      <c r="J13" s="63">
        <f t="shared" si="4"/>
        <v>31885.75</v>
      </c>
      <c r="K13" s="64">
        <f t="shared" si="5"/>
        <v>6.918545118117027</v>
      </c>
      <c r="L13" s="65">
        <f t="shared" si="6"/>
        <v>6.918545118117027</v>
      </c>
    </row>
    <row r="14" spans="1:12" ht="24.75" customHeight="1">
      <c r="A14" s="48">
        <v>42248</v>
      </c>
      <c r="B14" s="66">
        <v>338736</v>
      </c>
      <c r="C14" s="59">
        <v>194573</v>
      </c>
      <c r="D14" s="77">
        <f t="shared" si="0"/>
        <v>144163</v>
      </c>
      <c r="E14" s="68">
        <v>2</v>
      </c>
      <c r="F14" s="68">
        <v>3</v>
      </c>
      <c r="G14" s="60">
        <f t="shared" si="1"/>
        <v>5</v>
      </c>
      <c r="H14" s="62">
        <f t="shared" si="2"/>
        <v>0.4</v>
      </c>
      <c r="I14" s="63">
        <f t="shared" si="3"/>
        <v>169368</v>
      </c>
      <c r="J14" s="63">
        <f t="shared" si="4"/>
        <v>64857.666666666664</v>
      </c>
      <c r="K14" s="64">
        <f t="shared" si="5"/>
        <v>2.611379790618431</v>
      </c>
      <c r="L14" s="65">
        <f t="shared" si="6"/>
        <v>1.7409198604122875</v>
      </c>
    </row>
    <row r="15" spans="1:12" ht="24.75" customHeight="1">
      <c r="A15" s="48">
        <v>41275</v>
      </c>
      <c r="B15" s="66">
        <v>313818</v>
      </c>
      <c r="C15" s="59">
        <v>0</v>
      </c>
      <c r="D15" s="77">
        <f t="shared" si="0"/>
        <v>313818</v>
      </c>
      <c r="E15" s="68">
        <v>3</v>
      </c>
      <c r="F15" s="68">
        <v>0</v>
      </c>
      <c r="G15" s="60">
        <f t="shared" si="1"/>
        <v>3</v>
      </c>
      <c r="H15" s="62">
        <f t="shared" si="2"/>
        <v>1</v>
      </c>
      <c r="I15" s="63">
        <f t="shared" si="3"/>
        <v>104606</v>
      </c>
      <c r="J15" s="63" t="e">
        <f t="shared" si="4"/>
        <v>#DIV/0!</v>
      </c>
      <c r="K15" s="64" t="e">
        <f t="shared" si="5"/>
        <v>#DIV/0!</v>
      </c>
      <c r="L15" s="65" t="e">
        <f t="shared" si="6"/>
        <v>#DIV/0!</v>
      </c>
    </row>
    <row r="16" spans="1:12" ht="24.75" customHeight="1">
      <c r="A16" s="48">
        <v>41306</v>
      </c>
      <c r="B16" s="66">
        <v>2047130</v>
      </c>
      <c r="C16" s="59">
        <v>554312</v>
      </c>
      <c r="D16" s="77">
        <f aca="true" t="shared" si="7" ref="D16:D21">SUM(B16-C16)</f>
        <v>1492818</v>
      </c>
      <c r="E16" s="68">
        <v>5</v>
      </c>
      <c r="F16" s="68">
        <v>4</v>
      </c>
      <c r="G16" s="60">
        <f aca="true" t="shared" si="8" ref="G16:G21">SUM(E16+F16)</f>
        <v>9</v>
      </c>
      <c r="H16" s="62">
        <f aca="true" t="shared" si="9" ref="H16:H21">E16/G16</f>
        <v>0.5555555555555556</v>
      </c>
      <c r="I16" s="63">
        <f aca="true" t="shared" si="10" ref="I16:J21">B16/E16</f>
        <v>409426</v>
      </c>
      <c r="J16" s="63">
        <f t="shared" si="10"/>
        <v>138578</v>
      </c>
      <c r="K16" s="64">
        <f aca="true" t="shared" si="11" ref="K16:K21">I16/J16</f>
        <v>2.95448050917173</v>
      </c>
      <c r="L16" s="65">
        <f aca="true" t="shared" si="12" ref="L16:L21">B16/C16</f>
        <v>3.6931006364646626</v>
      </c>
    </row>
    <row r="17" spans="1:12" ht="24.75" customHeight="1">
      <c r="A17" s="48">
        <v>41334</v>
      </c>
      <c r="B17" s="66">
        <v>667758</v>
      </c>
      <c r="C17" s="59">
        <v>290860</v>
      </c>
      <c r="D17" s="77">
        <f t="shared" si="7"/>
        <v>376898</v>
      </c>
      <c r="E17" s="68">
        <v>5</v>
      </c>
      <c r="F17" s="68">
        <v>2</v>
      </c>
      <c r="G17" s="60">
        <f t="shared" si="8"/>
        <v>7</v>
      </c>
      <c r="H17" s="62">
        <f t="shared" si="9"/>
        <v>0.7142857142857143</v>
      </c>
      <c r="I17" s="63">
        <f t="shared" si="10"/>
        <v>133551.6</v>
      </c>
      <c r="J17" s="63">
        <f t="shared" si="10"/>
        <v>145430</v>
      </c>
      <c r="K17" s="64">
        <f t="shared" si="11"/>
        <v>0.9183222168740975</v>
      </c>
      <c r="L17" s="65">
        <f t="shared" si="12"/>
        <v>2.295805542185244</v>
      </c>
    </row>
    <row r="18" spans="1:12" ht="24.75" customHeight="1">
      <c r="A18" s="48">
        <v>41365</v>
      </c>
      <c r="B18" s="66">
        <v>1089191</v>
      </c>
      <c r="C18" s="59">
        <v>870319</v>
      </c>
      <c r="D18" s="77">
        <f t="shared" si="7"/>
        <v>218872</v>
      </c>
      <c r="E18" s="68">
        <v>4</v>
      </c>
      <c r="F18" s="68">
        <v>6</v>
      </c>
      <c r="G18" s="60">
        <f t="shared" si="8"/>
        <v>10</v>
      </c>
      <c r="H18" s="62">
        <f t="shared" si="9"/>
        <v>0.4</v>
      </c>
      <c r="I18" s="63">
        <f t="shared" si="10"/>
        <v>272297.75</v>
      </c>
      <c r="J18" s="63">
        <f t="shared" si="10"/>
        <v>145053.16666666666</v>
      </c>
      <c r="K18" s="64">
        <f t="shared" si="11"/>
        <v>1.877227200601159</v>
      </c>
      <c r="L18" s="65">
        <f t="shared" si="12"/>
        <v>1.2514848004007726</v>
      </c>
    </row>
    <row r="19" spans="1:12" ht="24.75" customHeight="1">
      <c r="A19" s="48">
        <v>41395</v>
      </c>
      <c r="B19" s="66">
        <v>2383171</v>
      </c>
      <c r="C19" s="59">
        <v>1135708</v>
      </c>
      <c r="D19" s="77">
        <f t="shared" si="7"/>
        <v>1247463</v>
      </c>
      <c r="E19" s="68">
        <v>4</v>
      </c>
      <c r="F19" s="68">
        <v>7</v>
      </c>
      <c r="G19" s="60">
        <f t="shared" si="8"/>
        <v>11</v>
      </c>
      <c r="H19" s="62">
        <f t="shared" si="9"/>
        <v>0.36363636363636365</v>
      </c>
      <c r="I19" s="63">
        <f t="shared" si="10"/>
        <v>595792.75</v>
      </c>
      <c r="J19" s="63">
        <f t="shared" si="10"/>
        <v>162244</v>
      </c>
      <c r="K19" s="64">
        <f t="shared" si="11"/>
        <v>3.672202053696901</v>
      </c>
      <c r="L19" s="65">
        <f t="shared" si="12"/>
        <v>2.0984011735410864</v>
      </c>
    </row>
    <row r="20" spans="1:12" ht="24.75" customHeight="1">
      <c r="A20" s="48">
        <v>41426</v>
      </c>
      <c r="B20" s="66">
        <v>1185324</v>
      </c>
      <c r="C20" s="59">
        <v>0</v>
      </c>
      <c r="D20" s="77">
        <f t="shared" si="7"/>
        <v>1185324</v>
      </c>
      <c r="E20" s="68">
        <v>1</v>
      </c>
      <c r="F20" s="68">
        <v>0</v>
      </c>
      <c r="G20" s="60">
        <f t="shared" si="8"/>
        <v>1</v>
      </c>
      <c r="H20" s="62">
        <f t="shared" si="9"/>
        <v>1</v>
      </c>
      <c r="I20" s="63">
        <f t="shared" si="10"/>
        <v>1185324</v>
      </c>
      <c r="J20" s="63" t="e">
        <f t="shared" si="10"/>
        <v>#DIV/0!</v>
      </c>
      <c r="K20" s="64" t="e">
        <f t="shared" si="11"/>
        <v>#DIV/0!</v>
      </c>
      <c r="L20" s="65" t="e">
        <f t="shared" si="12"/>
        <v>#DIV/0!</v>
      </c>
    </row>
    <row r="21" spans="1:12" ht="24.75" customHeight="1">
      <c r="A21" s="48"/>
      <c r="B21" s="66"/>
      <c r="C21" s="59"/>
      <c r="D21" s="77">
        <f t="shared" si="7"/>
        <v>0</v>
      </c>
      <c r="E21" s="68"/>
      <c r="F21" s="68"/>
      <c r="G21" s="60">
        <f t="shared" si="8"/>
        <v>0</v>
      </c>
      <c r="H21" s="62" t="e">
        <f t="shared" si="9"/>
        <v>#DIV/0!</v>
      </c>
      <c r="I21" s="63" t="e">
        <f t="shared" si="10"/>
        <v>#DIV/0!</v>
      </c>
      <c r="J21" s="63" t="e">
        <f t="shared" si="10"/>
        <v>#DIV/0!</v>
      </c>
      <c r="K21" s="64" t="e">
        <f t="shared" si="11"/>
        <v>#DIV/0!</v>
      </c>
      <c r="L21" s="65" t="e">
        <f t="shared" si="12"/>
        <v>#DIV/0!</v>
      </c>
    </row>
    <row r="22" spans="1:12" ht="24.75" customHeight="1">
      <c r="A22" s="49"/>
      <c r="B22" s="69"/>
      <c r="C22" s="70"/>
      <c r="D22" s="78">
        <f t="shared" si="0"/>
        <v>0</v>
      </c>
      <c r="E22" s="71"/>
      <c r="F22" s="71"/>
      <c r="G22" s="72">
        <f t="shared" si="1"/>
        <v>0</v>
      </c>
      <c r="H22" s="73" t="e">
        <f t="shared" si="2"/>
        <v>#DIV/0!</v>
      </c>
      <c r="I22" s="74" t="e">
        <f t="shared" si="3"/>
        <v>#DIV/0!</v>
      </c>
      <c r="J22" s="74" t="e">
        <f t="shared" si="4"/>
        <v>#DIV/0!</v>
      </c>
      <c r="K22" s="75" t="e">
        <f t="shared" si="5"/>
        <v>#DIV/0!</v>
      </c>
      <c r="L22" s="76" t="e">
        <f t="shared" si="6"/>
        <v>#DIV/0!</v>
      </c>
    </row>
    <row r="23" spans="1:12" ht="24.75" customHeight="1">
      <c r="A23" s="79" t="s">
        <v>102</v>
      </c>
      <c r="B23" s="80">
        <f>SUM(B8:B22)</f>
        <v>9627367</v>
      </c>
      <c r="C23" s="81">
        <f>SUM(C8:C22)</f>
        <v>3320108</v>
      </c>
      <c r="D23" s="82">
        <f>SUM(D8:D22)</f>
        <v>6307259</v>
      </c>
      <c r="E23" s="83">
        <f>SUM(E8:E22)</f>
        <v>46</v>
      </c>
      <c r="F23" s="84">
        <f>SUM(F8:F22)</f>
        <v>46</v>
      </c>
      <c r="G23" s="83">
        <f>SUM(G8:G22)</f>
        <v>92</v>
      </c>
      <c r="H23" s="85" t="e">
        <f>AVERAGE(H8:H22)</f>
        <v>#DIV/0!</v>
      </c>
      <c r="I23" s="81" t="e">
        <f>AVERAGE(I8:I22)</f>
        <v>#DIV/0!</v>
      </c>
      <c r="J23" s="81" t="e">
        <f>AVERAGE(J8:J22)</f>
        <v>#DIV/0!</v>
      </c>
      <c r="K23" s="86" t="e">
        <f>AVERAGE(K8:K22)</f>
        <v>#DIV/0!</v>
      </c>
      <c r="L23" s="87" t="e">
        <f>AVERAGE(L8:L22)</f>
        <v>#DIV/0!</v>
      </c>
    </row>
    <row r="24" spans="1:12" ht="13.5">
      <c r="A24" s="47"/>
      <c r="J24" s="88"/>
      <c r="K24" s="89" t="s">
        <v>19</v>
      </c>
      <c r="L24" s="89" t="s">
        <v>20</v>
      </c>
    </row>
    <row r="25" ht="13.5">
      <c r="A25" s="47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40" sqref="D40"/>
    </sheetView>
  </sheetViews>
  <sheetFormatPr defaultColWidth="10.00390625" defaultRowHeight="13.5" customHeight="1"/>
  <cols>
    <col min="1" max="1" width="3.75390625" style="0" customWidth="1"/>
    <col min="2" max="2" width="4.125" style="0" customWidth="1"/>
    <col min="3" max="3" width="5.00390625" style="0" customWidth="1"/>
    <col min="4" max="4" width="21.875" style="0" customWidth="1"/>
    <col min="5" max="5" width="11.25390625" style="0" customWidth="1"/>
    <col min="6" max="6" width="5.375" style="0" customWidth="1"/>
    <col min="7" max="7" width="12.75390625" style="0" customWidth="1"/>
    <col min="8" max="8" width="9.75390625" style="0" customWidth="1"/>
    <col min="9" max="9" width="8.875" style="0" customWidth="1"/>
    <col min="10" max="10" width="10.00390625" style="0" customWidth="1"/>
    <col min="11" max="11" width="4.75390625" style="0" customWidth="1"/>
    <col min="12" max="12" width="12.00390625" style="0" customWidth="1"/>
    <col min="13" max="13" width="8.75390625" style="0" customWidth="1"/>
    <col min="14" max="14" width="12.125" style="0" customWidth="1"/>
    <col min="15" max="18" width="5.875" style="0" customWidth="1"/>
    <col min="19" max="19" width="6.25390625" style="0" customWidth="1"/>
    <col min="20" max="20" width="7.25390625" style="0" customWidth="1"/>
    <col min="21" max="21" width="9.625" style="0" customWidth="1"/>
    <col min="22" max="24" width="10.00390625" style="0" customWidth="1"/>
    <col min="25" max="25" width="3.875" style="0" customWidth="1"/>
    <col min="26" max="26" width="8.125" style="0" customWidth="1"/>
    <col min="27" max="27" width="10.00390625" style="0" customWidth="1"/>
    <col min="28" max="29" width="8.375" style="0" customWidth="1"/>
  </cols>
  <sheetData>
    <row r="1" spans="1:27" s="132" customFormat="1" ht="27" customHeight="1" thickBot="1">
      <c r="A1" s="126" t="s">
        <v>78</v>
      </c>
      <c r="B1" s="127" t="s">
        <v>21</v>
      </c>
      <c r="C1" s="127" t="s">
        <v>22</v>
      </c>
      <c r="D1" s="126" t="s">
        <v>77</v>
      </c>
      <c r="E1" s="127" t="s">
        <v>89</v>
      </c>
      <c r="F1" s="127" t="s">
        <v>114</v>
      </c>
      <c r="G1" s="127" t="s">
        <v>23</v>
      </c>
      <c r="H1" s="127" t="s">
        <v>24</v>
      </c>
      <c r="I1" s="130" t="s">
        <v>73</v>
      </c>
      <c r="J1" s="132" t="s">
        <v>75</v>
      </c>
      <c r="K1" s="127" t="s">
        <v>25</v>
      </c>
      <c r="L1" s="127" t="s">
        <v>81</v>
      </c>
      <c r="M1" s="127" t="s">
        <v>26</v>
      </c>
      <c r="N1" s="127" t="s">
        <v>27</v>
      </c>
      <c r="O1" s="127" t="s">
        <v>28</v>
      </c>
      <c r="P1" s="127" t="s">
        <v>113</v>
      </c>
      <c r="Q1" s="127" t="s">
        <v>111</v>
      </c>
      <c r="R1" s="127" t="s">
        <v>112</v>
      </c>
      <c r="S1" s="127" t="s">
        <v>29</v>
      </c>
      <c r="T1" s="128" t="s">
        <v>30</v>
      </c>
      <c r="U1" s="129" t="s">
        <v>31</v>
      </c>
      <c r="V1" s="131">
        <v>0.04</v>
      </c>
      <c r="W1" s="131" t="s">
        <v>71</v>
      </c>
      <c r="X1" s="132">
        <v>100000</v>
      </c>
      <c r="Y1" s="133" t="s">
        <v>69</v>
      </c>
      <c r="Z1" s="133"/>
      <c r="AA1" s="132" t="s">
        <v>76</v>
      </c>
    </row>
    <row r="2" spans="1:27" ht="13.5">
      <c r="A2">
        <v>1</v>
      </c>
      <c r="B2" t="s">
        <v>110</v>
      </c>
      <c r="C2" t="s">
        <v>105</v>
      </c>
      <c r="D2" t="s">
        <v>107</v>
      </c>
      <c r="E2" t="s">
        <v>88</v>
      </c>
      <c r="F2">
        <f aca="true" t="shared" si="0" ref="F2:F66">ROUNDDOWN(J2,1)</f>
        <v>0.4</v>
      </c>
      <c r="G2">
        <v>20050524</v>
      </c>
      <c r="H2">
        <v>1.2555</v>
      </c>
      <c r="I2">
        <v>1.2629</v>
      </c>
      <c r="J2" s="134">
        <f>W2/Q2/V2</f>
        <v>0.4991140725212848</v>
      </c>
      <c r="K2" t="s">
        <v>106</v>
      </c>
      <c r="L2">
        <v>20150711</v>
      </c>
      <c r="M2">
        <v>1.2043</v>
      </c>
      <c r="N2" t="s">
        <v>87</v>
      </c>
      <c r="O2" t="str">
        <f aca="true" t="shared" si="1" ref="O2:O33">IF(N2="トレーリング","勝ち",IF(OR(N2="LC",N2="建て値前LC"),"負け","－"))</f>
        <v>勝ち</v>
      </c>
      <c r="P2">
        <f>ABS(H2-I2)*10000</f>
        <v>73.99999999999851</v>
      </c>
      <c r="Q2">
        <v>108.3</v>
      </c>
      <c r="R2">
        <v>112.4</v>
      </c>
      <c r="S2" s="124">
        <f aca="true" t="shared" si="2" ref="S2:S33">IF(O2="勝ち",ABS(M2-H2)*10000,"")</f>
        <v>512.0000000000014</v>
      </c>
      <c r="T2" s="124">
        <f>IF(O2="負け",-1*ABS(M2-H2)*10000,IF(O2="－",0,""))</f>
      </c>
      <c r="U2" s="124">
        <f>ROUNDDOWN(IF(S2="",R2*T2*F2,R2*S2*F2),0)</f>
        <v>23019</v>
      </c>
      <c r="V2" s="124">
        <f aca="true" t="shared" si="3" ref="V2:V33">ABS(H2-I2)*10000</f>
        <v>73.99999999999851</v>
      </c>
      <c r="W2" s="124">
        <f aca="true" t="shared" si="4" ref="W2:W33">$V$1*X1</f>
        <v>4000</v>
      </c>
      <c r="X2" s="124">
        <f aca="true" t="shared" si="5" ref="X2:X35">X1+U2</f>
        <v>123019</v>
      </c>
      <c r="Y2" s="125" t="s">
        <v>70</v>
      </c>
      <c r="Z2" s="124">
        <f>IF(T2="",S2/V2,T2/V2)</f>
        <v>6.9189189189190765</v>
      </c>
      <c r="AA2">
        <f aca="true" t="shared" si="6" ref="AA2:AA33">IF(O2=O1,AA1+1,1)</f>
        <v>1</v>
      </c>
    </row>
    <row r="3" spans="1:27" ht="13.5">
      <c r="A3" s="139">
        <v>2</v>
      </c>
      <c r="B3" t="s">
        <v>110</v>
      </c>
      <c r="C3" s="139" t="s">
        <v>105</v>
      </c>
      <c r="D3" t="s">
        <v>107</v>
      </c>
      <c r="E3" s="139" t="s">
        <v>88</v>
      </c>
      <c r="F3">
        <v>0.4</v>
      </c>
      <c r="G3" s="139">
        <v>20050707</v>
      </c>
      <c r="H3" s="139">
        <v>1.197</v>
      </c>
      <c r="I3">
        <v>1.2043</v>
      </c>
      <c r="J3" s="134">
        <f aca="true" t="shared" si="7" ref="J3:J66">W3/Q3/V3</f>
        <v>0.599712377516708</v>
      </c>
      <c r="K3" t="s">
        <v>106</v>
      </c>
      <c r="L3">
        <v>20150711</v>
      </c>
      <c r="M3">
        <f>I3</f>
        <v>1.2043</v>
      </c>
      <c r="N3" t="s">
        <v>72</v>
      </c>
      <c r="O3" t="str">
        <f t="shared" si="1"/>
        <v>負け</v>
      </c>
      <c r="P3">
        <f aca="true" t="shared" si="8" ref="P3:P66">ABS(H3-I3)*10000</f>
        <v>72.99999999999862</v>
      </c>
      <c r="Q3">
        <v>112.4</v>
      </c>
      <c r="R3">
        <f>Q3</f>
        <v>112.4</v>
      </c>
      <c r="S3" s="124">
        <f t="shared" si="2"/>
      </c>
      <c r="T3" s="124">
        <f aca="true" t="shared" si="9" ref="T3:T66">IF(O3="負け",-1*ABS(M3-H3)*10000,IF(O3="－",0,""))</f>
        <v>-72.99999999999862</v>
      </c>
      <c r="U3" s="124">
        <f>ROUNDDOWN(IF(S3="",R3*T3*F3,R3*S3*F3),0)</f>
        <v>-3282</v>
      </c>
      <c r="V3" s="124">
        <f t="shared" si="3"/>
        <v>72.99999999999862</v>
      </c>
      <c r="W3" s="124">
        <f t="shared" si="4"/>
        <v>4920.76</v>
      </c>
      <c r="X3" s="124">
        <f t="shared" si="5"/>
        <v>119737</v>
      </c>
      <c r="Y3" s="125" t="s">
        <v>70</v>
      </c>
      <c r="Z3" s="124">
        <f aca="true" t="shared" si="10" ref="Z3:Z33">IF(T3="",S3/V3,T3/V3)</f>
        <v>-1</v>
      </c>
      <c r="AA3">
        <f t="shared" si="6"/>
        <v>1</v>
      </c>
    </row>
    <row r="4" spans="1:27" ht="13.5">
      <c r="A4" s="139">
        <v>3</v>
      </c>
      <c r="B4" t="s">
        <v>110</v>
      </c>
      <c r="C4" s="139" t="s">
        <v>105</v>
      </c>
      <c r="D4" t="s">
        <v>107</v>
      </c>
      <c r="E4" s="139" t="s">
        <v>74</v>
      </c>
      <c r="F4">
        <f t="shared" si="0"/>
        <v>0.5</v>
      </c>
      <c r="G4" s="139">
        <v>20051209</v>
      </c>
      <c r="H4" s="139">
        <v>1.1835</v>
      </c>
      <c r="I4">
        <v>1.1765</v>
      </c>
      <c r="J4" s="134">
        <f t="shared" si="7"/>
        <v>0.5649970508434674</v>
      </c>
      <c r="K4" t="s">
        <v>106</v>
      </c>
      <c r="L4">
        <v>20060120</v>
      </c>
      <c r="M4">
        <v>1.20443</v>
      </c>
      <c r="N4" t="s">
        <v>87</v>
      </c>
      <c r="O4" t="str">
        <f t="shared" si="1"/>
        <v>勝ち</v>
      </c>
      <c r="P4">
        <f t="shared" si="8"/>
        <v>69.99999999999895</v>
      </c>
      <c r="Q4">
        <v>121.1</v>
      </c>
      <c r="R4">
        <v>117.4</v>
      </c>
      <c r="S4" s="124">
        <f t="shared" si="2"/>
        <v>209.29999999999893</v>
      </c>
      <c r="T4" s="124">
        <f t="shared" si="9"/>
      </c>
      <c r="U4" s="124">
        <f aca="true" t="shared" si="11" ref="U4:U66">ROUNDDOWN(IF(S4="",R4*T4*F4,R4*S4*F4),0)</f>
        <v>12285</v>
      </c>
      <c r="V4" s="124">
        <f t="shared" si="3"/>
        <v>69.99999999999895</v>
      </c>
      <c r="W4" s="124">
        <f t="shared" si="4"/>
        <v>4789.4800000000005</v>
      </c>
      <c r="X4" s="124">
        <f t="shared" si="5"/>
        <v>132022</v>
      </c>
      <c r="Y4" s="125" t="s">
        <v>70</v>
      </c>
      <c r="Z4" s="124">
        <f t="shared" si="10"/>
        <v>2.9900000000000295</v>
      </c>
      <c r="AA4">
        <f t="shared" si="6"/>
        <v>1</v>
      </c>
    </row>
    <row r="5" spans="1:27" ht="13.5">
      <c r="A5" s="139">
        <v>4</v>
      </c>
      <c r="B5" t="s">
        <v>110</v>
      </c>
      <c r="C5" s="139" t="s">
        <v>105</v>
      </c>
      <c r="D5" t="s">
        <v>107</v>
      </c>
      <c r="E5" s="144" t="s">
        <v>74</v>
      </c>
      <c r="F5">
        <f t="shared" si="0"/>
        <v>0.5</v>
      </c>
      <c r="G5" s="144">
        <v>20060117</v>
      </c>
      <c r="H5" s="144">
        <v>1.2139</v>
      </c>
      <c r="I5">
        <v>1.205</v>
      </c>
      <c r="J5" s="134">
        <f t="shared" si="7"/>
        <v>0.5186689714779656</v>
      </c>
      <c r="K5" t="s">
        <v>106</v>
      </c>
      <c r="L5">
        <v>20060120</v>
      </c>
      <c r="M5">
        <f>I5</f>
        <v>1.205</v>
      </c>
      <c r="N5" t="s">
        <v>72</v>
      </c>
      <c r="O5" t="str">
        <f t="shared" si="1"/>
        <v>負け</v>
      </c>
      <c r="P5">
        <f t="shared" si="8"/>
        <v>88.99999999999908</v>
      </c>
      <c r="Q5">
        <v>114.4</v>
      </c>
      <c r="R5">
        <v>115.6</v>
      </c>
      <c r="S5" s="124">
        <f t="shared" si="2"/>
      </c>
      <c r="T5" s="124">
        <f t="shared" si="9"/>
        <v>-88.99999999999908</v>
      </c>
      <c r="U5" s="124">
        <f t="shared" si="11"/>
        <v>-5144</v>
      </c>
      <c r="V5" s="124">
        <f t="shared" si="3"/>
        <v>88.99999999999908</v>
      </c>
      <c r="W5" s="124">
        <f t="shared" si="4"/>
        <v>5280.88</v>
      </c>
      <c r="X5" s="124">
        <f t="shared" si="5"/>
        <v>126878</v>
      </c>
      <c r="Y5" s="125" t="s">
        <v>70</v>
      </c>
      <c r="Z5" s="124">
        <f t="shared" si="10"/>
        <v>-1</v>
      </c>
      <c r="AA5">
        <f t="shared" si="6"/>
        <v>1</v>
      </c>
    </row>
    <row r="6" spans="1:27" ht="13.5">
      <c r="A6" s="139">
        <v>5</v>
      </c>
      <c r="B6" t="s">
        <v>110</v>
      </c>
      <c r="C6" s="139" t="s">
        <v>105</v>
      </c>
      <c r="D6" t="s">
        <v>107</v>
      </c>
      <c r="E6" s="144" t="s">
        <v>88</v>
      </c>
      <c r="F6">
        <f t="shared" si="0"/>
        <v>0.5</v>
      </c>
      <c r="G6" s="144">
        <v>20060223</v>
      </c>
      <c r="H6" s="144">
        <v>1.189</v>
      </c>
      <c r="I6">
        <v>1.1967</v>
      </c>
      <c r="J6" s="134">
        <f t="shared" si="7"/>
        <v>0.556208011397882</v>
      </c>
      <c r="K6" t="s">
        <v>106</v>
      </c>
      <c r="L6">
        <v>20060301</v>
      </c>
      <c r="M6">
        <f>I6</f>
        <v>1.1967</v>
      </c>
      <c r="N6" t="s">
        <v>72</v>
      </c>
      <c r="O6" t="str">
        <f t="shared" si="1"/>
        <v>負け</v>
      </c>
      <c r="P6">
        <f t="shared" si="8"/>
        <v>77.0000000000004</v>
      </c>
      <c r="Q6">
        <v>118.5</v>
      </c>
      <c r="R6">
        <v>116.3</v>
      </c>
      <c r="S6" s="124">
        <f t="shared" si="2"/>
      </c>
      <c r="T6" s="124">
        <f t="shared" si="9"/>
        <v>-77.0000000000004</v>
      </c>
      <c r="U6" s="124">
        <f t="shared" si="11"/>
        <v>-4477</v>
      </c>
      <c r="V6" s="124">
        <f t="shared" si="3"/>
        <v>77.0000000000004</v>
      </c>
      <c r="W6" s="124">
        <f t="shared" si="4"/>
        <v>5075.12</v>
      </c>
      <c r="X6" s="124">
        <f t="shared" si="5"/>
        <v>122401</v>
      </c>
      <c r="Y6" s="125" t="s">
        <v>70</v>
      </c>
      <c r="Z6" s="124">
        <f t="shared" si="10"/>
        <v>-1</v>
      </c>
      <c r="AA6">
        <f t="shared" si="6"/>
        <v>2</v>
      </c>
    </row>
    <row r="7" spans="1:27" ht="13.5">
      <c r="A7" s="139">
        <v>6</v>
      </c>
      <c r="B7" t="s">
        <v>110</v>
      </c>
      <c r="C7" s="139" t="s">
        <v>105</v>
      </c>
      <c r="D7" t="s">
        <v>107</v>
      </c>
      <c r="E7" s="144" t="s">
        <v>88</v>
      </c>
      <c r="F7">
        <f t="shared" si="0"/>
        <v>0.3</v>
      </c>
      <c r="G7" s="144">
        <v>20060328</v>
      </c>
      <c r="H7" s="144">
        <v>1.1991</v>
      </c>
      <c r="I7">
        <v>1.2106</v>
      </c>
      <c r="J7" s="134">
        <f t="shared" si="7"/>
        <v>0.3604933181165605</v>
      </c>
      <c r="K7" t="s">
        <v>106</v>
      </c>
      <c r="L7">
        <v>20060330</v>
      </c>
      <c r="M7">
        <f>I7</f>
        <v>1.2106</v>
      </c>
      <c r="N7" s="140" t="s">
        <v>72</v>
      </c>
      <c r="O7" t="str">
        <f t="shared" si="1"/>
        <v>負け</v>
      </c>
      <c r="P7">
        <f t="shared" si="8"/>
        <v>114.99999999999844</v>
      </c>
      <c r="Q7">
        <v>118.1</v>
      </c>
      <c r="R7">
        <v>117.9</v>
      </c>
      <c r="S7" s="124">
        <f t="shared" si="2"/>
      </c>
      <c r="T7" s="124">
        <f t="shared" si="9"/>
        <v>-114.99999999999844</v>
      </c>
      <c r="U7" s="124">
        <f t="shared" si="11"/>
        <v>-4067</v>
      </c>
      <c r="V7" s="124">
        <f t="shared" si="3"/>
        <v>114.99999999999844</v>
      </c>
      <c r="W7" s="124">
        <f t="shared" si="4"/>
        <v>4896.04</v>
      </c>
      <c r="X7" s="124">
        <f t="shared" si="5"/>
        <v>118334</v>
      </c>
      <c r="Y7" s="125" t="s">
        <v>70</v>
      </c>
      <c r="Z7" s="124">
        <f t="shared" si="10"/>
        <v>-1</v>
      </c>
      <c r="AA7">
        <f t="shared" si="6"/>
        <v>3</v>
      </c>
    </row>
    <row r="8" spans="1:27" ht="13.5">
      <c r="A8" s="139">
        <v>7</v>
      </c>
      <c r="B8" t="s">
        <v>110</v>
      </c>
      <c r="C8" s="139" t="s">
        <v>105</v>
      </c>
      <c r="D8" t="s">
        <v>107</v>
      </c>
      <c r="E8" s="144" t="s">
        <v>74</v>
      </c>
      <c r="F8">
        <f t="shared" si="0"/>
        <v>0.3</v>
      </c>
      <c r="G8" s="144">
        <v>20060430</v>
      </c>
      <c r="H8" s="144">
        <v>1.2148</v>
      </c>
      <c r="I8">
        <v>1.2033</v>
      </c>
      <c r="J8" s="134">
        <f t="shared" si="7"/>
        <v>0.3613665686910694</v>
      </c>
      <c r="K8" t="s">
        <v>106</v>
      </c>
      <c r="L8">
        <v>20060519</v>
      </c>
      <c r="M8">
        <v>1.26892</v>
      </c>
      <c r="N8" s="140" t="s">
        <v>108</v>
      </c>
      <c r="O8" t="str">
        <f t="shared" si="1"/>
        <v>勝ち</v>
      </c>
      <c r="P8">
        <f t="shared" si="8"/>
        <v>115.00000000000065</v>
      </c>
      <c r="Q8">
        <v>113.9</v>
      </c>
      <c r="R8">
        <v>112.3</v>
      </c>
      <c r="S8" s="124">
        <f t="shared" si="2"/>
        <v>541.1999999999995</v>
      </c>
      <c r="T8" s="124">
        <f t="shared" si="9"/>
      </c>
      <c r="U8" s="124">
        <f t="shared" si="11"/>
        <v>18233</v>
      </c>
      <c r="V8" s="124">
        <f t="shared" si="3"/>
        <v>115.00000000000065</v>
      </c>
      <c r="W8" s="124">
        <f t="shared" si="4"/>
        <v>4733.36</v>
      </c>
      <c r="X8" s="124">
        <f t="shared" si="5"/>
        <v>136567</v>
      </c>
      <c r="Y8" s="125" t="s">
        <v>70</v>
      </c>
      <c r="Z8" s="124">
        <f t="shared" si="10"/>
        <v>4.706086956521708</v>
      </c>
      <c r="AA8">
        <f t="shared" si="6"/>
        <v>1</v>
      </c>
    </row>
    <row r="9" spans="1:27" ht="13.5">
      <c r="A9" s="139">
        <v>8</v>
      </c>
      <c r="B9" t="s">
        <v>110</v>
      </c>
      <c r="C9" s="139" t="s">
        <v>105</v>
      </c>
      <c r="D9" t="s">
        <v>107</v>
      </c>
      <c r="E9" s="144" t="s">
        <v>88</v>
      </c>
      <c r="F9">
        <f t="shared" si="0"/>
        <v>0.2</v>
      </c>
      <c r="G9" s="144">
        <v>20060524</v>
      </c>
      <c r="H9" s="144">
        <v>1.273</v>
      </c>
      <c r="I9">
        <v>1.289</v>
      </c>
      <c r="J9" s="134">
        <f t="shared" si="7"/>
        <v>0.29948903508771907</v>
      </c>
      <c r="K9" t="s">
        <v>106</v>
      </c>
      <c r="L9">
        <v>20060530</v>
      </c>
      <c r="M9">
        <f>I9</f>
        <v>1.289</v>
      </c>
      <c r="N9" s="140" t="s">
        <v>90</v>
      </c>
      <c r="O9" t="str">
        <f t="shared" si="1"/>
        <v>負け</v>
      </c>
      <c r="P9">
        <f t="shared" si="8"/>
        <v>160.00000000000014</v>
      </c>
      <c r="Q9">
        <v>114</v>
      </c>
      <c r="R9">
        <v>112.8</v>
      </c>
      <c r="S9" s="124">
        <f t="shared" si="2"/>
      </c>
      <c r="T9" s="124">
        <f t="shared" si="9"/>
        <v>-160.00000000000014</v>
      </c>
      <c r="U9" s="124">
        <f t="shared" si="11"/>
        <v>-3609</v>
      </c>
      <c r="V9" s="124">
        <f t="shared" si="3"/>
        <v>160.00000000000014</v>
      </c>
      <c r="W9" s="124">
        <f t="shared" si="4"/>
        <v>5462.68</v>
      </c>
      <c r="X9" s="124">
        <f t="shared" si="5"/>
        <v>132958</v>
      </c>
      <c r="Y9" s="125" t="s">
        <v>70</v>
      </c>
      <c r="Z9" s="124">
        <f t="shared" si="10"/>
        <v>-1</v>
      </c>
      <c r="AA9">
        <f t="shared" si="6"/>
        <v>1</v>
      </c>
    </row>
    <row r="10" spans="1:27" ht="13.5">
      <c r="A10" s="139">
        <v>9</v>
      </c>
      <c r="B10" t="s">
        <v>110</v>
      </c>
      <c r="C10" s="139" t="s">
        <v>105</v>
      </c>
      <c r="D10" t="s">
        <v>107</v>
      </c>
      <c r="E10" s="144" t="s">
        <v>74</v>
      </c>
      <c r="F10">
        <f t="shared" si="0"/>
        <v>0.4</v>
      </c>
      <c r="G10" s="144">
        <v>20060601</v>
      </c>
      <c r="H10" s="144">
        <v>1.2824</v>
      </c>
      <c r="I10">
        <v>1.2723</v>
      </c>
      <c r="J10" s="134">
        <f t="shared" si="7"/>
        <v>0.4643442121989978</v>
      </c>
      <c r="K10" t="s">
        <v>106</v>
      </c>
      <c r="L10">
        <v>20060608</v>
      </c>
      <c r="M10">
        <f>I10</f>
        <v>1.2723</v>
      </c>
      <c r="N10" s="140" t="s">
        <v>72</v>
      </c>
      <c r="O10" t="str">
        <f t="shared" si="1"/>
        <v>負け</v>
      </c>
      <c r="P10">
        <f t="shared" si="8"/>
        <v>100.99999999999997</v>
      </c>
      <c r="Q10">
        <v>113.4</v>
      </c>
      <c r="R10">
        <v>114.7</v>
      </c>
      <c r="S10" s="124">
        <f t="shared" si="2"/>
      </c>
      <c r="T10" s="124">
        <f t="shared" si="9"/>
        <v>-100.99999999999997</v>
      </c>
      <c r="U10" s="124">
        <f t="shared" si="11"/>
        <v>-4633</v>
      </c>
      <c r="V10" s="124">
        <f t="shared" si="3"/>
        <v>100.99999999999997</v>
      </c>
      <c r="W10" s="124">
        <f t="shared" si="4"/>
        <v>5318.32</v>
      </c>
      <c r="X10" s="124">
        <f t="shared" si="5"/>
        <v>128325</v>
      </c>
      <c r="Y10" s="125" t="s">
        <v>70</v>
      </c>
      <c r="Z10" s="124">
        <f t="shared" si="10"/>
        <v>-1</v>
      </c>
      <c r="AA10">
        <f t="shared" si="6"/>
        <v>2</v>
      </c>
    </row>
    <row r="11" spans="1:27" ht="13.5">
      <c r="A11" s="139">
        <v>10</v>
      </c>
      <c r="B11" t="s">
        <v>110</v>
      </c>
      <c r="C11" s="139" t="s">
        <v>105</v>
      </c>
      <c r="D11" t="s">
        <v>107</v>
      </c>
      <c r="E11" s="144" t="s">
        <v>74</v>
      </c>
      <c r="F11">
        <f t="shared" si="0"/>
        <v>0.6</v>
      </c>
      <c r="G11" s="144">
        <v>20060818</v>
      </c>
      <c r="H11" s="144">
        <v>1.2844</v>
      </c>
      <c r="I11">
        <v>1.278</v>
      </c>
      <c r="J11" s="134">
        <f t="shared" si="7"/>
        <v>0.690810723514216</v>
      </c>
      <c r="K11" t="s">
        <v>106</v>
      </c>
      <c r="L11">
        <v>20060823</v>
      </c>
      <c r="M11">
        <f>I11</f>
        <v>1.278</v>
      </c>
      <c r="N11" s="140" t="s">
        <v>109</v>
      </c>
      <c r="O11" t="str">
        <f t="shared" si="1"/>
        <v>負け</v>
      </c>
      <c r="P11">
        <f t="shared" si="8"/>
        <v>63.999999999999616</v>
      </c>
      <c r="Q11">
        <v>116.1</v>
      </c>
      <c r="R11">
        <v>116.7</v>
      </c>
      <c r="S11" s="124">
        <f t="shared" si="2"/>
      </c>
      <c r="T11" s="124">
        <f t="shared" si="9"/>
        <v>-63.999999999999616</v>
      </c>
      <c r="U11" s="124">
        <f t="shared" si="11"/>
        <v>-4481</v>
      </c>
      <c r="V11" s="124">
        <f t="shared" si="3"/>
        <v>63.999999999999616</v>
      </c>
      <c r="W11" s="124">
        <f t="shared" si="4"/>
        <v>5133</v>
      </c>
      <c r="X11" s="124">
        <f t="shared" si="5"/>
        <v>123844</v>
      </c>
      <c r="Y11" s="125" t="s">
        <v>70</v>
      </c>
      <c r="Z11" s="124">
        <f t="shared" si="10"/>
        <v>-1</v>
      </c>
      <c r="AA11">
        <f t="shared" si="6"/>
        <v>3</v>
      </c>
    </row>
    <row r="12" spans="1:27" ht="13.5">
      <c r="A12" s="139">
        <v>11</v>
      </c>
      <c r="B12" t="s">
        <v>110</v>
      </c>
      <c r="C12" s="139" t="s">
        <v>105</v>
      </c>
      <c r="D12" t="s">
        <v>107</v>
      </c>
      <c r="E12" s="144" t="s">
        <v>88</v>
      </c>
      <c r="F12">
        <f t="shared" si="0"/>
        <v>0.7</v>
      </c>
      <c r="G12" s="144">
        <v>20060928</v>
      </c>
      <c r="H12" s="144">
        <v>1.2678</v>
      </c>
      <c r="I12">
        <v>1.2732</v>
      </c>
      <c r="J12" s="134">
        <f t="shared" si="7"/>
        <v>0.777426239799111</v>
      </c>
      <c r="K12" t="s">
        <v>106</v>
      </c>
      <c r="L12">
        <v>20061002</v>
      </c>
      <c r="M12">
        <f>I12</f>
        <v>1.2732</v>
      </c>
      <c r="N12" s="140" t="s">
        <v>91</v>
      </c>
      <c r="O12" t="str">
        <f t="shared" si="1"/>
        <v>負け</v>
      </c>
      <c r="P12">
        <f t="shared" si="8"/>
        <v>54.00000000000071</v>
      </c>
      <c r="Q12">
        <v>118</v>
      </c>
      <c r="R12">
        <v>118.4</v>
      </c>
      <c r="S12" s="124">
        <f t="shared" si="2"/>
      </c>
      <c r="T12" s="124">
        <f t="shared" si="9"/>
        <v>-54.00000000000071</v>
      </c>
      <c r="U12" s="124">
        <f t="shared" si="11"/>
        <v>-4475</v>
      </c>
      <c r="V12" s="124">
        <f t="shared" si="3"/>
        <v>54.00000000000071</v>
      </c>
      <c r="W12" s="124">
        <f t="shared" si="4"/>
        <v>4953.76</v>
      </c>
      <c r="X12" s="124">
        <f t="shared" si="5"/>
        <v>119369</v>
      </c>
      <c r="Y12" s="125" t="s">
        <v>70</v>
      </c>
      <c r="Z12" s="124">
        <f t="shared" si="10"/>
        <v>-1</v>
      </c>
      <c r="AA12">
        <f t="shared" si="6"/>
        <v>4</v>
      </c>
    </row>
    <row r="13" spans="1:27" ht="13.5">
      <c r="A13" s="139">
        <v>12</v>
      </c>
      <c r="B13" t="s">
        <v>110</v>
      </c>
      <c r="C13" s="139" t="s">
        <v>105</v>
      </c>
      <c r="D13" t="s">
        <v>107</v>
      </c>
      <c r="E13" s="144" t="s">
        <v>88</v>
      </c>
      <c r="F13">
        <f t="shared" si="0"/>
        <v>1.1</v>
      </c>
      <c r="G13" s="144">
        <v>20070507</v>
      </c>
      <c r="H13" s="144">
        <v>1.3592</v>
      </c>
      <c r="I13">
        <v>1.3627</v>
      </c>
      <c r="J13" s="134">
        <f t="shared" si="7"/>
        <v>1.134956025671481</v>
      </c>
      <c r="K13" t="s">
        <v>106</v>
      </c>
      <c r="L13">
        <v>20070615</v>
      </c>
      <c r="M13">
        <v>1.33705</v>
      </c>
      <c r="N13" t="s">
        <v>108</v>
      </c>
      <c r="O13" t="str">
        <f t="shared" si="1"/>
        <v>勝ち</v>
      </c>
      <c r="P13">
        <f t="shared" si="8"/>
        <v>35.00000000000058</v>
      </c>
      <c r="Q13">
        <v>120.2</v>
      </c>
      <c r="R13">
        <v>123.4</v>
      </c>
      <c r="S13" s="124">
        <f t="shared" si="2"/>
        <v>221.49999999999892</v>
      </c>
      <c r="T13" s="124">
        <f t="shared" si="9"/>
      </c>
      <c r="U13" s="124">
        <f t="shared" si="11"/>
        <v>30066</v>
      </c>
      <c r="V13" s="124">
        <f t="shared" si="3"/>
        <v>35.00000000000058</v>
      </c>
      <c r="W13" s="124">
        <f t="shared" si="4"/>
        <v>4774.76</v>
      </c>
      <c r="X13" s="124">
        <f t="shared" si="5"/>
        <v>149435</v>
      </c>
      <c r="Y13" s="125" t="s">
        <v>70</v>
      </c>
      <c r="Z13" s="124">
        <f t="shared" si="10"/>
        <v>6.328571428571292</v>
      </c>
      <c r="AA13">
        <f t="shared" si="6"/>
        <v>1</v>
      </c>
    </row>
    <row r="14" spans="1:27" ht="13.5">
      <c r="A14" s="139">
        <v>13</v>
      </c>
      <c r="B14" t="s">
        <v>110</v>
      </c>
      <c r="C14" s="139" t="s">
        <v>105</v>
      </c>
      <c r="D14" t="s">
        <v>107</v>
      </c>
      <c r="E14" s="144" t="s">
        <v>74</v>
      </c>
      <c r="F14">
        <f t="shared" si="0"/>
        <v>0.9</v>
      </c>
      <c r="G14" s="144">
        <v>20070619</v>
      </c>
      <c r="H14" s="144">
        <v>1.3436</v>
      </c>
      <c r="I14">
        <v>1.3384</v>
      </c>
      <c r="J14" s="134">
        <f t="shared" si="7"/>
        <v>0.929264349232036</v>
      </c>
      <c r="K14" t="s">
        <v>106</v>
      </c>
      <c r="L14">
        <v>20070621</v>
      </c>
      <c r="M14">
        <f>I14</f>
        <v>1.3384</v>
      </c>
      <c r="N14" s="140" t="s">
        <v>72</v>
      </c>
      <c r="O14" t="str">
        <f t="shared" si="1"/>
        <v>負け</v>
      </c>
      <c r="P14">
        <f t="shared" si="8"/>
        <v>51.999999999998714</v>
      </c>
      <c r="Q14">
        <v>123.7</v>
      </c>
      <c r="R14">
        <v>123.8</v>
      </c>
      <c r="S14" s="124">
        <f t="shared" si="2"/>
      </c>
      <c r="T14" s="124">
        <f t="shared" si="9"/>
        <v>-51.999999999998714</v>
      </c>
      <c r="U14" s="124">
        <f t="shared" si="11"/>
        <v>-5793</v>
      </c>
      <c r="V14" s="124">
        <f t="shared" si="3"/>
        <v>51.999999999998714</v>
      </c>
      <c r="W14" s="124">
        <f t="shared" si="4"/>
        <v>5977.400000000001</v>
      </c>
      <c r="X14" s="124">
        <f t="shared" si="5"/>
        <v>143642</v>
      </c>
      <c r="Y14" s="125" t="s">
        <v>70</v>
      </c>
      <c r="Z14" s="124">
        <f t="shared" si="10"/>
        <v>-1</v>
      </c>
      <c r="AA14">
        <f t="shared" si="6"/>
        <v>1</v>
      </c>
    </row>
    <row r="15" spans="1:27" ht="13.5">
      <c r="A15" s="139">
        <v>14</v>
      </c>
      <c r="B15" t="s">
        <v>110</v>
      </c>
      <c r="C15" s="139" t="s">
        <v>105</v>
      </c>
      <c r="D15" t="s">
        <v>107</v>
      </c>
      <c r="E15" s="144" t="s">
        <v>74</v>
      </c>
      <c r="F15">
        <f t="shared" si="0"/>
        <v>1.1</v>
      </c>
      <c r="G15" s="144">
        <v>20070627</v>
      </c>
      <c r="H15" s="144">
        <v>1.3454</v>
      </c>
      <c r="I15">
        <v>1.3414</v>
      </c>
      <c r="J15" s="134">
        <f t="shared" si="7"/>
        <v>1.1640356564019438</v>
      </c>
      <c r="K15" t="s">
        <v>106</v>
      </c>
      <c r="L15">
        <v>20070725</v>
      </c>
      <c r="M15">
        <v>1.37515</v>
      </c>
      <c r="N15" s="140" t="s">
        <v>92</v>
      </c>
      <c r="O15" t="str">
        <f t="shared" si="1"/>
        <v>勝ち</v>
      </c>
      <c r="P15">
        <f t="shared" si="8"/>
        <v>40.000000000000036</v>
      </c>
      <c r="Q15">
        <v>123.4</v>
      </c>
      <c r="R15">
        <v>120.7</v>
      </c>
      <c r="S15" s="124">
        <f t="shared" si="2"/>
        <v>297.50000000000165</v>
      </c>
      <c r="T15" s="124">
        <f t="shared" si="9"/>
      </c>
      <c r="U15" s="124">
        <f t="shared" si="11"/>
        <v>39499</v>
      </c>
      <c r="V15" s="124">
        <f t="shared" si="3"/>
        <v>40.000000000000036</v>
      </c>
      <c r="W15" s="124">
        <f t="shared" si="4"/>
        <v>5745.68</v>
      </c>
      <c r="X15" s="124">
        <f t="shared" si="5"/>
        <v>183141</v>
      </c>
      <c r="Y15" s="125" t="s">
        <v>70</v>
      </c>
      <c r="Z15" s="124">
        <f t="shared" si="10"/>
        <v>7.437500000000035</v>
      </c>
      <c r="AA15">
        <f t="shared" si="6"/>
        <v>1</v>
      </c>
    </row>
    <row r="16" spans="1:27" ht="13.5">
      <c r="A16">
        <v>15</v>
      </c>
      <c r="B16" t="s">
        <v>110</v>
      </c>
      <c r="C16" s="139" t="s">
        <v>105</v>
      </c>
      <c r="D16" t="s">
        <v>107</v>
      </c>
      <c r="E16" s="144" t="s">
        <v>74</v>
      </c>
      <c r="F16">
        <f t="shared" si="0"/>
        <v>0.6</v>
      </c>
      <c r="G16" s="144">
        <v>20070831</v>
      </c>
      <c r="H16" s="144">
        <v>1.3719</v>
      </c>
      <c r="I16">
        <v>1.3621</v>
      </c>
      <c r="J16" s="134">
        <f t="shared" si="7"/>
        <v>0.6410928693947687</v>
      </c>
      <c r="K16" t="s">
        <v>106</v>
      </c>
      <c r="L16">
        <v>20070904</v>
      </c>
      <c r="M16">
        <f>I16</f>
        <v>1.3621</v>
      </c>
      <c r="N16" s="140" t="s">
        <v>72</v>
      </c>
      <c r="O16" t="str">
        <f t="shared" si="1"/>
        <v>負け</v>
      </c>
      <c r="P16">
        <f t="shared" si="8"/>
        <v>97.9999999999981</v>
      </c>
      <c r="Q16">
        <v>116.6</v>
      </c>
      <c r="R16">
        <v>116.5</v>
      </c>
      <c r="S16" s="124">
        <f t="shared" si="2"/>
      </c>
      <c r="T16" s="124">
        <f t="shared" si="9"/>
        <v>-97.9999999999981</v>
      </c>
      <c r="U16" s="124">
        <f t="shared" si="11"/>
        <v>-6850</v>
      </c>
      <c r="V16" s="124">
        <f t="shared" si="3"/>
        <v>97.9999999999981</v>
      </c>
      <c r="W16" s="124">
        <f t="shared" si="4"/>
        <v>7325.64</v>
      </c>
      <c r="X16" s="124">
        <f t="shared" si="5"/>
        <v>176291</v>
      </c>
      <c r="Y16" s="125" t="s">
        <v>70</v>
      </c>
      <c r="Z16" s="124">
        <f t="shared" si="10"/>
        <v>-1</v>
      </c>
      <c r="AA16">
        <f t="shared" si="6"/>
        <v>1</v>
      </c>
    </row>
    <row r="17" spans="1:27" ht="13.5">
      <c r="A17">
        <v>16</v>
      </c>
      <c r="B17" t="s">
        <v>110</v>
      </c>
      <c r="C17" s="139" t="s">
        <v>105</v>
      </c>
      <c r="D17" t="s">
        <v>107</v>
      </c>
      <c r="E17" s="144" t="s">
        <v>74</v>
      </c>
      <c r="F17">
        <f t="shared" si="0"/>
        <v>0.7</v>
      </c>
      <c r="G17" s="144">
        <v>20071024</v>
      </c>
      <c r="H17" s="144">
        <v>1.4267</v>
      </c>
      <c r="I17">
        <v>1.4187</v>
      </c>
      <c r="J17" s="134">
        <f t="shared" si="7"/>
        <v>0.7664826086956514</v>
      </c>
      <c r="K17" t="s">
        <v>106</v>
      </c>
      <c r="L17">
        <v>20071128</v>
      </c>
      <c r="M17">
        <v>1.47678</v>
      </c>
      <c r="N17" s="140" t="s">
        <v>87</v>
      </c>
      <c r="O17" t="str">
        <f t="shared" si="1"/>
        <v>勝ち</v>
      </c>
      <c r="P17">
        <f t="shared" si="8"/>
        <v>80.00000000000007</v>
      </c>
      <c r="Q17">
        <v>115</v>
      </c>
      <c r="R17">
        <v>110.5</v>
      </c>
      <c r="S17" s="124">
        <f t="shared" si="2"/>
        <v>500.79999999999905</v>
      </c>
      <c r="T17" s="124">
        <f t="shared" si="9"/>
      </c>
      <c r="U17" s="124">
        <f t="shared" si="11"/>
        <v>38736</v>
      </c>
      <c r="V17" s="124">
        <f t="shared" si="3"/>
        <v>80.00000000000007</v>
      </c>
      <c r="W17" s="124">
        <f t="shared" si="4"/>
        <v>7051.64</v>
      </c>
      <c r="X17" s="124">
        <f t="shared" si="5"/>
        <v>215027</v>
      </c>
      <c r="Y17" s="125" t="s">
        <v>70</v>
      </c>
      <c r="Z17" s="124">
        <f t="shared" si="10"/>
        <v>6.259999999999983</v>
      </c>
      <c r="AA17">
        <f t="shared" si="6"/>
        <v>1</v>
      </c>
    </row>
    <row r="18" spans="1:27" ht="13.5">
      <c r="A18">
        <v>17</v>
      </c>
      <c r="B18" t="s">
        <v>110</v>
      </c>
      <c r="C18" s="139" t="s">
        <v>105</v>
      </c>
      <c r="D18" t="s">
        <v>107</v>
      </c>
      <c r="E18" s="144" t="s">
        <v>74</v>
      </c>
      <c r="F18">
        <v>0.9</v>
      </c>
      <c r="G18" s="144">
        <v>20071119</v>
      </c>
      <c r="H18" s="144">
        <v>1.4687</v>
      </c>
      <c r="I18">
        <v>1.462</v>
      </c>
      <c r="J18" s="134">
        <f t="shared" si="7"/>
        <v>1.1554845036742605</v>
      </c>
      <c r="K18" t="s">
        <v>106</v>
      </c>
      <c r="L18">
        <v>20071128</v>
      </c>
      <c r="M18">
        <v>1.47678</v>
      </c>
      <c r="N18" s="140" t="s">
        <v>87</v>
      </c>
      <c r="O18" t="str">
        <f t="shared" si="1"/>
        <v>勝ち</v>
      </c>
      <c r="P18">
        <f t="shared" si="8"/>
        <v>66.99999999999929</v>
      </c>
      <c r="Q18">
        <v>111.1</v>
      </c>
      <c r="R18">
        <v>110.5</v>
      </c>
      <c r="S18" s="124">
        <f t="shared" si="2"/>
        <v>80.80000000000086</v>
      </c>
      <c r="T18" s="124">
        <f t="shared" si="9"/>
      </c>
      <c r="U18" s="124">
        <f t="shared" si="11"/>
        <v>8035</v>
      </c>
      <c r="V18" s="124">
        <f t="shared" si="3"/>
        <v>66.99999999999929</v>
      </c>
      <c r="W18" s="124">
        <f t="shared" si="4"/>
        <v>8601.08</v>
      </c>
      <c r="X18" s="124">
        <f t="shared" si="5"/>
        <v>223062</v>
      </c>
      <c r="Y18" s="125" t="s">
        <v>70</v>
      </c>
      <c r="Z18" s="124">
        <f t="shared" si="10"/>
        <v>1.2059701492537571</v>
      </c>
      <c r="AA18">
        <f t="shared" si="6"/>
        <v>2</v>
      </c>
    </row>
    <row r="19" spans="1:27" ht="13.5">
      <c r="A19">
        <v>18</v>
      </c>
      <c r="B19" t="s">
        <v>110</v>
      </c>
      <c r="C19" s="139" t="s">
        <v>105</v>
      </c>
      <c r="D19" t="s">
        <v>107</v>
      </c>
      <c r="E19" s="144" t="s">
        <v>74</v>
      </c>
      <c r="F19">
        <f t="shared" si="0"/>
        <v>0.6</v>
      </c>
      <c r="G19" s="144">
        <v>20080220</v>
      </c>
      <c r="H19" s="144">
        <v>1.4732</v>
      </c>
      <c r="I19">
        <v>1.4614</v>
      </c>
      <c r="J19" s="134">
        <f t="shared" si="7"/>
        <v>0.6978702103196621</v>
      </c>
      <c r="K19" t="s">
        <v>106</v>
      </c>
      <c r="L19">
        <v>20080424</v>
      </c>
      <c r="M19">
        <v>1.57119</v>
      </c>
      <c r="N19" s="140" t="s">
        <v>108</v>
      </c>
      <c r="O19" t="str">
        <f t="shared" si="1"/>
        <v>勝ち</v>
      </c>
      <c r="P19">
        <f t="shared" si="8"/>
        <v>118.00000000000033</v>
      </c>
      <c r="Q19">
        <v>108.35</v>
      </c>
      <c r="R19">
        <v>104.6</v>
      </c>
      <c r="S19" s="124">
        <f t="shared" si="2"/>
        <v>979.9000000000002</v>
      </c>
      <c r="T19" s="124">
        <f t="shared" si="9"/>
      </c>
      <c r="U19" s="124">
        <f t="shared" si="11"/>
        <v>61498</v>
      </c>
      <c r="V19" s="124">
        <f t="shared" si="3"/>
        <v>118.00000000000033</v>
      </c>
      <c r="W19" s="124">
        <f t="shared" si="4"/>
        <v>8922.48</v>
      </c>
      <c r="X19" s="124">
        <f t="shared" si="5"/>
        <v>284560</v>
      </c>
      <c r="Y19" s="125" t="s">
        <v>70</v>
      </c>
      <c r="Z19" s="124">
        <f t="shared" si="10"/>
        <v>8.304237288135573</v>
      </c>
      <c r="AA19">
        <f t="shared" si="6"/>
        <v>3</v>
      </c>
    </row>
    <row r="20" spans="1:28" ht="13.5">
      <c r="A20">
        <v>19</v>
      </c>
      <c r="B20" t="s">
        <v>110</v>
      </c>
      <c r="C20" s="139" t="s">
        <v>105</v>
      </c>
      <c r="D20" t="s">
        <v>107</v>
      </c>
      <c r="E20" s="144" t="s">
        <v>74</v>
      </c>
      <c r="F20">
        <f t="shared" si="0"/>
        <v>1</v>
      </c>
      <c r="G20" s="144">
        <v>20080407</v>
      </c>
      <c r="H20" s="144">
        <v>1.5731</v>
      </c>
      <c r="I20">
        <v>1.5626</v>
      </c>
      <c r="J20" s="134">
        <f t="shared" si="7"/>
        <v>1.0539991203092853</v>
      </c>
      <c r="K20" t="s">
        <v>106</v>
      </c>
      <c r="L20">
        <v>20080424</v>
      </c>
      <c r="M20">
        <v>1.57792</v>
      </c>
      <c r="N20" s="140" t="s">
        <v>87</v>
      </c>
      <c r="O20" t="str">
        <f t="shared" si="1"/>
        <v>勝ち</v>
      </c>
      <c r="P20">
        <f t="shared" si="8"/>
        <v>104.99999999999955</v>
      </c>
      <c r="Q20">
        <v>102.85</v>
      </c>
      <c r="R20" s="145">
        <f aca="true" t="shared" si="12" ref="R20:R83">Q20</f>
        <v>102.85</v>
      </c>
      <c r="S20" s="124">
        <f t="shared" si="2"/>
        <v>48.200000000000465</v>
      </c>
      <c r="T20" s="124">
        <f t="shared" si="9"/>
      </c>
      <c r="U20" s="124">
        <f t="shared" si="11"/>
        <v>4957</v>
      </c>
      <c r="V20" s="124">
        <f t="shared" si="3"/>
        <v>104.99999999999955</v>
      </c>
      <c r="W20" s="124">
        <f t="shared" si="4"/>
        <v>11382.4</v>
      </c>
      <c r="X20" s="124">
        <f t="shared" si="5"/>
        <v>289517</v>
      </c>
      <c r="Y20" s="125" t="s">
        <v>70</v>
      </c>
      <c r="Z20" s="124">
        <f t="shared" si="10"/>
        <v>0.4590476190476255</v>
      </c>
      <c r="AA20">
        <f t="shared" si="6"/>
        <v>4</v>
      </c>
      <c r="AB20" t="s">
        <v>115</v>
      </c>
    </row>
    <row r="21" spans="1:27" ht="13.5">
      <c r="A21">
        <v>20</v>
      </c>
      <c r="B21" t="s">
        <v>110</v>
      </c>
      <c r="C21" s="139" t="s">
        <v>105</v>
      </c>
      <c r="D21" t="s">
        <v>107</v>
      </c>
      <c r="E21" s="144" t="s">
        <v>88</v>
      </c>
      <c r="F21">
        <f t="shared" si="0"/>
        <v>0.8</v>
      </c>
      <c r="G21" s="144">
        <v>20080731</v>
      </c>
      <c r="H21" s="144">
        <v>1.5569</v>
      </c>
      <c r="I21">
        <v>1.57</v>
      </c>
      <c r="J21" s="134">
        <f t="shared" si="7"/>
        <v>0.8155178727359723</v>
      </c>
      <c r="K21" t="s">
        <v>106</v>
      </c>
      <c r="L21">
        <v>20080915</v>
      </c>
      <c r="M21">
        <v>1.44162</v>
      </c>
      <c r="N21" s="140" t="s">
        <v>87</v>
      </c>
      <c r="O21" t="str">
        <f t="shared" si="1"/>
        <v>勝ち</v>
      </c>
      <c r="P21">
        <f>ABS(H21-I21)*10000</f>
        <v>131.0000000000011</v>
      </c>
      <c r="Q21">
        <v>108.4</v>
      </c>
      <c r="R21" s="145">
        <v>106.7</v>
      </c>
      <c r="S21" s="124">
        <f t="shared" si="2"/>
        <v>1152.8000000000004</v>
      </c>
      <c r="T21" s="124">
        <f t="shared" si="9"/>
      </c>
      <c r="U21" s="124">
        <f t="shared" si="11"/>
        <v>98403</v>
      </c>
      <c r="V21" s="124">
        <f t="shared" si="3"/>
        <v>131.0000000000011</v>
      </c>
      <c r="W21" s="124">
        <f t="shared" si="4"/>
        <v>11580.68</v>
      </c>
      <c r="X21" s="124">
        <f t="shared" si="5"/>
        <v>387920</v>
      </c>
      <c r="Y21" s="125" t="s">
        <v>70</v>
      </c>
      <c r="Z21" s="124">
        <f t="shared" si="10"/>
        <v>8.799999999999928</v>
      </c>
      <c r="AA21">
        <f t="shared" si="6"/>
        <v>5</v>
      </c>
    </row>
    <row r="22" spans="1:27" ht="13.5">
      <c r="A22">
        <v>21</v>
      </c>
      <c r="B22" t="s">
        <v>110</v>
      </c>
      <c r="C22" s="139" t="s">
        <v>105</v>
      </c>
      <c r="D22" t="s">
        <v>107</v>
      </c>
      <c r="E22" s="144" t="s">
        <v>88</v>
      </c>
      <c r="F22">
        <f t="shared" si="0"/>
        <v>0.6</v>
      </c>
      <c r="G22" s="144">
        <v>20081009</v>
      </c>
      <c r="H22" s="144">
        <v>1.3556</v>
      </c>
      <c r="I22">
        <v>1.3784</v>
      </c>
      <c r="J22" s="134">
        <f t="shared" si="7"/>
        <v>0.6705038458214457</v>
      </c>
      <c r="K22" t="s">
        <v>106</v>
      </c>
      <c r="L22">
        <v>20081124</v>
      </c>
      <c r="M22">
        <v>1.28022</v>
      </c>
      <c r="N22" s="141" t="s">
        <v>116</v>
      </c>
      <c r="O22" t="str">
        <f t="shared" si="1"/>
        <v>勝ち</v>
      </c>
      <c r="P22">
        <f t="shared" si="8"/>
        <v>228.00000000000153</v>
      </c>
      <c r="Q22">
        <v>101.5</v>
      </c>
      <c r="R22" s="145">
        <f t="shared" si="12"/>
        <v>101.5</v>
      </c>
      <c r="S22" s="124">
        <f t="shared" si="2"/>
        <v>753.8000000000001</v>
      </c>
      <c r="T22" s="124">
        <f t="shared" si="9"/>
      </c>
      <c r="U22" s="124">
        <f t="shared" si="11"/>
        <v>45906</v>
      </c>
      <c r="V22" s="124">
        <f t="shared" si="3"/>
        <v>228.00000000000153</v>
      </c>
      <c r="W22" s="124">
        <f t="shared" si="4"/>
        <v>15516.800000000001</v>
      </c>
      <c r="X22" s="124">
        <f t="shared" si="5"/>
        <v>433826</v>
      </c>
      <c r="Y22" s="125" t="s">
        <v>70</v>
      </c>
      <c r="Z22" s="124">
        <f t="shared" si="10"/>
        <v>3.306140350877171</v>
      </c>
      <c r="AA22">
        <f t="shared" si="6"/>
        <v>6</v>
      </c>
    </row>
    <row r="23" spans="1:27" ht="13.5">
      <c r="A23">
        <v>22</v>
      </c>
      <c r="B23" t="s">
        <v>110</v>
      </c>
      <c r="C23" s="139" t="s">
        <v>105</v>
      </c>
      <c r="D23" t="s">
        <v>107</v>
      </c>
      <c r="E23" s="144" t="s">
        <v>88</v>
      </c>
      <c r="F23">
        <f t="shared" si="0"/>
        <v>0.4</v>
      </c>
      <c r="G23" s="144">
        <v>20081229</v>
      </c>
      <c r="H23" s="144">
        <v>1.3916</v>
      </c>
      <c r="I23">
        <v>1.4362</v>
      </c>
      <c r="J23" s="134">
        <f t="shared" si="7"/>
        <v>0.4287400709088441</v>
      </c>
      <c r="K23" t="s">
        <v>106</v>
      </c>
      <c r="L23">
        <v>20090306</v>
      </c>
      <c r="M23">
        <v>1.26833</v>
      </c>
      <c r="N23" s="141" t="s">
        <v>117</v>
      </c>
      <c r="O23" t="str">
        <f t="shared" si="1"/>
        <v>勝ち</v>
      </c>
      <c r="P23">
        <f t="shared" si="8"/>
        <v>445.9999999999997</v>
      </c>
      <c r="Q23">
        <v>90.75</v>
      </c>
      <c r="R23" s="145">
        <f t="shared" si="12"/>
        <v>90.75</v>
      </c>
      <c r="S23" s="124">
        <f t="shared" si="2"/>
        <v>1232.6999999999998</v>
      </c>
      <c r="T23" s="124">
        <f t="shared" si="9"/>
      </c>
      <c r="U23" s="124">
        <f t="shared" si="11"/>
        <v>44747</v>
      </c>
      <c r="V23" s="124">
        <f t="shared" si="3"/>
        <v>445.9999999999997</v>
      </c>
      <c r="W23" s="124">
        <f t="shared" si="4"/>
        <v>17353.04</v>
      </c>
      <c r="X23" s="124">
        <f t="shared" si="5"/>
        <v>478573</v>
      </c>
      <c r="Y23" s="125" t="s">
        <v>70</v>
      </c>
      <c r="Z23" s="124">
        <f t="shared" si="10"/>
        <v>2.7639013452914813</v>
      </c>
      <c r="AA23">
        <f t="shared" si="6"/>
        <v>7</v>
      </c>
    </row>
    <row r="24" spans="1:27" ht="13.5">
      <c r="A24">
        <v>23</v>
      </c>
      <c r="B24" t="s">
        <v>110</v>
      </c>
      <c r="C24" s="139" t="s">
        <v>105</v>
      </c>
      <c r="D24" t="s">
        <v>107</v>
      </c>
      <c r="E24" s="144" t="s">
        <v>74</v>
      </c>
      <c r="F24">
        <f t="shared" si="0"/>
        <v>1.4</v>
      </c>
      <c r="G24" s="144">
        <v>20090403</v>
      </c>
      <c r="H24" s="144">
        <v>1.3495</v>
      </c>
      <c r="I24">
        <v>1.3365</v>
      </c>
      <c r="J24" s="134">
        <f t="shared" si="7"/>
        <v>1.4666656451118716</v>
      </c>
      <c r="K24" t="s">
        <v>106</v>
      </c>
      <c r="L24">
        <v>20090406</v>
      </c>
      <c r="M24">
        <f>I24</f>
        <v>1.3365</v>
      </c>
      <c r="N24" s="141" t="s">
        <v>72</v>
      </c>
      <c r="O24" t="str">
        <f t="shared" si="1"/>
        <v>負け</v>
      </c>
      <c r="P24">
        <f t="shared" si="8"/>
        <v>129.999999999999</v>
      </c>
      <c r="Q24">
        <v>100.4</v>
      </c>
      <c r="R24" s="145">
        <f t="shared" si="12"/>
        <v>100.4</v>
      </c>
      <c r="S24" s="124">
        <f t="shared" si="2"/>
      </c>
      <c r="T24" s="124">
        <f t="shared" si="9"/>
        <v>-129.999999999999</v>
      </c>
      <c r="U24" s="124">
        <f t="shared" si="11"/>
        <v>-18272</v>
      </c>
      <c r="V24" s="124">
        <f t="shared" si="3"/>
        <v>129.999999999999</v>
      </c>
      <c r="W24" s="124">
        <f t="shared" si="4"/>
        <v>19142.920000000002</v>
      </c>
      <c r="X24" s="124">
        <f t="shared" si="5"/>
        <v>460301</v>
      </c>
      <c r="Y24" s="125" t="s">
        <v>70</v>
      </c>
      <c r="Z24" s="124">
        <f t="shared" si="10"/>
        <v>-1</v>
      </c>
      <c r="AA24">
        <f t="shared" si="6"/>
        <v>1</v>
      </c>
    </row>
    <row r="25" spans="1:27" ht="13.5">
      <c r="A25">
        <v>24</v>
      </c>
      <c r="B25" t="s">
        <v>110</v>
      </c>
      <c r="C25" s="139" t="s">
        <v>105</v>
      </c>
      <c r="D25" t="s">
        <v>107</v>
      </c>
      <c r="E25" s="144" t="s">
        <v>88</v>
      </c>
      <c r="F25">
        <f>ROUNDDOWN(J25,1)</f>
        <v>1.1</v>
      </c>
      <c r="G25" s="144">
        <v>20090619</v>
      </c>
      <c r="H25" s="144">
        <v>1.3883</v>
      </c>
      <c r="I25">
        <v>1.4012</v>
      </c>
      <c r="J25" s="134">
        <f t="shared" si="7"/>
        <v>1.1854567462463703</v>
      </c>
      <c r="K25" t="s">
        <v>106</v>
      </c>
      <c r="L25">
        <v>20090623</v>
      </c>
      <c r="M25">
        <f>I25</f>
        <v>1.4012</v>
      </c>
      <c r="N25" s="141" t="s">
        <v>72</v>
      </c>
      <c r="O25" t="str">
        <f t="shared" si="1"/>
        <v>負け</v>
      </c>
      <c r="P25">
        <f t="shared" si="8"/>
        <v>128.99999999999912</v>
      </c>
      <c r="Q25">
        <v>120.4</v>
      </c>
      <c r="R25" s="145">
        <f t="shared" si="12"/>
        <v>120.4</v>
      </c>
      <c r="S25" s="124">
        <f t="shared" si="2"/>
      </c>
      <c r="T25" s="124">
        <f t="shared" si="9"/>
        <v>-128.99999999999912</v>
      </c>
      <c r="U25" s="124">
        <f t="shared" si="11"/>
        <v>-17084</v>
      </c>
      <c r="V25" s="124">
        <f t="shared" si="3"/>
        <v>128.99999999999912</v>
      </c>
      <c r="W25" s="124">
        <f t="shared" si="4"/>
        <v>18412.04</v>
      </c>
      <c r="X25" s="124">
        <f t="shared" si="5"/>
        <v>443217</v>
      </c>
      <c r="Y25" s="125" t="s">
        <v>70</v>
      </c>
      <c r="Z25" s="124">
        <f t="shared" si="10"/>
        <v>-1</v>
      </c>
      <c r="AA25">
        <f t="shared" si="6"/>
        <v>2</v>
      </c>
    </row>
    <row r="26" spans="1:27" ht="13.5">
      <c r="A26">
        <v>25</v>
      </c>
      <c r="B26" t="s">
        <v>110</v>
      </c>
      <c r="C26" s="139" t="s">
        <v>105</v>
      </c>
      <c r="D26" t="s">
        <v>107</v>
      </c>
      <c r="E26" s="144" t="s">
        <v>74</v>
      </c>
      <c r="F26">
        <f t="shared" si="0"/>
        <v>1.4</v>
      </c>
      <c r="G26" s="144">
        <v>20090629</v>
      </c>
      <c r="H26" s="144">
        <v>1.4113</v>
      </c>
      <c r="I26">
        <v>1.3983</v>
      </c>
      <c r="J26" s="134">
        <f t="shared" si="7"/>
        <v>1.4164360359208825</v>
      </c>
      <c r="K26" t="s">
        <v>106</v>
      </c>
      <c r="L26">
        <v>20090702</v>
      </c>
      <c r="M26">
        <f>I26</f>
        <v>1.3983</v>
      </c>
      <c r="N26" s="141" t="s">
        <v>72</v>
      </c>
      <c r="O26" t="str">
        <f t="shared" si="1"/>
        <v>負け</v>
      </c>
      <c r="P26">
        <f t="shared" si="8"/>
        <v>129.999999999999</v>
      </c>
      <c r="Q26">
        <v>96.28</v>
      </c>
      <c r="R26" s="145">
        <f t="shared" si="12"/>
        <v>96.28</v>
      </c>
      <c r="S26" s="124">
        <f t="shared" si="2"/>
      </c>
      <c r="T26" s="124">
        <f t="shared" si="9"/>
        <v>-129.999999999999</v>
      </c>
      <c r="U26" s="124">
        <f t="shared" si="11"/>
        <v>-17522</v>
      </c>
      <c r="V26" s="124">
        <f t="shared" si="3"/>
        <v>129.999999999999</v>
      </c>
      <c r="W26" s="124">
        <f t="shared" si="4"/>
        <v>17728.68</v>
      </c>
      <c r="X26" s="124">
        <f t="shared" si="5"/>
        <v>425695</v>
      </c>
      <c r="Y26" s="125" t="s">
        <v>70</v>
      </c>
      <c r="Z26" s="124">
        <f t="shared" si="10"/>
        <v>-1</v>
      </c>
      <c r="AA26">
        <f t="shared" si="6"/>
        <v>3</v>
      </c>
    </row>
    <row r="27" spans="1:28" ht="13.5">
      <c r="A27">
        <v>26</v>
      </c>
      <c r="B27" t="s">
        <v>110</v>
      </c>
      <c r="C27" s="139" t="s">
        <v>105</v>
      </c>
      <c r="D27" t="s">
        <v>107</v>
      </c>
      <c r="E27" s="144" t="s">
        <v>74</v>
      </c>
      <c r="F27">
        <f t="shared" si="0"/>
        <v>1.6</v>
      </c>
      <c r="G27" s="144">
        <v>20090713</v>
      </c>
      <c r="H27" s="144">
        <v>1.4006</v>
      </c>
      <c r="I27">
        <v>1.3897</v>
      </c>
      <c r="J27" s="134">
        <f t="shared" si="7"/>
        <v>1.6768822308270857</v>
      </c>
      <c r="K27" t="s">
        <v>106</v>
      </c>
      <c r="L27">
        <v>10091026</v>
      </c>
      <c r="M27">
        <v>1.49373</v>
      </c>
      <c r="N27" s="141" t="s">
        <v>87</v>
      </c>
      <c r="O27" t="str">
        <f t="shared" si="1"/>
        <v>勝ち</v>
      </c>
      <c r="P27">
        <f t="shared" si="8"/>
        <v>109.00000000000132</v>
      </c>
      <c r="Q27">
        <v>93.16</v>
      </c>
      <c r="R27" s="145">
        <f t="shared" si="12"/>
        <v>93.16</v>
      </c>
      <c r="S27" s="124">
        <f t="shared" si="2"/>
        <v>931.2999999999994</v>
      </c>
      <c r="T27" s="124">
        <f t="shared" si="9"/>
      </c>
      <c r="U27" s="124">
        <f t="shared" si="11"/>
        <v>138815</v>
      </c>
      <c r="V27" s="124">
        <f t="shared" si="3"/>
        <v>109.00000000000132</v>
      </c>
      <c r="W27" s="124">
        <f t="shared" si="4"/>
        <v>17027.8</v>
      </c>
      <c r="X27" s="124">
        <f t="shared" si="5"/>
        <v>564510</v>
      </c>
      <c r="Y27" s="125" t="s">
        <v>70</v>
      </c>
      <c r="Z27" s="124">
        <f t="shared" si="10"/>
        <v>8.544036697247597</v>
      </c>
      <c r="AA27">
        <f t="shared" si="6"/>
        <v>1</v>
      </c>
      <c r="AB27">
        <f>X26-17027</f>
        <v>408668</v>
      </c>
    </row>
    <row r="28" spans="1:27" ht="13.5">
      <c r="A28">
        <v>27</v>
      </c>
      <c r="B28" t="s">
        <v>110</v>
      </c>
      <c r="C28" s="139" t="s">
        <v>105</v>
      </c>
      <c r="D28" t="s">
        <v>107</v>
      </c>
      <c r="E28" s="144" t="s">
        <v>74</v>
      </c>
      <c r="F28" s="146">
        <v>1.6</v>
      </c>
      <c r="G28" s="144">
        <v>20090828</v>
      </c>
      <c r="H28" s="144">
        <v>1.4274</v>
      </c>
      <c r="I28">
        <v>1.4199</v>
      </c>
      <c r="J28" s="134">
        <f>W28/Q28/V28</f>
        <v>3.2317732932588825</v>
      </c>
      <c r="K28" t="s">
        <v>106</v>
      </c>
      <c r="L28">
        <v>20090901</v>
      </c>
      <c r="M28">
        <f>I28</f>
        <v>1.4199</v>
      </c>
      <c r="N28" s="141" t="s">
        <v>72</v>
      </c>
      <c r="O28" t="str">
        <f>IF(N28="トレーリング","勝ち",IF(OR(N28="LC",N28="建て値前LC"),"負け","－"))</f>
        <v>負け</v>
      </c>
      <c r="P28">
        <f>ABS(H28-I28)*10000</f>
        <v>75.00000000000063</v>
      </c>
      <c r="Q28">
        <v>93.16</v>
      </c>
      <c r="R28" s="145">
        <f t="shared" si="12"/>
        <v>93.16</v>
      </c>
      <c r="S28" s="124">
        <f t="shared" si="2"/>
      </c>
      <c r="T28" s="124">
        <f t="shared" si="9"/>
        <v>-75.00000000000063</v>
      </c>
      <c r="U28" s="124">
        <f t="shared" si="11"/>
        <v>-11179</v>
      </c>
      <c r="V28" s="124">
        <f t="shared" si="3"/>
        <v>75.00000000000063</v>
      </c>
      <c r="W28" s="124">
        <f t="shared" si="4"/>
        <v>22580.4</v>
      </c>
      <c r="X28" s="124">
        <f t="shared" si="5"/>
        <v>553331</v>
      </c>
      <c r="Y28" s="125" t="s">
        <v>70</v>
      </c>
      <c r="Z28" s="124">
        <f t="shared" si="10"/>
        <v>-1</v>
      </c>
      <c r="AA28">
        <f t="shared" si="6"/>
        <v>1</v>
      </c>
    </row>
    <row r="29" spans="1:27" ht="13.5">
      <c r="A29">
        <v>28</v>
      </c>
      <c r="B29" t="s">
        <v>110</v>
      </c>
      <c r="C29" s="139" t="s">
        <v>105</v>
      </c>
      <c r="D29" t="s">
        <v>107</v>
      </c>
      <c r="E29" s="144" t="s">
        <v>74</v>
      </c>
      <c r="F29" s="146">
        <v>1.6</v>
      </c>
      <c r="G29" s="144">
        <v>20090921</v>
      </c>
      <c r="H29" s="144">
        <v>1.4712</v>
      </c>
      <c r="I29">
        <v>1.4611</v>
      </c>
      <c r="J29" s="134">
        <f t="shared" si="7"/>
        <v>2.3683236798769047</v>
      </c>
      <c r="K29" t="s">
        <v>106</v>
      </c>
      <c r="L29">
        <v>20090928</v>
      </c>
      <c r="M29">
        <f>I29</f>
        <v>1.4611</v>
      </c>
      <c r="N29" s="141" t="s">
        <v>72</v>
      </c>
      <c r="O29" t="str">
        <f t="shared" si="1"/>
        <v>負け</v>
      </c>
      <c r="P29">
        <f t="shared" si="8"/>
        <v>100.99999999999997</v>
      </c>
      <c r="Q29">
        <v>92.53</v>
      </c>
      <c r="R29" s="145">
        <f t="shared" si="12"/>
        <v>92.53</v>
      </c>
      <c r="S29" s="124">
        <f t="shared" si="2"/>
      </c>
      <c r="T29" s="124">
        <f t="shared" si="9"/>
        <v>-100.99999999999997</v>
      </c>
      <c r="U29" s="124">
        <f t="shared" si="11"/>
        <v>-14952</v>
      </c>
      <c r="V29" s="124">
        <f t="shared" si="3"/>
        <v>100.99999999999997</v>
      </c>
      <c r="W29" s="124">
        <f t="shared" si="4"/>
        <v>22133.24</v>
      </c>
      <c r="X29" s="124">
        <f t="shared" si="5"/>
        <v>538379</v>
      </c>
      <c r="Y29" s="125" t="s">
        <v>70</v>
      </c>
      <c r="Z29" s="124">
        <f t="shared" si="10"/>
        <v>-1</v>
      </c>
      <c r="AA29">
        <f t="shared" si="6"/>
        <v>2</v>
      </c>
    </row>
    <row r="30" spans="1:27" ht="13.5">
      <c r="A30">
        <v>29</v>
      </c>
      <c r="B30" t="s">
        <v>110</v>
      </c>
      <c r="C30" s="139" t="s">
        <v>105</v>
      </c>
      <c r="D30" t="s">
        <v>107</v>
      </c>
      <c r="E30" s="144" t="s">
        <v>74</v>
      </c>
      <c r="F30" s="146">
        <v>2</v>
      </c>
      <c r="G30" s="144">
        <v>20091007</v>
      </c>
      <c r="H30" s="144">
        <v>1.4736</v>
      </c>
      <c r="I30">
        <v>1.465</v>
      </c>
      <c r="J30" s="134">
        <f t="shared" si="7"/>
        <v>2.8041303158936626</v>
      </c>
      <c r="K30" t="s">
        <v>106</v>
      </c>
      <c r="L30">
        <v>10091026</v>
      </c>
      <c r="M30">
        <v>1.49373</v>
      </c>
      <c r="N30" s="141" t="s">
        <v>87</v>
      </c>
      <c r="O30" t="str">
        <f t="shared" si="1"/>
        <v>勝ち</v>
      </c>
      <c r="P30">
        <f t="shared" si="8"/>
        <v>85.9999999999994</v>
      </c>
      <c r="Q30">
        <v>89.3</v>
      </c>
      <c r="R30" s="145">
        <f t="shared" si="12"/>
        <v>89.3</v>
      </c>
      <c r="S30" s="124">
        <f t="shared" si="2"/>
        <v>201.2999999999998</v>
      </c>
      <c r="T30" s="124">
        <f t="shared" si="9"/>
      </c>
      <c r="U30" s="124">
        <f t="shared" si="11"/>
        <v>35952</v>
      </c>
      <c r="V30" s="124">
        <f t="shared" si="3"/>
        <v>85.9999999999994</v>
      </c>
      <c r="W30" s="124">
        <f t="shared" si="4"/>
        <v>21535.16</v>
      </c>
      <c r="X30" s="124">
        <f t="shared" si="5"/>
        <v>574331</v>
      </c>
      <c r="Y30" s="125" t="s">
        <v>70</v>
      </c>
      <c r="Z30" s="124">
        <f t="shared" si="10"/>
        <v>2.3406976744186188</v>
      </c>
      <c r="AA30">
        <f t="shared" si="6"/>
        <v>1</v>
      </c>
    </row>
    <row r="31" spans="1:27" ht="13.5">
      <c r="A31">
        <v>30</v>
      </c>
      <c r="B31" t="s">
        <v>110</v>
      </c>
      <c r="C31" s="139" t="s">
        <v>105</v>
      </c>
      <c r="D31" t="s">
        <v>107</v>
      </c>
      <c r="E31" s="144" t="s">
        <v>74</v>
      </c>
      <c r="F31" s="146">
        <v>1.9</v>
      </c>
      <c r="G31" s="144">
        <v>20091022</v>
      </c>
      <c r="H31" s="144">
        <v>1.5041</v>
      </c>
      <c r="I31">
        <v>1.4944</v>
      </c>
      <c r="J31" s="134">
        <f t="shared" si="7"/>
        <v>2.5827429201002707</v>
      </c>
      <c r="K31" t="s">
        <v>106</v>
      </c>
      <c r="L31">
        <v>10091026</v>
      </c>
      <c r="M31">
        <v>1.49373</v>
      </c>
      <c r="N31" s="141" t="s">
        <v>72</v>
      </c>
      <c r="O31" t="str">
        <f t="shared" si="1"/>
        <v>負け</v>
      </c>
      <c r="P31">
        <f t="shared" si="8"/>
        <v>97.00000000000043</v>
      </c>
      <c r="Q31">
        <v>91.7</v>
      </c>
      <c r="R31" s="145">
        <f t="shared" si="12"/>
        <v>91.7</v>
      </c>
      <c r="S31" s="124">
        <f t="shared" si="2"/>
      </c>
      <c r="T31" s="124">
        <f t="shared" si="9"/>
        <v>-103.6999999999999</v>
      </c>
      <c r="U31" s="124">
        <f>ROUNDDOWN(IF(S31="",R31*T31*F31,R31*S31*F31),0)</f>
        <v>-18067</v>
      </c>
      <c r="V31" s="124">
        <f t="shared" si="3"/>
        <v>97.00000000000043</v>
      </c>
      <c r="W31" s="124">
        <f t="shared" si="4"/>
        <v>22973.24</v>
      </c>
      <c r="X31" s="124">
        <f t="shared" si="5"/>
        <v>556264</v>
      </c>
      <c r="Y31" s="125" t="s">
        <v>70</v>
      </c>
      <c r="Z31" s="124">
        <f t="shared" si="10"/>
        <v>-1.0690721649484478</v>
      </c>
      <c r="AA31">
        <f t="shared" si="6"/>
        <v>1</v>
      </c>
    </row>
    <row r="32" spans="1:27" ht="13.5">
      <c r="A32">
        <v>31</v>
      </c>
      <c r="B32" t="s">
        <v>110</v>
      </c>
      <c r="C32" s="139" t="s">
        <v>105</v>
      </c>
      <c r="D32" t="s">
        <v>120</v>
      </c>
      <c r="E32" s="144" t="s">
        <v>74</v>
      </c>
      <c r="F32">
        <f t="shared" si="0"/>
        <v>2.5</v>
      </c>
      <c r="G32" s="144">
        <v>20091125</v>
      </c>
      <c r="H32" s="144">
        <v>1.4988</v>
      </c>
      <c r="I32">
        <v>1.4888</v>
      </c>
      <c r="J32" s="134">
        <f t="shared" si="7"/>
        <v>2.510499830757078</v>
      </c>
      <c r="K32" t="s">
        <v>106</v>
      </c>
      <c r="L32">
        <v>20091121</v>
      </c>
      <c r="M32">
        <v>1.4988</v>
      </c>
      <c r="N32" s="141" t="s">
        <v>118</v>
      </c>
      <c r="O32" t="str">
        <f>IF(N32="トレーリング","勝ち",IF(OR(N32="LC",N32="建て値前LC"),"負け","－"))</f>
        <v>－</v>
      </c>
      <c r="P32">
        <f t="shared" si="8"/>
        <v>100.00000000000009</v>
      </c>
      <c r="Q32">
        <v>88.63</v>
      </c>
      <c r="R32" s="145">
        <f t="shared" si="12"/>
        <v>88.63</v>
      </c>
      <c r="S32" s="124">
        <f t="shared" si="2"/>
      </c>
      <c r="T32" s="124">
        <f t="shared" si="9"/>
        <v>0</v>
      </c>
      <c r="U32" s="124">
        <f>ROUNDDOWN(IF(S32="",R32*T32*F32,R32*S32*F32),0)</f>
        <v>0</v>
      </c>
      <c r="V32" s="124">
        <f t="shared" si="3"/>
        <v>100.00000000000009</v>
      </c>
      <c r="W32" s="124">
        <f t="shared" si="4"/>
        <v>22250.56</v>
      </c>
      <c r="X32" s="124">
        <f t="shared" si="5"/>
        <v>556264</v>
      </c>
      <c r="Y32" s="125" t="s">
        <v>70</v>
      </c>
      <c r="Z32" s="124">
        <f t="shared" si="10"/>
        <v>0</v>
      </c>
      <c r="AA32">
        <f t="shared" si="6"/>
        <v>1</v>
      </c>
    </row>
    <row r="33" spans="1:27" ht="13.5">
      <c r="A33">
        <v>32</v>
      </c>
      <c r="B33" t="s">
        <v>110</v>
      </c>
      <c r="C33" s="139" t="s">
        <v>105</v>
      </c>
      <c r="D33" t="s">
        <v>120</v>
      </c>
      <c r="E33" s="144" t="s">
        <v>74</v>
      </c>
      <c r="F33">
        <f t="shared" si="0"/>
        <v>1.4</v>
      </c>
      <c r="G33" s="144">
        <v>20091127</v>
      </c>
      <c r="H33" s="144">
        <v>1.5</v>
      </c>
      <c r="I33">
        <v>1.4828</v>
      </c>
      <c r="J33" s="134">
        <f t="shared" si="7"/>
        <v>1.4852321576375636</v>
      </c>
      <c r="K33" t="s">
        <v>106</v>
      </c>
      <c r="L33">
        <v>20091204</v>
      </c>
      <c r="M33">
        <f>I33</f>
        <v>1.4828</v>
      </c>
      <c r="N33" s="141" t="s">
        <v>118</v>
      </c>
      <c r="O33" t="str">
        <f t="shared" si="1"/>
        <v>－</v>
      </c>
      <c r="P33">
        <f t="shared" si="8"/>
        <v>172.00000000000105</v>
      </c>
      <c r="Q33">
        <v>87.1</v>
      </c>
      <c r="R33" s="145">
        <f t="shared" si="12"/>
        <v>87.1</v>
      </c>
      <c r="S33" s="124">
        <f t="shared" si="2"/>
      </c>
      <c r="T33" s="124">
        <f t="shared" si="9"/>
        <v>0</v>
      </c>
      <c r="U33" s="124">
        <f t="shared" si="11"/>
        <v>0</v>
      </c>
      <c r="V33" s="124">
        <f t="shared" si="3"/>
        <v>172.00000000000105</v>
      </c>
      <c r="W33" s="124">
        <f t="shared" si="4"/>
        <v>22250.56</v>
      </c>
      <c r="X33" s="124">
        <f t="shared" si="5"/>
        <v>556264</v>
      </c>
      <c r="Y33" s="125" t="s">
        <v>70</v>
      </c>
      <c r="Z33" s="124">
        <f t="shared" si="10"/>
        <v>0</v>
      </c>
      <c r="AA33">
        <f t="shared" si="6"/>
        <v>2</v>
      </c>
    </row>
    <row r="34" spans="1:27" ht="13.5">
      <c r="A34">
        <v>33</v>
      </c>
      <c r="B34" t="s">
        <v>110</v>
      </c>
      <c r="C34" s="139" t="s">
        <v>105</v>
      </c>
      <c r="D34" t="s">
        <v>107</v>
      </c>
      <c r="E34" s="144" t="s">
        <v>88</v>
      </c>
      <c r="F34">
        <f t="shared" si="0"/>
        <v>2.3</v>
      </c>
      <c r="G34" s="144">
        <v>20100224</v>
      </c>
      <c r="H34" s="144">
        <v>1.3625</v>
      </c>
      <c r="I34">
        <v>1.352</v>
      </c>
      <c r="J34" s="134">
        <f>W34/Q34/V34</f>
        <v>2.3451759101161596</v>
      </c>
      <c r="K34" t="s">
        <v>106</v>
      </c>
      <c r="L34">
        <v>20100226</v>
      </c>
      <c r="M34">
        <f>I34</f>
        <v>1.352</v>
      </c>
      <c r="N34" s="141" t="s">
        <v>72</v>
      </c>
      <c r="O34" t="str">
        <f aca="true" t="shared" si="13" ref="O34:O65">IF(N34="トレーリング","勝ち",IF(OR(N34="LC",N34="建て値前LC"),"負け","－"))</f>
        <v>負け</v>
      </c>
      <c r="P34">
        <f t="shared" si="8"/>
        <v>104.99999999999955</v>
      </c>
      <c r="Q34">
        <v>90.36</v>
      </c>
      <c r="R34" s="145">
        <f t="shared" si="12"/>
        <v>90.36</v>
      </c>
      <c r="S34" s="124">
        <f aca="true" t="shared" si="14" ref="S34:S65">IF(O34="勝ち",ABS(M34-H34)*10000,"")</f>
      </c>
      <c r="T34" s="124">
        <f t="shared" si="9"/>
        <v>-104.99999999999955</v>
      </c>
      <c r="U34" s="124">
        <f t="shared" si="11"/>
        <v>-21821</v>
      </c>
      <c r="V34" s="124">
        <f aca="true" t="shared" si="15" ref="V34:V65">ABS(H34-I34)*10000</f>
        <v>104.99999999999955</v>
      </c>
      <c r="W34" s="124">
        <f aca="true" t="shared" si="16" ref="W34:W65">$V$1*X33</f>
        <v>22250.56</v>
      </c>
      <c r="X34" s="124">
        <f t="shared" si="5"/>
        <v>534443</v>
      </c>
      <c r="Y34" s="125" t="s">
        <v>70</v>
      </c>
      <c r="Z34" s="124">
        <f aca="true" t="shared" si="17" ref="Z34:Z65">IF(T34="",S34/V34,T34/V34)</f>
        <v>-1</v>
      </c>
      <c r="AA34">
        <f aca="true" t="shared" si="18" ref="AA34:AA65">IF(O34=O33,AA33+1,1)</f>
        <v>1</v>
      </c>
    </row>
    <row r="35" spans="1:27" ht="13.5">
      <c r="A35">
        <v>34</v>
      </c>
      <c r="B35" t="s">
        <v>110</v>
      </c>
      <c r="C35" s="139" t="s">
        <v>105</v>
      </c>
      <c r="D35" t="s">
        <v>121</v>
      </c>
      <c r="E35" s="144" t="s">
        <v>88</v>
      </c>
      <c r="F35">
        <f t="shared" si="0"/>
        <v>1.6</v>
      </c>
      <c r="G35" s="144">
        <v>20100427</v>
      </c>
      <c r="H35" s="144">
        <v>1.3277</v>
      </c>
      <c r="I35" s="144">
        <v>1.3415</v>
      </c>
      <c r="J35" s="134">
        <f t="shared" si="7"/>
        <v>1.6446651926187041</v>
      </c>
      <c r="K35" t="s">
        <v>106</v>
      </c>
      <c r="L35">
        <v>20100429</v>
      </c>
      <c r="M35">
        <v>1.3277</v>
      </c>
      <c r="N35" s="141" t="s">
        <v>118</v>
      </c>
      <c r="O35" t="str">
        <f t="shared" si="13"/>
        <v>－</v>
      </c>
      <c r="P35">
        <f t="shared" si="8"/>
        <v>137.99999999999812</v>
      </c>
      <c r="Q35">
        <v>94.19</v>
      </c>
      <c r="R35" s="145">
        <f t="shared" si="12"/>
        <v>94.19</v>
      </c>
      <c r="S35" s="124">
        <f t="shared" si="14"/>
      </c>
      <c r="T35" s="124">
        <f t="shared" si="9"/>
        <v>0</v>
      </c>
      <c r="U35" s="124">
        <f t="shared" si="11"/>
        <v>0</v>
      </c>
      <c r="V35" s="124">
        <f t="shared" si="15"/>
        <v>137.99999999999812</v>
      </c>
      <c r="W35" s="124">
        <f t="shared" si="16"/>
        <v>21377.72</v>
      </c>
      <c r="X35" s="124">
        <f t="shared" si="5"/>
        <v>534443</v>
      </c>
      <c r="Y35" s="125" t="s">
        <v>70</v>
      </c>
      <c r="Z35" s="124">
        <f t="shared" si="17"/>
        <v>0</v>
      </c>
      <c r="AA35">
        <f t="shared" si="18"/>
        <v>1</v>
      </c>
    </row>
    <row r="36" spans="1:27" ht="13.5">
      <c r="A36">
        <v>35</v>
      </c>
      <c r="B36" t="s">
        <v>110</v>
      </c>
      <c r="C36" s="139" t="s">
        <v>105</v>
      </c>
      <c r="D36" t="s">
        <v>107</v>
      </c>
      <c r="E36" s="144" t="s">
        <v>88</v>
      </c>
      <c r="F36">
        <f t="shared" si="0"/>
        <v>0.7</v>
      </c>
      <c r="G36" s="144">
        <v>20100510</v>
      </c>
      <c r="H36" s="144">
        <v>1.2805</v>
      </c>
      <c r="I36" s="144">
        <v>1.3093</v>
      </c>
      <c r="J36" s="134">
        <f t="shared" si="7"/>
        <v>0.7936297919859362</v>
      </c>
      <c r="K36" t="s">
        <v>106</v>
      </c>
      <c r="L36">
        <v>20100614</v>
      </c>
      <c r="M36">
        <v>1.21821</v>
      </c>
      <c r="N36" s="141" t="s">
        <v>87</v>
      </c>
      <c r="O36" t="str">
        <f t="shared" si="13"/>
        <v>勝ち</v>
      </c>
      <c r="P36">
        <f t="shared" si="8"/>
        <v>287.9999999999994</v>
      </c>
      <c r="Q36">
        <v>93.53</v>
      </c>
      <c r="R36" s="145">
        <f t="shared" si="12"/>
        <v>93.53</v>
      </c>
      <c r="S36" s="124">
        <f t="shared" si="14"/>
        <v>622.8999999999995</v>
      </c>
      <c r="T36" s="124">
        <f t="shared" si="9"/>
      </c>
      <c r="U36" s="124">
        <f t="shared" si="11"/>
        <v>40781</v>
      </c>
      <c r="V36" s="124">
        <f t="shared" si="15"/>
        <v>287.9999999999994</v>
      </c>
      <c r="W36" s="124">
        <f t="shared" si="16"/>
        <v>21377.72</v>
      </c>
      <c r="X36" s="124">
        <f aca="true" t="shared" si="19" ref="X36:X65">X35+U36</f>
        <v>575224</v>
      </c>
      <c r="Y36" s="125" t="s">
        <v>70</v>
      </c>
      <c r="Z36" s="124">
        <f t="shared" si="17"/>
        <v>2.1628472222222253</v>
      </c>
      <c r="AA36">
        <f t="shared" si="18"/>
        <v>1</v>
      </c>
    </row>
    <row r="37" spans="1:27" ht="13.5">
      <c r="A37">
        <v>36</v>
      </c>
      <c r="B37" t="s">
        <v>110</v>
      </c>
      <c r="C37" s="139" t="s">
        <v>105</v>
      </c>
      <c r="D37" t="s">
        <v>122</v>
      </c>
      <c r="E37" s="144" t="s">
        <v>74</v>
      </c>
      <c r="F37">
        <f t="shared" si="0"/>
        <v>1.7</v>
      </c>
      <c r="G37" s="144">
        <v>20100615</v>
      </c>
      <c r="H37" s="144">
        <v>1.2311</v>
      </c>
      <c r="I37" s="144">
        <v>1.2167</v>
      </c>
      <c r="J37" s="134">
        <f t="shared" si="7"/>
        <v>1.7398132017034225</v>
      </c>
      <c r="K37" t="s">
        <v>106</v>
      </c>
      <c r="L37">
        <v>20100622</v>
      </c>
      <c r="M37">
        <v>1.2311</v>
      </c>
      <c r="N37" s="141" t="s">
        <v>118</v>
      </c>
      <c r="O37" t="str">
        <f t="shared" si="13"/>
        <v>－</v>
      </c>
      <c r="P37">
        <f t="shared" si="8"/>
        <v>144.0000000000019</v>
      </c>
      <c r="Q37">
        <v>91.84</v>
      </c>
      <c r="R37" s="145">
        <f t="shared" si="12"/>
        <v>91.84</v>
      </c>
      <c r="S37" s="124">
        <f t="shared" si="14"/>
      </c>
      <c r="T37" s="124">
        <f t="shared" si="9"/>
        <v>0</v>
      </c>
      <c r="U37" s="124">
        <f t="shared" si="11"/>
        <v>0</v>
      </c>
      <c r="V37" s="124">
        <f t="shared" si="15"/>
        <v>144.0000000000019</v>
      </c>
      <c r="W37" s="124">
        <f t="shared" si="16"/>
        <v>23008.96</v>
      </c>
      <c r="X37" s="124">
        <f t="shared" si="19"/>
        <v>575224</v>
      </c>
      <c r="Y37" s="125" t="s">
        <v>70</v>
      </c>
      <c r="Z37" s="124">
        <f t="shared" si="17"/>
        <v>0</v>
      </c>
      <c r="AA37">
        <f t="shared" si="18"/>
        <v>1</v>
      </c>
    </row>
    <row r="38" spans="1:27" ht="13.5">
      <c r="A38">
        <v>37</v>
      </c>
      <c r="B38" t="s">
        <v>110</v>
      </c>
      <c r="C38" s="139" t="s">
        <v>105</v>
      </c>
      <c r="D38" t="s">
        <v>107</v>
      </c>
      <c r="E38" s="144" t="s">
        <v>74</v>
      </c>
      <c r="F38">
        <f t="shared" si="0"/>
        <v>1.7</v>
      </c>
      <c r="G38" s="144">
        <v>20101018</v>
      </c>
      <c r="H38" s="144">
        <v>1.3989</v>
      </c>
      <c r="I38" s="144">
        <v>1.3831</v>
      </c>
      <c r="J38" s="134">
        <f t="shared" si="7"/>
        <v>1.7872647166657303</v>
      </c>
      <c r="K38" t="s">
        <v>106</v>
      </c>
      <c r="L38">
        <v>20101019</v>
      </c>
      <c r="M38">
        <f>I38</f>
        <v>1.3831</v>
      </c>
      <c r="N38" s="141" t="s">
        <v>72</v>
      </c>
      <c r="O38" t="str">
        <f t="shared" si="13"/>
        <v>負け</v>
      </c>
      <c r="P38">
        <f t="shared" si="8"/>
        <v>158.00000000000037</v>
      </c>
      <c r="Q38">
        <v>81.48</v>
      </c>
      <c r="R38" s="145">
        <f t="shared" si="12"/>
        <v>81.48</v>
      </c>
      <c r="S38" s="124">
        <f t="shared" si="14"/>
      </c>
      <c r="T38" s="124">
        <f t="shared" si="9"/>
        <v>-158.00000000000037</v>
      </c>
      <c r="U38" s="124">
        <f t="shared" si="11"/>
        <v>-21885</v>
      </c>
      <c r="V38" s="124">
        <f t="shared" si="15"/>
        <v>158.00000000000037</v>
      </c>
      <c r="W38" s="124">
        <f t="shared" si="16"/>
        <v>23008.96</v>
      </c>
      <c r="X38" s="124">
        <f t="shared" si="19"/>
        <v>553339</v>
      </c>
      <c r="Y38" s="125" t="s">
        <v>70</v>
      </c>
      <c r="Z38" s="124">
        <f t="shared" si="17"/>
        <v>-1</v>
      </c>
      <c r="AA38">
        <f t="shared" si="18"/>
        <v>1</v>
      </c>
    </row>
    <row r="39" spans="1:27" ht="13.5">
      <c r="A39">
        <v>38</v>
      </c>
      <c r="B39" t="s">
        <v>110</v>
      </c>
      <c r="C39" s="139" t="s">
        <v>105</v>
      </c>
      <c r="D39" t="s">
        <v>122</v>
      </c>
      <c r="E39" s="144" t="s">
        <v>88</v>
      </c>
      <c r="F39">
        <f t="shared" si="0"/>
        <v>1.4</v>
      </c>
      <c r="G39" s="144">
        <v>20101217</v>
      </c>
      <c r="H39" s="144">
        <v>1.3181</v>
      </c>
      <c r="I39" s="144">
        <v>1.3359</v>
      </c>
      <c r="J39" s="134">
        <f t="shared" si="7"/>
        <v>1.4647533654128655</v>
      </c>
      <c r="K39" t="s">
        <v>106</v>
      </c>
      <c r="L39">
        <v>20101221</v>
      </c>
      <c r="M39">
        <v>1.3181</v>
      </c>
      <c r="N39" s="141" t="s">
        <v>118</v>
      </c>
      <c r="O39" t="str">
        <f t="shared" si="13"/>
        <v>－</v>
      </c>
      <c r="P39">
        <f t="shared" si="8"/>
        <v>178.00000000000037</v>
      </c>
      <c r="Q39">
        <v>84.892</v>
      </c>
      <c r="R39" s="145">
        <f t="shared" si="12"/>
        <v>84.892</v>
      </c>
      <c r="S39" s="124">
        <f t="shared" si="14"/>
      </c>
      <c r="T39" s="124">
        <f t="shared" si="9"/>
        <v>0</v>
      </c>
      <c r="U39" s="124">
        <f t="shared" si="11"/>
        <v>0</v>
      </c>
      <c r="V39" s="124">
        <f t="shared" si="15"/>
        <v>178.00000000000037</v>
      </c>
      <c r="W39" s="124">
        <f t="shared" si="16"/>
        <v>22133.56</v>
      </c>
      <c r="X39" s="124">
        <f t="shared" si="19"/>
        <v>553339</v>
      </c>
      <c r="Y39" s="125" t="s">
        <v>70</v>
      </c>
      <c r="Z39" s="124">
        <f t="shared" si="17"/>
        <v>0</v>
      </c>
      <c r="AA39">
        <f t="shared" si="18"/>
        <v>1</v>
      </c>
    </row>
    <row r="40" spans="1:27" ht="13.5">
      <c r="A40">
        <v>39</v>
      </c>
      <c r="B40" t="s">
        <v>110</v>
      </c>
      <c r="C40" s="139" t="s">
        <v>105</v>
      </c>
      <c r="D40" t="s">
        <v>107</v>
      </c>
      <c r="E40" s="144" t="s">
        <v>88</v>
      </c>
      <c r="F40">
        <f t="shared" si="0"/>
        <v>1.8</v>
      </c>
      <c r="G40" s="144">
        <v>20101228</v>
      </c>
      <c r="H40" s="144">
        <v>1.3126</v>
      </c>
      <c r="I40" s="144">
        <v>1.3274</v>
      </c>
      <c r="J40" s="134">
        <f t="shared" si="7"/>
        <v>1.8029063421468579</v>
      </c>
      <c r="K40" t="s">
        <v>106</v>
      </c>
      <c r="L40">
        <v>20101230</v>
      </c>
      <c r="M40">
        <f>I40</f>
        <v>1.3274</v>
      </c>
      <c r="N40" s="141" t="s">
        <v>72</v>
      </c>
      <c r="O40" t="str">
        <f t="shared" si="13"/>
        <v>負け</v>
      </c>
      <c r="P40">
        <f t="shared" si="8"/>
        <v>147.99999999999923</v>
      </c>
      <c r="Q40">
        <v>82.95</v>
      </c>
      <c r="R40" s="145">
        <f t="shared" si="12"/>
        <v>82.95</v>
      </c>
      <c r="S40" s="124">
        <f t="shared" si="14"/>
      </c>
      <c r="T40" s="124">
        <f t="shared" si="9"/>
        <v>-147.99999999999923</v>
      </c>
      <c r="U40" s="124">
        <f t="shared" si="11"/>
        <v>-22097</v>
      </c>
      <c r="V40" s="124">
        <f t="shared" si="15"/>
        <v>147.99999999999923</v>
      </c>
      <c r="W40" s="124">
        <f t="shared" si="16"/>
        <v>22133.56</v>
      </c>
      <c r="X40" s="124">
        <f t="shared" si="19"/>
        <v>531242</v>
      </c>
      <c r="Y40" s="125" t="s">
        <v>70</v>
      </c>
      <c r="Z40" s="124">
        <f t="shared" si="17"/>
        <v>-1</v>
      </c>
      <c r="AA40">
        <f t="shared" si="18"/>
        <v>1</v>
      </c>
    </row>
    <row r="41" spans="1:27" ht="13.5">
      <c r="A41">
        <v>40</v>
      </c>
      <c r="B41" t="s">
        <v>110</v>
      </c>
      <c r="C41" s="139" t="s">
        <v>105</v>
      </c>
      <c r="D41" t="s">
        <v>107</v>
      </c>
      <c r="E41" s="144" t="s">
        <v>74</v>
      </c>
      <c r="F41">
        <f t="shared" si="0"/>
        <v>1.5</v>
      </c>
      <c r="G41" s="144">
        <v>20110222</v>
      </c>
      <c r="H41" s="144">
        <v>1.3694</v>
      </c>
      <c r="I41" s="144">
        <v>1.3525</v>
      </c>
      <c r="J41" s="134">
        <f t="shared" si="7"/>
        <v>1.505480740891889</v>
      </c>
      <c r="K41" t="s">
        <v>106</v>
      </c>
      <c r="L41">
        <v>20110505</v>
      </c>
      <c r="M41">
        <v>1.46264</v>
      </c>
      <c r="N41" s="141" t="s">
        <v>87</v>
      </c>
      <c r="O41" t="str">
        <f t="shared" si="13"/>
        <v>勝ち</v>
      </c>
      <c r="P41">
        <f t="shared" si="8"/>
        <v>168.99999999999915</v>
      </c>
      <c r="Q41">
        <v>83.52</v>
      </c>
      <c r="R41" s="145">
        <f t="shared" si="12"/>
        <v>83.52</v>
      </c>
      <c r="S41" s="124">
        <f t="shared" si="14"/>
        <v>932.3999999999999</v>
      </c>
      <c r="T41" s="124">
        <f t="shared" si="9"/>
      </c>
      <c r="U41" s="124">
        <f t="shared" si="11"/>
        <v>116811</v>
      </c>
      <c r="V41" s="124">
        <f t="shared" si="15"/>
        <v>168.99999999999915</v>
      </c>
      <c r="W41" s="124">
        <f t="shared" si="16"/>
        <v>21249.68</v>
      </c>
      <c r="X41" s="124">
        <f t="shared" si="19"/>
        <v>648053</v>
      </c>
      <c r="Y41" s="125" t="s">
        <v>70</v>
      </c>
      <c r="Z41" s="124">
        <f t="shared" si="17"/>
        <v>5.517159763313637</v>
      </c>
      <c r="AA41">
        <f t="shared" si="18"/>
        <v>1</v>
      </c>
    </row>
    <row r="42" spans="1:27" ht="13.5">
      <c r="A42">
        <v>41</v>
      </c>
      <c r="B42" t="s">
        <v>110</v>
      </c>
      <c r="C42" s="139" t="s">
        <v>105</v>
      </c>
      <c r="D42" t="s">
        <v>120</v>
      </c>
      <c r="E42" s="144" t="s">
        <v>88</v>
      </c>
      <c r="F42">
        <f t="shared" si="0"/>
        <v>3.1</v>
      </c>
      <c r="G42" s="144">
        <v>20110521</v>
      </c>
      <c r="H42" s="144">
        <v>1.4132</v>
      </c>
      <c r="I42" s="144">
        <v>1.4232</v>
      </c>
      <c r="J42" s="134">
        <f t="shared" si="7"/>
        <v>3.1709015290519846</v>
      </c>
      <c r="K42" t="s">
        <v>106</v>
      </c>
      <c r="L42">
        <v>20110526</v>
      </c>
      <c r="M42">
        <f>I42</f>
        <v>1.4232</v>
      </c>
      <c r="N42" s="141" t="s">
        <v>118</v>
      </c>
      <c r="O42" t="str">
        <f t="shared" si="13"/>
        <v>－</v>
      </c>
      <c r="P42">
        <f t="shared" si="8"/>
        <v>100.00000000000009</v>
      </c>
      <c r="Q42">
        <v>81.75</v>
      </c>
      <c r="R42" s="145">
        <f t="shared" si="12"/>
        <v>81.75</v>
      </c>
      <c r="S42" s="124">
        <f t="shared" si="14"/>
      </c>
      <c r="T42" s="124">
        <f t="shared" si="9"/>
        <v>0</v>
      </c>
      <c r="U42" s="124">
        <f t="shared" si="11"/>
        <v>0</v>
      </c>
      <c r="V42" s="124">
        <f t="shared" si="15"/>
        <v>100.00000000000009</v>
      </c>
      <c r="W42" s="124">
        <f t="shared" si="16"/>
        <v>25922.12</v>
      </c>
      <c r="X42" s="124">
        <f t="shared" si="19"/>
        <v>648053</v>
      </c>
      <c r="Y42" s="125" t="s">
        <v>70</v>
      </c>
      <c r="Z42" s="124">
        <f t="shared" si="17"/>
        <v>0</v>
      </c>
      <c r="AA42">
        <f t="shared" si="18"/>
        <v>1</v>
      </c>
    </row>
    <row r="43" spans="1:27" ht="13.5">
      <c r="A43">
        <v>42</v>
      </c>
      <c r="B43" t="s">
        <v>110</v>
      </c>
      <c r="C43" s="139" t="s">
        <v>105</v>
      </c>
      <c r="D43" t="s">
        <v>107</v>
      </c>
      <c r="E43" s="144" t="s">
        <v>88</v>
      </c>
      <c r="F43">
        <f t="shared" si="0"/>
        <v>1.8</v>
      </c>
      <c r="G43" s="144">
        <v>20110624</v>
      </c>
      <c r="H43" s="144">
        <v>1.4133</v>
      </c>
      <c r="I43" s="144">
        <v>1.4305</v>
      </c>
      <c r="J43" s="134">
        <f t="shared" si="7"/>
        <v>1.869851116625299</v>
      </c>
      <c r="K43" t="s">
        <v>106</v>
      </c>
      <c r="L43">
        <v>20110628</v>
      </c>
      <c r="M43">
        <f>I43</f>
        <v>1.4305</v>
      </c>
      <c r="N43" s="141" t="s">
        <v>72</v>
      </c>
      <c r="O43" t="str">
        <f t="shared" si="13"/>
        <v>負け</v>
      </c>
      <c r="P43">
        <f t="shared" si="8"/>
        <v>172.00000000000105</v>
      </c>
      <c r="Q43">
        <v>80.6</v>
      </c>
      <c r="R43" s="145">
        <f t="shared" si="12"/>
        <v>80.6</v>
      </c>
      <c r="S43" s="124">
        <f t="shared" si="14"/>
      </c>
      <c r="T43" s="124">
        <f t="shared" si="9"/>
        <v>-172.00000000000105</v>
      </c>
      <c r="U43" s="124">
        <f t="shared" si="11"/>
        <v>-24953</v>
      </c>
      <c r="V43" s="124">
        <f t="shared" si="15"/>
        <v>172.00000000000105</v>
      </c>
      <c r="W43" s="124">
        <f t="shared" si="16"/>
        <v>25922.12</v>
      </c>
      <c r="X43" s="124">
        <f t="shared" si="19"/>
        <v>623100</v>
      </c>
      <c r="Y43" s="125" t="s">
        <v>70</v>
      </c>
      <c r="Z43" s="124">
        <f t="shared" si="17"/>
        <v>-1</v>
      </c>
      <c r="AA43">
        <f t="shared" si="18"/>
        <v>1</v>
      </c>
    </row>
    <row r="44" spans="1:27" ht="13.5">
      <c r="A44">
        <v>43</v>
      </c>
      <c r="B44" t="s">
        <v>110</v>
      </c>
      <c r="C44" s="139" t="s">
        <v>105</v>
      </c>
      <c r="D44" t="s">
        <v>122</v>
      </c>
      <c r="E44" s="144" t="s">
        <v>88</v>
      </c>
      <c r="F44">
        <f t="shared" si="0"/>
        <v>2</v>
      </c>
      <c r="G44" s="144">
        <v>20110714</v>
      </c>
      <c r="H44" s="144">
        <v>1.413</v>
      </c>
      <c r="I44" s="144">
        <v>1.4282</v>
      </c>
      <c r="J44" s="134">
        <f t="shared" si="7"/>
        <v>2.059970907167432</v>
      </c>
      <c r="K44" t="s">
        <v>106</v>
      </c>
      <c r="L44">
        <v>20110718</v>
      </c>
      <c r="M44">
        <v>1.413</v>
      </c>
      <c r="N44" s="141" t="s">
        <v>118</v>
      </c>
      <c r="O44" t="str">
        <f t="shared" si="13"/>
        <v>－</v>
      </c>
      <c r="P44">
        <f t="shared" si="8"/>
        <v>151.9999999999988</v>
      </c>
      <c r="Q44">
        <v>79.6</v>
      </c>
      <c r="R44" s="145">
        <f t="shared" si="12"/>
        <v>79.6</v>
      </c>
      <c r="S44" s="124">
        <f t="shared" si="14"/>
      </c>
      <c r="T44" s="124">
        <f t="shared" si="9"/>
        <v>0</v>
      </c>
      <c r="U44" s="124">
        <f t="shared" si="11"/>
        <v>0</v>
      </c>
      <c r="V44" s="124">
        <f t="shared" si="15"/>
        <v>151.9999999999988</v>
      </c>
      <c r="W44" s="124">
        <f t="shared" si="16"/>
        <v>24924</v>
      </c>
      <c r="X44" s="124">
        <f t="shared" si="19"/>
        <v>623100</v>
      </c>
      <c r="Y44" s="125" t="s">
        <v>70</v>
      </c>
      <c r="Z44" s="124">
        <f t="shared" si="17"/>
        <v>0</v>
      </c>
      <c r="AA44">
        <f t="shared" si="18"/>
        <v>1</v>
      </c>
    </row>
    <row r="45" spans="1:27" ht="13.5">
      <c r="A45">
        <v>44</v>
      </c>
      <c r="B45" t="s">
        <v>110</v>
      </c>
      <c r="C45" s="139" t="s">
        <v>105</v>
      </c>
      <c r="D45" t="s">
        <v>121</v>
      </c>
      <c r="E45" s="139" t="s">
        <v>88</v>
      </c>
      <c r="F45">
        <f t="shared" si="0"/>
        <v>2</v>
      </c>
      <c r="G45" s="139">
        <v>20111104</v>
      </c>
      <c r="H45" s="144">
        <v>1.37105</v>
      </c>
      <c r="I45" s="144">
        <v>1.38688</v>
      </c>
      <c r="J45" s="134">
        <f t="shared" si="7"/>
        <v>2.0118564242908925</v>
      </c>
      <c r="K45" t="s">
        <v>106</v>
      </c>
      <c r="L45">
        <v>20111110</v>
      </c>
      <c r="M45">
        <f>I45</f>
        <v>1.38688</v>
      </c>
      <c r="N45" s="141" t="s">
        <v>118</v>
      </c>
      <c r="O45" t="str">
        <f t="shared" si="13"/>
        <v>－</v>
      </c>
      <c r="P45">
        <f t="shared" si="8"/>
        <v>158.29999999999788</v>
      </c>
      <c r="Q45">
        <v>78.26</v>
      </c>
      <c r="R45" s="145">
        <f t="shared" si="12"/>
        <v>78.26</v>
      </c>
      <c r="S45" s="124">
        <f t="shared" si="14"/>
      </c>
      <c r="T45" s="124">
        <f t="shared" si="9"/>
        <v>0</v>
      </c>
      <c r="U45" s="124">
        <f t="shared" si="11"/>
        <v>0</v>
      </c>
      <c r="V45" s="124">
        <f t="shared" si="15"/>
        <v>158.29999999999788</v>
      </c>
      <c r="W45" s="124">
        <f t="shared" si="16"/>
        <v>24924</v>
      </c>
      <c r="X45" s="124">
        <f t="shared" si="19"/>
        <v>623100</v>
      </c>
      <c r="Y45" s="125" t="s">
        <v>70</v>
      </c>
      <c r="Z45" s="124">
        <f t="shared" si="17"/>
        <v>0</v>
      </c>
      <c r="AA45">
        <f t="shared" si="18"/>
        <v>2</v>
      </c>
    </row>
    <row r="46" spans="1:27" ht="13.5">
      <c r="A46">
        <v>45</v>
      </c>
      <c r="B46" t="s">
        <v>110</v>
      </c>
      <c r="C46" s="139" t="s">
        <v>105</v>
      </c>
      <c r="D46" t="s">
        <v>107</v>
      </c>
      <c r="E46" s="139" t="s">
        <v>88</v>
      </c>
      <c r="F46">
        <f t="shared" si="0"/>
        <v>3.1</v>
      </c>
      <c r="G46" s="139">
        <v>20111207</v>
      </c>
      <c r="H46" s="144">
        <v>1.33504</v>
      </c>
      <c r="I46" s="144">
        <v>1.34532</v>
      </c>
      <c r="J46" s="134">
        <f t="shared" si="7"/>
        <v>3.116341412181269</v>
      </c>
      <c r="K46" t="s">
        <v>106</v>
      </c>
      <c r="L46">
        <v>20111208</v>
      </c>
      <c r="M46">
        <f>I46</f>
        <v>1.34532</v>
      </c>
      <c r="N46" s="141" t="s">
        <v>72</v>
      </c>
      <c r="O46" t="str">
        <f t="shared" si="13"/>
        <v>負け</v>
      </c>
      <c r="P46">
        <f t="shared" si="8"/>
        <v>102.80000000000067</v>
      </c>
      <c r="Q46">
        <v>77.8</v>
      </c>
      <c r="R46" s="145">
        <f t="shared" si="12"/>
        <v>77.8</v>
      </c>
      <c r="S46" s="124">
        <f t="shared" si="14"/>
      </c>
      <c r="T46" s="124">
        <f t="shared" si="9"/>
        <v>-102.80000000000067</v>
      </c>
      <c r="U46" s="124">
        <f t="shared" si="11"/>
        <v>-24793</v>
      </c>
      <c r="V46" s="124">
        <f t="shared" si="15"/>
        <v>102.80000000000067</v>
      </c>
      <c r="W46" s="124">
        <f t="shared" si="16"/>
        <v>24924</v>
      </c>
      <c r="X46" s="124">
        <f t="shared" si="19"/>
        <v>598307</v>
      </c>
      <c r="Y46" s="125" t="s">
        <v>70</v>
      </c>
      <c r="Z46" s="124">
        <f t="shared" si="17"/>
        <v>-1</v>
      </c>
      <c r="AA46">
        <f t="shared" si="18"/>
        <v>1</v>
      </c>
    </row>
    <row r="47" spans="1:27" ht="13.5">
      <c r="A47">
        <v>46</v>
      </c>
      <c r="B47" t="s">
        <v>110</v>
      </c>
      <c r="C47" s="139" t="s">
        <v>105</v>
      </c>
      <c r="D47" t="s">
        <v>121</v>
      </c>
      <c r="E47" s="139" t="s">
        <v>88</v>
      </c>
      <c r="F47">
        <f t="shared" si="0"/>
        <v>4.8</v>
      </c>
      <c r="G47" s="139">
        <v>20111223</v>
      </c>
      <c r="H47" s="144">
        <v>1.30318</v>
      </c>
      <c r="I47" s="144">
        <v>1.30949</v>
      </c>
      <c r="J47" s="134">
        <f t="shared" si="7"/>
        <v>4.848829401894177</v>
      </c>
      <c r="K47" t="s">
        <v>106</v>
      </c>
      <c r="L47">
        <v>20120103</v>
      </c>
      <c r="M47">
        <v>1.30318</v>
      </c>
      <c r="N47" s="141" t="s">
        <v>118</v>
      </c>
      <c r="O47" t="str">
        <f t="shared" si="13"/>
        <v>－</v>
      </c>
      <c r="P47">
        <f t="shared" si="8"/>
        <v>63.10000000000038</v>
      </c>
      <c r="Q47">
        <v>78.22</v>
      </c>
      <c r="R47" s="145">
        <f t="shared" si="12"/>
        <v>78.22</v>
      </c>
      <c r="S47" s="124">
        <f t="shared" si="14"/>
      </c>
      <c r="T47" s="124">
        <f t="shared" si="9"/>
        <v>0</v>
      </c>
      <c r="U47" s="124">
        <f t="shared" si="11"/>
        <v>0</v>
      </c>
      <c r="V47" s="124">
        <f t="shared" si="15"/>
        <v>63.10000000000038</v>
      </c>
      <c r="W47" s="124">
        <f t="shared" si="16"/>
        <v>23932.28</v>
      </c>
      <c r="X47" s="124">
        <f t="shared" si="19"/>
        <v>598307</v>
      </c>
      <c r="Y47" s="125" t="s">
        <v>70</v>
      </c>
      <c r="Z47" s="124">
        <f t="shared" si="17"/>
        <v>0</v>
      </c>
      <c r="AA47">
        <f t="shared" si="18"/>
        <v>1</v>
      </c>
    </row>
    <row r="48" spans="1:27" ht="13.5">
      <c r="A48">
        <v>47</v>
      </c>
      <c r="B48" t="s">
        <v>110</v>
      </c>
      <c r="C48" s="139" t="s">
        <v>105</v>
      </c>
      <c r="D48" t="s">
        <v>107</v>
      </c>
      <c r="E48" s="139" t="s">
        <v>88</v>
      </c>
      <c r="F48">
        <f t="shared" si="0"/>
        <v>3.6</v>
      </c>
      <c r="G48" s="139">
        <v>20120522</v>
      </c>
      <c r="H48" s="144">
        <v>1.2738</v>
      </c>
      <c r="I48" s="144">
        <v>1.28242</v>
      </c>
      <c r="J48" s="134">
        <f t="shared" si="7"/>
        <v>3.60763869815639</v>
      </c>
      <c r="K48" t="s">
        <v>106</v>
      </c>
      <c r="L48">
        <v>20120604</v>
      </c>
      <c r="M48">
        <v>1.24551</v>
      </c>
      <c r="N48" s="141" t="s">
        <v>119</v>
      </c>
      <c r="O48" t="str">
        <f t="shared" si="13"/>
        <v>勝ち</v>
      </c>
      <c r="P48">
        <f t="shared" si="8"/>
        <v>86.1999999999985</v>
      </c>
      <c r="Q48">
        <v>76.958</v>
      </c>
      <c r="R48" s="145">
        <f t="shared" si="12"/>
        <v>76.958</v>
      </c>
      <c r="S48" s="124">
        <f t="shared" si="14"/>
        <v>282.90000000000146</v>
      </c>
      <c r="T48" s="124">
        <f t="shared" si="9"/>
      </c>
      <c r="U48" s="124">
        <f t="shared" si="11"/>
        <v>78377</v>
      </c>
      <c r="V48" s="124">
        <f t="shared" si="15"/>
        <v>86.1999999999985</v>
      </c>
      <c r="W48" s="124">
        <f t="shared" si="16"/>
        <v>23932.28</v>
      </c>
      <c r="X48" s="124">
        <f t="shared" si="19"/>
        <v>676684</v>
      </c>
      <c r="Y48" s="125" t="s">
        <v>70</v>
      </c>
      <c r="Z48" s="124">
        <f t="shared" si="17"/>
        <v>3.2819025522042504</v>
      </c>
      <c r="AA48">
        <f t="shared" si="18"/>
        <v>1</v>
      </c>
    </row>
    <row r="49" spans="1:27" ht="13.5">
      <c r="A49">
        <v>48</v>
      </c>
      <c r="B49" t="s">
        <v>110</v>
      </c>
      <c r="C49" s="139" t="s">
        <v>105</v>
      </c>
      <c r="D49" t="s">
        <v>107</v>
      </c>
      <c r="E49" s="139" t="s">
        <v>74</v>
      </c>
      <c r="F49">
        <f t="shared" si="0"/>
        <v>4.7</v>
      </c>
      <c r="G49" s="139">
        <v>20120820</v>
      </c>
      <c r="H49" s="144">
        <v>1.23683</v>
      </c>
      <c r="I49" s="144">
        <v>1.2295</v>
      </c>
      <c r="J49" s="134">
        <f t="shared" si="7"/>
        <v>4.734207856718052</v>
      </c>
      <c r="K49" t="s">
        <v>106</v>
      </c>
      <c r="L49">
        <v>20120926</v>
      </c>
      <c r="M49">
        <v>1.28509</v>
      </c>
      <c r="N49" s="141" t="s">
        <v>87</v>
      </c>
      <c r="O49" t="str">
        <f t="shared" si="13"/>
        <v>勝ち</v>
      </c>
      <c r="P49">
        <f t="shared" si="8"/>
        <v>73.30000000000058</v>
      </c>
      <c r="Q49">
        <v>78</v>
      </c>
      <c r="R49" s="145">
        <f t="shared" si="12"/>
        <v>78</v>
      </c>
      <c r="S49" s="124">
        <f t="shared" si="14"/>
        <v>482.5999999999997</v>
      </c>
      <c r="T49" s="124">
        <f t="shared" si="9"/>
      </c>
      <c r="U49" s="124">
        <f t="shared" si="11"/>
        <v>176921</v>
      </c>
      <c r="V49" s="124">
        <f t="shared" si="15"/>
        <v>73.30000000000058</v>
      </c>
      <c r="W49" s="124">
        <f t="shared" si="16"/>
        <v>27067.36</v>
      </c>
      <c r="X49" s="124">
        <f t="shared" si="19"/>
        <v>853605</v>
      </c>
      <c r="Y49" s="125" t="s">
        <v>70</v>
      </c>
      <c r="Z49" s="124">
        <f t="shared" si="17"/>
        <v>6.583901773533368</v>
      </c>
      <c r="AA49">
        <f t="shared" si="18"/>
        <v>2</v>
      </c>
    </row>
    <row r="50" spans="1:27" ht="13.5">
      <c r="A50">
        <v>49</v>
      </c>
      <c r="B50" t="s">
        <v>110</v>
      </c>
      <c r="C50" s="139" t="s">
        <v>105</v>
      </c>
      <c r="D50" t="s">
        <v>107</v>
      </c>
      <c r="E50" s="139" t="s">
        <v>88</v>
      </c>
      <c r="F50">
        <f t="shared" si="0"/>
        <v>3.3</v>
      </c>
      <c r="G50" s="139">
        <v>20120928</v>
      </c>
      <c r="H50" s="144">
        <v>1.28286</v>
      </c>
      <c r="I50" s="144">
        <v>1.29594</v>
      </c>
      <c r="J50" s="134">
        <f t="shared" si="7"/>
        <v>3.3531314631170925</v>
      </c>
      <c r="K50" t="s">
        <v>106</v>
      </c>
      <c r="L50">
        <v>20121003</v>
      </c>
      <c r="M50">
        <f>I50</f>
        <v>1.29594</v>
      </c>
      <c r="N50" s="141" t="s">
        <v>72</v>
      </c>
      <c r="O50" t="str">
        <f t="shared" si="13"/>
        <v>負け</v>
      </c>
      <c r="P50">
        <f t="shared" si="8"/>
        <v>130.80000000000203</v>
      </c>
      <c r="Q50">
        <v>77.85</v>
      </c>
      <c r="R50" s="145">
        <f t="shared" si="12"/>
        <v>77.85</v>
      </c>
      <c r="S50" s="124">
        <f t="shared" si="14"/>
      </c>
      <c r="T50" s="124">
        <f t="shared" si="9"/>
        <v>-130.80000000000203</v>
      </c>
      <c r="U50" s="124">
        <f t="shared" si="11"/>
        <v>-33603</v>
      </c>
      <c r="V50" s="124">
        <f t="shared" si="15"/>
        <v>130.80000000000203</v>
      </c>
      <c r="W50" s="124">
        <f t="shared" si="16"/>
        <v>34144.2</v>
      </c>
      <c r="X50" s="124">
        <f t="shared" si="19"/>
        <v>820002</v>
      </c>
      <c r="Y50" s="125" t="s">
        <v>70</v>
      </c>
      <c r="Z50" s="124">
        <f t="shared" si="17"/>
        <v>-1</v>
      </c>
      <c r="AA50">
        <f t="shared" si="18"/>
        <v>1</v>
      </c>
    </row>
    <row r="51" spans="1:27" ht="13.5">
      <c r="A51">
        <v>50</v>
      </c>
      <c r="B51" t="s">
        <v>110</v>
      </c>
      <c r="C51" s="139" t="s">
        <v>105</v>
      </c>
      <c r="D51" t="s">
        <v>121</v>
      </c>
      <c r="E51" s="139" t="s">
        <v>88</v>
      </c>
      <c r="F51">
        <f t="shared" si="0"/>
        <v>4.9</v>
      </c>
      <c r="G51" s="139">
        <v>20121025</v>
      </c>
      <c r="H51" s="139">
        <v>1.29405</v>
      </c>
      <c r="I51" s="144">
        <v>1.30228</v>
      </c>
      <c r="J51" s="134">
        <f t="shared" si="7"/>
        <v>4.981786148238044</v>
      </c>
      <c r="K51" t="s">
        <v>106</v>
      </c>
      <c r="L51">
        <v>20121029</v>
      </c>
      <c r="M51">
        <f>I51</f>
        <v>1.30228</v>
      </c>
      <c r="N51" s="141" t="s">
        <v>118</v>
      </c>
      <c r="O51" t="str">
        <f t="shared" si="13"/>
        <v>－</v>
      </c>
      <c r="P51">
        <f t="shared" si="8"/>
        <v>82.30000000000182</v>
      </c>
      <c r="Q51">
        <v>80</v>
      </c>
      <c r="R51" s="145">
        <f t="shared" si="12"/>
        <v>80</v>
      </c>
      <c r="S51" s="124">
        <f t="shared" si="14"/>
      </c>
      <c r="T51" s="124">
        <f t="shared" si="9"/>
        <v>0</v>
      </c>
      <c r="U51" s="124">
        <f t="shared" si="11"/>
        <v>0</v>
      </c>
      <c r="V51" s="124">
        <f t="shared" si="15"/>
        <v>82.30000000000182</v>
      </c>
      <c r="W51" s="124">
        <f t="shared" si="16"/>
        <v>32800.08</v>
      </c>
      <c r="X51" s="124">
        <f t="shared" si="19"/>
        <v>820002</v>
      </c>
      <c r="Y51" s="125" t="s">
        <v>70</v>
      </c>
      <c r="Z51" s="124">
        <f t="shared" si="17"/>
        <v>0</v>
      </c>
      <c r="AA51">
        <f t="shared" si="18"/>
        <v>1</v>
      </c>
    </row>
    <row r="52" spans="1:27" ht="13.5">
      <c r="A52">
        <v>51</v>
      </c>
      <c r="B52" t="s">
        <v>110</v>
      </c>
      <c r="C52" s="139" t="s">
        <v>105</v>
      </c>
      <c r="D52" t="s">
        <v>107</v>
      </c>
      <c r="E52" s="139" t="s">
        <v>88</v>
      </c>
      <c r="F52">
        <f t="shared" si="0"/>
        <v>5.5</v>
      </c>
      <c r="G52" s="139">
        <v>20121031</v>
      </c>
      <c r="H52" s="139">
        <v>1.29461</v>
      </c>
      <c r="I52" s="144">
        <v>1.302</v>
      </c>
      <c r="J52" s="134">
        <f t="shared" si="7"/>
        <v>5.548051420838966</v>
      </c>
      <c r="K52" t="s">
        <v>106</v>
      </c>
      <c r="L52">
        <v>20121120</v>
      </c>
      <c r="M52">
        <v>1.27973</v>
      </c>
      <c r="N52" s="141" t="s">
        <v>87</v>
      </c>
      <c r="O52" t="str">
        <f t="shared" si="13"/>
        <v>勝ち</v>
      </c>
      <c r="P52">
        <f t="shared" si="8"/>
        <v>73.90000000000008</v>
      </c>
      <c r="Q52">
        <v>80</v>
      </c>
      <c r="R52" s="145">
        <f t="shared" si="12"/>
        <v>80</v>
      </c>
      <c r="S52" s="124">
        <f t="shared" si="14"/>
        <v>148.80000000000004</v>
      </c>
      <c r="T52" s="124">
        <f t="shared" si="9"/>
      </c>
      <c r="U52" s="124">
        <f t="shared" si="11"/>
        <v>65472</v>
      </c>
      <c r="V52" s="124">
        <f t="shared" si="15"/>
        <v>73.90000000000008</v>
      </c>
      <c r="W52" s="124">
        <f t="shared" si="16"/>
        <v>32800.08</v>
      </c>
      <c r="X52" s="124">
        <f t="shared" si="19"/>
        <v>885474</v>
      </c>
      <c r="Y52" s="125" t="s">
        <v>70</v>
      </c>
      <c r="Z52" s="124">
        <f t="shared" si="17"/>
        <v>2.0135317997293622</v>
      </c>
      <c r="AA52">
        <f t="shared" si="18"/>
        <v>1</v>
      </c>
    </row>
    <row r="53" spans="1:27" ht="13.5">
      <c r="A53">
        <v>52</v>
      </c>
      <c r="B53" t="s">
        <v>110</v>
      </c>
      <c r="C53" s="139" t="s">
        <v>105</v>
      </c>
      <c r="D53" t="s">
        <v>107</v>
      </c>
      <c r="E53" s="139" t="s">
        <v>74</v>
      </c>
      <c r="F53">
        <f t="shared" si="0"/>
        <v>4.4</v>
      </c>
      <c r="G53" s="139">
        <v>20121121</v>
      </c>
      <c r="H53" s="139">
        <v>1.28331</v>
      </c>
      <c r="I53" s="144">
        <v>1.27361</v>
      </c>
      <c r="J53" s="134">
        <f t="shared" si="7"/>
        <v>4.424378014367765</v>
      </c>
      <c r="K53" t="s">
        <v>106</v>
      </c>
      <c r="L53">
        <v>20130103</v>
      </c>
      <c r="M53">
        <v>1.31688</v>
      </c>
      <c r="N53" s="141" t="s">
        <v>87</v>
      </c>
      <c r="O53" t="str">
        <f t="shared" si="13"/>
        <v>勝ち</v>
      </c>
      <c r="P53">
        <f t="shared" si="8"/>
        <v>97.00000000000043</v>
      </c>
      <c r="Q53">
        <v>82.53</v>
      </c>
      <c r="R53" s="145">
        <f t="shared" si="12"/>
        <v>82.53</v>
      </c>
      <c r="S53" s="124">
        <f t="shared" si="14"/>
        <v>335.700000000001</v>
      </c>
      <c r="T53" s="124">
        <f t="shared" si="9"/>
      </c>
      <c r="U53" s="124">
        <f t="shared" si="11"/>
        <v>121903</v>
      </c>
      <c r="V53" s="124">
        <f t="shared" si="15"/>
        <v>97.00000000000043</v>
      </c>
      <c r="W53" s="124">
        <f t="shared" si="16"/>
        <v>35418.96</v>
      </c>
      <c r="X53" s="124">
        <f t="shared" si="19"/>
        <v>1007377</v>
      </c>
      <c r="Y53" s="125" t="s">
        <v>70</v>
      </c>
      <c r="Z53" s="124">
        <f t="shared" si="17"/>
        <v>3.4608247422680365</v>
      </c>
      <c r="AA53">
        <f t="shared" si="18"/>
        <v>2</v>
      </c>
    </row>
    <row r="54" spans="1:27" ht="13.5">
      <c r="A54">
        <v>53</v>
      </c>
      <c r="B54" t="s">
        <v>110</v>
      </c>
      <c r="C54" s="139" t="s">
        <v>105</v>
      </c>
      <c r="D54" t="s">
        <v>120</v>
      </c>
      <c r="E54" s="139" t="s">
        <v>74</v>
      </c>
      <c r="F54">
        <f t="shared" si="0"/>
        <v>7.4</v>
      </c>
      <c r="G54" s="139">
        <v>20121231</v>
      </c>
      <c r="H54" s="139">
        <v>1.32343</v>
      </c>
      <c r="I54" s="144">
        <v>1.31719</v>
      </c>
      <c r="J54" s="134">
        <f t="shared" si="7"/>
        <v>7.468823585235772</v>
      </c>
      <c r="K54" t="s">
        <v>106</v>
      </c>
      <c r="L54">
        <v>20130103</v>
      </c>
      <c r="M54">
        <v>1.32343</v>
      </c>
      <c r="N54" s="141" t="s">
        <v>118</v>
      </c>
      <c r="O54" t="str">
        <f t="shared" si="13"/>
        <v>－</v>
      </c>
      <c r="P54">
        <f t="shared" si="8"/>
        <v>62.40000000000023</v>
      </c>
      <c r="Q54">
        <v>86.46</v>
      </c>
      <c r="R54" s="145">
        <f t="shared" si="12"/>
        <v>86.46</v>
      </c>
      <c r="S54" s="124">
        <f t="shared" si="14"/>
      </c>
      <c r="T54" s="124">
        <f t="shared" si="9"/>
        <v>0</v>
      </c>
      <c r="U54" s="124">
        <f t="shared" si="11"/>
        <v>0</v>
      </c>
      <c r="V54" s="124">
        <f t="shared" si="15"/>
        <v>62.40000000000023</v>
      </c>
      <c r="W54" s="124">
        <f t="shared" si="16"/>
        <v>40295.08</v>
      </c>
      <c r="X54" s="124">
        <f t="shared" si="19"/>
        <v>1007377</v>
      </c>
      <c r="Y54" s="125" t="s">
        <v>70</v>
      </c>
      <c r="Z54" s="124">
        <f t="shared" si="17"/>
        <v>0</v>
      </c>
      <c r="AA54">
        <f t="shared" si="18"/>
        <v>1</v>
      </c>
    </row>
    <row r="55" spans="1:27" ht="13.5">
      <c r="A55">
        <v>54</v>
      </c>
      <c r="B55" t="s">
        <v>110</v>
      </c>
      <c r="C55" s="139" t="s">
        <v>105</v>
      </c>
      <c r="D55" t="s">
        <v>107</v>
      </c>
      <c r="E55" s="139" t="s">
        <v>74</v>
      </c>
      <c r="F55">
        <f t="shared" si="0"/>
        <v>4.5</v>
      </c>
      <c r="G55" s="139">
        <v>20130124</v>
      </c>
      <c r="H55" s="139">
        <v>1.33629</v>
      </c>
      <c r="I55" s="144">
        <v>1.32644</v>
      </c>
      <c r="J55" s="134">
        <f t="shared" si="7"/>
        <v>4.548444591938941</v>
      </c>
      <c r="K55" t="s">
        <v>106</v>
      </c>
      <c r="L55">
        <v>20130204</v>
      </c>
      <c r="M55">
        <v>1.35614</v>
      </c>
      <c r="N55" s="141" t="s">
        <v>87</v>
      </c>
      <c r="O55" t="str">
        <f t="shared" si="13"/>
        <v>勝ち</v>
      </c>
      <c r="P55">
        <f t="shared" si="8"/>
        <v>98.49999999999915</v>
      </c>
      <c r="Q55">
        <v>89.94</v>
      </c>
      <c r="R55" s="145">
        <f t="shared" si="12"/>
        <v>89.94</v>
      </c>
      <c r="S55" s="124">
        <f t="shared" si="14"/>
        <v>198.49999999999923</v>
      </c>
      <c r="T55" s="124">
        <f t="shared" si="9"/>
      </c>
      <c r="U55" s="124">
        <f t="shared" si="11"/>
        <v>80338</v>
      </c>
      <c r="V55" s="124">
        <f t="shared" si="15"/>
        <v>98.49999999999915</v>
      </c>
      <c r="W55" s="124">
        <f t="shared" si="16"/>
        <v>40295.08</v>
      </c>
      <c r="X55" s="124">
        <f t="shared" si="19"/>
        <v>1087715</v>
      </c>
      <c r="Y55" s="125" t="s">
        <v>70</v>
      </c>
      <c r="Z55" s="124">
        <f t="shared" si="17"/>
        <v>2.015228426395949</v>
      </c>
      <c r="AA55">
        <f t="shared" si="18"/>
        <v>1</v>
      </c>
    </row>
    <row r="56" spans="1:27" ht="13.5">
      <c r="A56">
        <v>55</v>
      </c>
      <c r="B56" t="s">
        <v>110</v>
      </c>
      <c r="C56" s="139" t="s">
        <v>105</v>
      </c>
      <c r="D56" t="s">
        <v>107</v>
      </c>
      <c r="E56" s="139" t="s">
        <v>88</v>
      </c>
      <c r="F56">
        <f t="shared" si="0"/>
        <v>5.8</v>
      </c>
      <c r="G56" s="139">
        <v>20130220</v>
      </c>
      <c r="H56" s="139">
        <v>1.33553</v>
      </c>
      <c r="I56" s="144">
        <v>1.34341</v>
      </c>
      <c r="J56" s="134">
        <f t="shared" si="7"/>
        <v>5.8851575257531765</v>
      </c>
      <c r="K56" t="s">
        <v>106</v>
      </c>
      <c r="L56">
        <v>20130405</v>
      </c>
      <c r="M56">
        <v>1.2906</v>
      </c>
      <c r="N56" s="141" t="s">
        <v>87</v>
      </c>
      <c r="O56" t="str">
        <f t="shared" si="13"/>
        <v>勝ち</v>
      </c>
      <c r="P56">
        <f t="shared" si="8"/>
        <v>78.79999999999887</v>
      </c>
      <c r="Q56">
        <v>93.819</v>
      </c>
      <c r="R56" s="145">
        <f t="shared" si="12"/>
        <v>93.819</v>
      </c>
      <c r="S56" s="124">
        <f t="shared" si="14"/>
        <v>449.3000000000014</v>
      </c>
      <c r="T56" s="124">
        <f t="shared" si="9"/>
      </c>
      <c r="U56" s="124">
        <f t="shared" si="11"/>
        <v>244486</v>
      </c>
      <c r="V56" s="124">
        <f t="shared" si="15"/>
        <v>78.79999999999887</v>
      </c>
      <c r="W56" s="124">
        <f t="shared" si="16"/>
        <v>43508.6</v>
      </c>
      <c r="X56" s="124">
        <f t="shared" si="19"/>
        <v>1332201</v>
      </c>
      <c r="Y56" s="125" t="s">
        <v>70</v>
      </c>
      <c r="Z56" s="124">
        <f t="shared" si="17"/>
        <v>5.701776649746292</v>
      </c>
      <c r="AA56">
        <f t="shared" si="18"/>
        <v>2</v>
      </c>
    </row>
    <row r="57" spans="1:27" ht="13.5">
      <c r="A57">
        <v>56</v>
      </c>
      <c r="B57" t="s">
        <v>110</v>
      </c>
      <c r="C57" s="139" t="s">
        <v>105</v>
      </c>
      <c r="D57" t="s">
        <v>107</v>
      </c>
      <c r="E57" s="139" t="s">
        <v>88</v>
      </c>
      <c r="F57">
        <f t="shared" si="0"/>
        <v>5</v>
      </c>
      <c r="G57" s="139">
        <v>20130425</v>
      </c>
      <c r="H57" s="139">
        <v>1.2988</v>
      </c>
      <c r="I57" s="144">
        <v>1.3093</v>
      </c>
      <c r="J57" s="134">
        <f t="shared" si="7"/>
        <v>5.095433161216316</v>
      </c>
      <c r="K57" t="s">
        <v>106</v>
      </c>
      <c r="L57">
        <v>20130429</v>
      </c>
      <c r="M57">
        <f>I57</f>
        <v>1.3093</v>
      </c>
      <c r="N57" s="141" t="s">
        <v>72</v>
      </c>
      <c r="O57" t="str">
        <f t="shared" si="13"/>
        <v>負け</v>
      </c>
      <c r="P57">
        <f t="shared" si="8"/>
        <v>104.99999999999955</v>
      </c>
      <c r="Q57">
        <v>99.6</v>
      </c>
      <c r="R57" s="145">
        <f t="shared" si="12"/>
        <v>99.6</v>
      </c>
      <c r="S57" s="124">
        <f t="shared" si="14"/>
      </c>
      <c r="T57" s="124">
        <f t="shared" si="9"/>
        <v>-104.99999999999955</v>
      </c>
      <c r="U57" s="124">
        <f t="shared" si="11"/>
        <v>-52289</v>
      </c>
      <c r="V57" s="124">
        <f t="shared" si="15"/>
        <v>104.99999999999955</v>
      </c>
      <c r="W57" s="124">
        <f t="shared" si="16"/>
        <v>53288.04</v>
      </c>
      <c r="X57" s="124">
        <f t="shared" si="19"/>
        <v>1279912</v>
      </c>
      <c r="Y57" s="125" t="s">
        <v>70</v>
      </c>
      <c r="Z57" s="124">
        <f t="shared" si="17"/>
        <v>-1</v>
      </c>
      <c r="AA57">
        <f t="shared" si="18"/>
        <v>1</v>
      </c>
    </row>
    <row r="58" spans="1:27" ht="13.5">
      <c r="A58">
        <v>57</v>
      </c>
      <c r="B58" t="s">
        <v>110</v>
      </c>
      <c r="C58" s="139" t="s">
        <v>105</v>
      </c>
      <c r="D58" t="s">
        <v>120</v>
      </c>
      <c r="E58" s="139" t="s">
        <v>88</v>
      </c>
      <c r="F58">
        <f t="shared" si="0"/>
        <v>3.7</v>
      </c>
      <c r="G58" s="139">
        <v>20130522</v>
      </c>
      <c r="H58" s="139">
        <v>1.28656</v>
      </c>
      <c r="I58" s="144">
        <v>1.29977</v>
      </c>
      <c r="J58" s="134">
        <f t="shared" si="7"/>
        <v>3.7409123192620077</v>
      </c>
      <c r="K58" t="s">
        <v>106</v>
      </c>
      <c r="L58">
        <v>20130523</v>
      </c>
      <c r="M58">
        <v>1.28656</v>
      </c>
      <c r="N58" s="141" t="s">
        <v>118</v>
      </c>
      <c r="O58" t="str">
        <f>IF(N58="トレーリング","勝ち",IF(OR(N58="LC",N58="建て値前LC"),"負け","－"))</f>
        <v>－</v>
      </c>
      <c r="P58">
        <f t="shared" si="8"/>
        <v>132.10000000000167</v>
      </c>
      <c r="Q58">
        <v>103.6</v>
      </c>
      <c r="R58" s="145">
        <f t="shared" si="12"/>
        <v>103.6</v>
      </c>
      <c r="S58" s="124">
        <f t="shared" si="14"/>
      </c>
      <c r="T58" s="124">
        <f t="shared" si="9"/>
        <v>0</v>
      </c>
      <c r="U58" s="124">
        <f t="shared" si="11"/>
        <v>0</v>
      </c>
      <c r="V58" s="124">
        <f t="shared" si="15"/>
        <v>132.10000000000167</v>
      </c>
      <c r="W58" s="124">
        <f t="shared" si="16"/>
        <v>51196.48</v>
      </c>
      <c r="X58" s="124">
        <f t="shared" si="19"/>
        <v>1279912</v>
      </c>
      <c r="Y58" s="125" t="s">
        <v>70</v>
      </c>
      <c r="Z58" s="124">
        <f t="shared" si="17"/>
        <v>0</v>
      </c>
      <c r="AA58">
        <f t="shared" si="18"/>
        <v>1</v>
      </c>
    </row>
    <row r="59" spans="1:27" ht="13.5">
      <c r="A59">
        <v>58</v>
      </c>
      <c r="B59" t="s">
        <v>110</v>
      </c>
      <c r="C59" s="139" t="s">
        <v>105</v>
      </c>
      <c r="D59" t="s">
        <v>120</v>
      </c>
      <c r="E59" s="139" t="s">
        <v>74</v>
      </c>
      <c r="F59">
        <f t="shared" si="0"/>
        <v>8.3</v>
      </c>
      <c r="G59" s="139">
        <v>20130807</v>
      </c>
      <c r="H59" s="139">
        <v>1.33282</v>
      </c>
      <c r="I59" s="144">
        <v>1.32654</v>
      </c>
      <c r="J59" s="134">
        <f t="shared" si="7"/>
        <v>8.327176437675467</v>
      </c>
      <c r="K59" t="s">
        <v>106</v>
      </c>
      <c r="L59">
        <v>20130812</v>
      </c>
      <c r="M59">
        <v>1.33282</v>
      </c>
      <c r="N59" s="141" t="s">
        <v>118</v>
      </c>
      <c r="O59" t="str">
        <f t="shared" si="13"/>
        <v>－</v>
      </c>
      <c r="P59">
        <f t="shared" si="8"/>
        <v>62.79999999999841</v>
      </c>
      <c r="Q59">
        <v>97.9</v>
      </c>
      <c r="R59" s="145">
        <f t="shared" si="12"/>
        <v>97.9</v>
      </c>
      <c r="S59" s="124">
        <f t="shared" si="14"/>
      </c>
      <c r="T59" s="124">
        <f t="shared" si="9"/>
        <v>0</v>
      </c>
      <c r="U59" s="124">
        <f t="shared" si="11"/>
        <v>0</v>
      </c>
      <c r="V59" s="124">
        <f t="shared" si="15"/>
        <v>62.79999999999841</v>
      </c>
      <c r="W59" s="124">
        <f t="shared" si="16"/>
        <v>51196.48</v>
      </c>
      <c r="X59" s="124">
        <f t="shared" si="19"/>
        <v>1279912</v>
      </c>
      <c r="Y59" s="125" t="s">
        <v>70</v>
      </c>
      <c r="Z59" s="124">
        <f t="shared" si="17"/>
        <v>0</v>
      </c>
      <c r="AA59">
        <f t="shared" si="18"/>
        <v>2</v>
      </c>
    </row>
    <row r="60" spans="1:27" ht="13.5">
      <c r="A60">
        <v>59</v>
      </c>
      <c r="B60" t="s">
        <v>110</v>
      </c>
      <c r="C60" s="139" t="s">
        <v>105</v>
      </c>
      <c r="D60" t="s">
        <v>107</v>
      </c>
      <c r="E60" s="139" t="s">
        <v>74</v>
      </c>
      <c r="F60">
        <f t="shared" si="0"/>
        <v>7.5</v>
      </c>
      <c r="G60" s="139">
        <v>20130912</v>
      </c>
      <c r="H60" s="139">
        <v>1.33243</v>
      </c>
      <c r="I60" s="144">
        <v>1.32566</v>
      </c>
      <c r="J60" s="134">
        <f t="shared" si="7"/>
        <v>7.547162690866486</v>
      </c>
      <c r="K60" t="s">
        <v>106</v>
      </c>
      <c r="L60">
        <v>20130913</v>
      </c>
      <c r="M60">
        <f>I60</f>
        <v>1.32566</v>
      </c>
      <c r="N60" s="141" t="s">
        <v>72</v>
      </c>
      <c r="O60" t="str">
        <f t="shared" si="13"/>
        <v>負け</v>
      </c>
      <c r="P60">
        <f t="shared" si="8"/>
        <v>67.69999999999942</v>
      </c>
      <c r="Q60">
        <v>100.2</v>
      </c>
      <c r="R60" s="145">
        <f t="shared" si="12"/>
        <v>100.2</v>
      </c>
      <c r="S60" s="124">
        <f t="shared" si="14"/>
      </c>
      <c r="T60" s="124">
        <f t="shared" si="9"/>
        <v>-67.69999999999942</v>
      </c>
      <c r="U60" s="124">
        <f t="shared" si="11"/>
        <v>-50876</v>
      </c>
      <c r="V60" s="124">
        <f t="shared" si="15"/>
        <v>67.69999999999942</v>
      </c>
      <c r="W60" s="124">
        <f t="shared" si="16"/>
        <v>51196.48</v>
      </c>
      <c r="X60" s="124">
        <f t="shared" si="19"/>
        <v>1229036</v>
      </c>
      <c r="Y60" s="125" t="s">
        <v>70</v>
      </c>
      <c r="Z60" s="124">
        <f t="shared" si="17"/>
        <v>-1</v>
      </c>
      <c r="AA60">
        <f t="shared" si="18"/>
        <v>1</v>
      </c>
    </row>
    <row r="61" spans="1:27" ht="13.5">
      <c r="A61">
        <v>60</v>
      </c>
      <c r="B61" t="s">
        <v>110</v>
      </c>
      <c r="C61" s="139" t="s">
        <v>105</v>
      </c>
      <c r="D61" t="s">
        <v>107</v>
      </c>
      <c r="E61" s="139" t="s">
        <v>88</v>
      </c>
      <c r="F61">
        <f t="shared" si="0"/>
        <v>5.8</v>
      </c>
      <c r="G61" s="139">
        <v>20131016</v>
      </c>
      <c r="H61" s="139">
        <v>1.34819</v>
      </c>
      <c r="I61" s="144">
        <v>1.35671</v>
      </c>
      <c r="J61" s="134">
        <f t="shared" si="7"/>
        <v>5.8342993586730465</v>
      </c>
      <c r="K61" t="s">
        <v>106</v>
      </c>
      <c r="L61">
        <v>20131017</v>
      </c>
      <c r="M61">
        <f>I61</f>
        <v>1.35671</v>
      </c>
      <c r="N61" s="141" t="s">
        <v>72</v>
      </c>
      <c r="O61" t="str">
        <f t="shared" si="13"/>
        <v>負け</v>
      </c>
      <c r="P61">
        <f t="shared" si="8"/>
        <v>85.20000000000083</v>
      </c>
      <c r="Q61">
        <v>98.9</v>
      </c>
      <c r="R61" s="145">
        <f t="shared" si="12"/>
        <v>98.9</v>
      </c>
      <c r="S61" s="124">
        <f t="shared" si="14"/>
      </c>
      <c r="T61" s="124">
        <f t="shared" si="9"/>
        <v>-85.20000000000083</v>
      </c>
      <c r="U61" s="124">
        <f t="shared" si="11"/>
        <v>-48872</v>
      </c>
      <c r="V61" s="124">
        <f t="shared" si="15"/>
        <v>85.20000000000083</v>
      </c>
      <c r="W61" s="124">
        <f t="shared" si="16"/>
        <v>49161.44</v>
      </c>
      <c r="X61" s="124">
        <f t="shared" si="19"/>
        <v>1180164</v>
      </c>
      <c r="Y61" s="125" t="s">
        <v>70</v>
      </c>
      <c r="Z61" s="124">
        <f t="shared" si="17"/>
        <v>-1</v>
      </c>
      <c r="AA61">
        <f t="shared" si="18"/>
        <v>2</v>
      </c>
    </row>
    <row r="62" spans="1:27" ht="13.5">
      <c r="A62">
        <v>61</v>
      </c>
      <c r="B62" t="s">
        <v>110</v>
      </c>
      <c r="C62" s="139" t="s">
        <v>105</v>
      </c>
      <c r="D62" t="s">
        <v>107</v>
      </c>
      <c r="E62" s="139" t="s">
        <v>74</v>
      </c>
      <c r="F62">
        <f t="shared" si="0"/>
        <v>7.6</v>
      </c>
      <c r="G62" s="139">
        <v>20140304</v>
      </c>
      <c r="H62" s="139">
        <v>1.37812</v>
      </c>
      <c r="I62" s="144">
        <v>1.37206</v>
      </c>
      <c r="J62" s="134">
        <f t="shared" si="7"/>
        <v>7.614722762598898</v>
      </c>
      <c r="K62" t="s">
        <v>106</v>
      </c>
      <c r="L62">
        <v>20140320</v>
      </c>
      <c r="M62">
        <v>1.38446</v>
      </c>
      <c r="N62" s="141" t="s">
        <v>87</v>
      </c>
      <c r="O62" t="str">
        <f t="shared" si="13"/>
        <v>勝ち</v>
      </c>
      <c r="P62">
        <f t="shared" si="8"/>
        <v>60.59999999999954</v>
      </c>
      <c r="Q62">
        <v>102.3</v>
      </c>
      <c r="R62" s="145">
        <f t="shared" si="12"/>
        <v>102.3</v>
      </c>
      <c r="S62" s="124">
        <f t="shared" si="14"/>
        <v>63.40000000000012</v>
      </c>
      <c r="T62" s="124">
        <f t="shared" si="9"/>
      </c>
      <c r="U62" s="124">
        <f t="shared" si="11"/>
        <v>49292</v>
      </c>
      <c r="V62" s="124">
        <f t="shared" si="15"/>
        <v>60.59999999999954</v>
      </c>
      <c r="W62" s="124">
        <f t="shared" si="16"/>
        <v>47206.56</v>
      </c>
      <c r="X62" s="124">
        <f t="shared" si="19"/>
        <v>1229456</v>
      </c>
      <c r="Y62" s="125" t="s">
        <v>70</v>
      </c>
      <c r="Z62" s="124">
        <f t="shared" si="17"/>
        <v>1.046204620462056</v>
      </c>
      <c r="AA62">
        <f t="shared" si="18"/>
        <v>1</v>
      </c>
    </row>
    <row r="63" spans="1:27" ht="13.5">
      <c r="A63">
        <v>62</v>
      </c>
      <c r="B63" t="s">
        <v>110</v>
      </c>
      <c r="C63" s="139" t="s">
        <v>105</v>
      </c>
      <c r="D63" t="s">
        <v>107</v>
      </c>
      <c r="E63" s="139" t="s">
        <v>74</v>
      </c>
      <c r="F63">
        <v>5</v>
      </c>
      <c r="G63" s="139">
        <v>20140314</v>
      </c>
      <c r="H63" s="139">
        <v>1.39372</v>
      </c>
      <c r="I63" s="144">
        <v>1.38452</v>
      </c>
      <c r="J63" s="134">
        <f t="shared" si="7"/>
        <v>5.220176630434727</v>
      </c>
      <c r="K63" t="s">
        <v>106</v>
      </c>
      <c r="L63">
        <v>20140320</v>
      </c>
      <c r="M63">
        <f>I63</f>
        <v>1.38452</v>
      </c>
      <c r="N63" s="141" t="s">
        <v>72</v>
      </c>
      <c r="O63" t="str">
        <f t="shared" si="13"/>
        <v>負け</v>
      </c>
      <c r="P63">
        <f t="shared" si="8"/>
        <v>92.00000000000097</v>
      </c>
      <c r="Q63">
        <v>102.4</v>
      </c>
      <c r="R63" s="145">
        <f t="shared" si="12"/>
        <v>102.4</v>
      </c>
      <c r="S63" s="124">
        <f t="shared" si="14"/>
      </c>
      <c r="T63" s="124">
        <f t="shared" si="9"/>
        <v>-92.00000000000097</v>
      </c>
      <c r="U63" s="124">
        <f t="shared" si="11"/>
        <v>-47104</v>
      </c>
      <c r="V63" s="124">
        <f t="shared" si="15"/>
        <v>92.00000000000097</v>
      </c>
      <c r="W63" s="124">
        <f t="shared" si="16"/>
        <v>49178.24</v>
      </c>
      <c r="X63" s="124">
        <f t="shared" si="19"/>
        <v>1182352</v>
      </c>
      <c r="Y63" s="125" t="s">
        <v>70</v>
      </c>
      <c r="Z63" s="124">
        <f t="shared" si="17"/>
        <v>-1</v>
      </c>
      <c r="AA63">
        <f t="shared" si="18"/>
        <v>1</v>
      </c>
    </row>
    <row r="64" spans="1:27" ht="13.5">
      <c r="A64">
        <v>63</v>
      </c>
      <c r="B64" t="s">
        <v>110</v>
      </c>
      <c r="C64" s="139" t="s">
        <v>105</v>
      </c>
      <c r="D64" t="s">
        <v>122</v>
      </c>
      <c r="E64" s="139" t="s">
        <v>88</v>
      </c>
      <c r="F64">
        <f t="shared" si="0"/>
        <v>4.4</v>
      </c>
      <c r="G64" s="139">
        <v>20140325</v>
      </c>
      <c r="H64" s="139">
        <v>1.37717</v>
      </c>
      <c r="I64" s="144">
        <v>1.38756</v>
      </c>
      <c r="J64" s="134">
        <f t="shared" si="7"/>
        <v>4.440862931054763</v>
      </c>
      <c r="K64" t="s">
        <v>106</v>
      </c>
      <c r="L64">
        <v>20140327</v>
      </c>
      <c r="M64">
        <f>I64</f>
        <v>1.38756</v>
      </c>
      <c r="N64" s="141" t="s">
        <v>118</v>
      </c>
      <c r="O64" t="str">
        <f t="shared" si="13"/>
        <v>－</v>
      </c>
      <c r="P64">
        <f t="shared" si="8"/>
        <v>103.899999999999</v>
      </c>
      <c r="Q64">
        <v>102.5</v>
      </c>
      <c r="R64" s="145">
        <f t="shared" si="12"/>
        <v>102.5</v>
      </c>
      <c r="S64" s="124">
        <f t="shared" si="14"/>
      </c>
      <c r="T64" s="124">
        <f t="shared" si="9"/>
        <v>0</v>
      </c>
      <c r="U64" s="124">
        <f t="shared" si="11"/>
        <v>0</v>
      </c>
      <c r="V64" s="124">
        <f t="shared" si="15"/>
        <v>103.899999999999</v>
      </c>
      <c r="W64" s="124">
        <f t="shared" si="16"/>
        <v>47294.08</v>
      </c>
      <c r="X64" s="124">
        <f t="shared" si="19"/>
        <v>1182352</v>
      </c>
      <c r="Y64" s="125" t="s">
        <v>70</v>
      </c>
      <c r="Z64" s="124">
        <f t="shared" si="17"/>
        <v>0</v>
      </c>
      <c r="AA64">
        <f t="shared" si="18"/>
        <v>1</v>
      </c>
    </row>
    <row r="65" spans="1:27" ht="13.5">
      <c r="A65">
        <v>64</v>
      </c>
      <c r="B65" t="s">
        <v>110</v>
      </c>
      <c r="C65" s="139" t="s">
        <v>105</v>
      </c>
      <c r="D65" t="s">
        <v>107</v>
      </c>
      <c r="E65" s="139" t="s">
        <v>74</v>
      </c>
      <c r="F65">
        <f t="shared" si="0"/>
        <v>10.8</v>
      </c>
      <c r="G65" s="139">
        <v>20140415</v>
      </c>
      <c r="H65" s="139">
        <v>1.3833</v>
      </c>
      <c r="I65" s="144">
        <v>1.37901</v>
      </c>
      <c r="J65" s="134">
        <f t="shared" si="7"/>
        <v>10.80809909045227</v>
      </c>
      <c r="K65" t="s">
        <v>106</v>
      </c>
      <c r="L65">
        <v>20140422</v>
      </c>
      <c r="M65">
        <f>I65</f>
        <v>1.37901</v>
      </c>
      <c r="N65" s="141" t="s">
        <v>72</v>
      </c>
      <c r="O65" t="str">
        <f t="shared" si="13"/>
        <v>負け</v>
      </c>
      <c r="P65">
        <f t="shared" si="8"/>
        <v>42.899999999999054</v>
      </c>
      <c r="Q65">
        <v>102</v>
      </c>
      <c r="R65" s="145">
        <f t="shared" si="12"/>
        <v>102</v>
      </c>
      <c r="S65" s="124">
        <f t="shared" si="14"/>
      </c>
      <c r="T65" s="124">
        <f t="shared" si="9"/>
        <v>-42.899999999999054</v>
      </c>
      <c r="U65" s="124">
        <f t="shared" si="11"/>
        <v>-47258</v>
      </c>
      <c r="V65" s="124">
        <f t="shared" si="15"/>
        <v>42.899999999999054</v>
      </c>
      <c r="W65" s="124">
        <f t="shared" si="16"/>
        <v>47294.08</v>
      </c>
      <c r="X65" s="124">
        <f t="shared" si="19"/>
        <v>1135094</v>
      </c>
      <c r="Y65" s="125" t="s">
        <v>70</v>
      </c>
      <c r="Z65" s="124">
        <f t="shared" si="17"/>
        <v>-1</v>
      </c>
      <c r="AA65">
        <f t="shared" si="18"/>
        <v>1</v>
      </c>
    </row>
    <row r="66" spans="1:27" ht="13.5">
      <c r="A66">
        <v>65</v>
      </c>
      <c r="B66" t="s">
        <v>110</v>
      </c>
      <c r="C66" s="139" t="s">
        <v>105</v>
      </c>
      <c r="D66" t="s">
        <v>120</v>
      </c>
      <c r="E66" s="139" t="s">
        <v>74</v>
      </c>
      <c r="F66">
        <f t="shared" si="0"/>
        <v>8.5</v>
      </c>
      <c r="G66" s="139">
        <v>20140424</v>
      </c>
      <c r="H66" s="139">
        <v>1.38428</v>
      </c>
      <c r="I66" s="144">
        <v>1.37911</v>
      </c>
      <c r="J66" s="134">
        <f t="shared" si="7"/>
        <v>8.526367579951721</v>
      </c>
      <c r="K66" t="s">
        <v>106</v>
      </c>
      <c r="L66">
        <v>20140428</v>
      </c>
      <c r="M66">
        <f>I66</f>
        <v>1.37911</v>
      </c>
      <c r="N66" s="141" t="s">
        <v>118</v>
      </c>
      <c r="O66" t="str">
        <f aca="true" t="shared" si="20" ref="O66:O97">IF(N66="トレーリング","勝ち",IF(OR(N66="LC",N66="建て値前LC"),"負け","－"))</f>
        <v>－</v>
      </c>
      <c r="P66">
        <f t="shared" si="8"/>
        <v>51.699999999998965</v>
      </c>
      <c r="Q66">
        <v>103</v>
      </c>
      <c r="R66" s="145">
        <f t="shared" si="12"/>
        <v>103</v>
      </c>
      <c r="S66" s="124">
        <f aca="true" t="shared" si="21" ref="S66:S101">IF(O66="勝ち",ABS(M66-H66)*10000,"")</f>
      </c>
      <c r="T66" s="124">
        <f t="shared" si="9"/>
        <v>0</v>
      </c>
      <c r="U66" s="124">
        <f t="shared" si="11"/>
        <v>0</v>
      </c>
      <c r="V66" s="124">
        <f aca="true" t="shared" si="22" ref="V66:V101">ABS(H66-I66)*10000</f>
        <v>51.699999999998965</v>
      </c>
      <c r="W66" s="124">
        <f aca="true" t="shared" si="23" ref="W66:W101">$V$1*X65</f>
        <v>45403.76</v>
      </c>
      <c r="X66" s="124">
        <f aca="true" t="shared" si="24" ref="X66:X101">X65+U66</f>
        <v>1135094</v>
      </c>
      <c r="Y66" s="125" t="s">
        <v>70</v>
      </c>
      <c r="Z66" s="124">
        <f aca="true" t="shared" si="25" ref="Z66:Z101">IF(T66="",S66/V66,T66/V66)</f>
        <v>0</v>
      </c>
      <c r="AA66">
        <f aca="true" t="shared" si="26" ref="AA66:AA101">IF(O66=O65,AA65+1,1)</f>
        <v>1</v>
      </c>
    </row>
    <row r="67" spans="1:27" ht="13.5">
      <c r="A67">
        <v>66</v>
      </c>
      <c r="B67" t="s">
        <v>110</v>
      </c>
      <c r="C67" s="139" t="s">
        <v>105</v>
      </c>
      <c r="D67" t="s">
        <v>120</v>
      </c>
      <c r="E67" s="139" t="s">
        <v>74</v>
      </c>
      <c r="F67">
        <f aca="true" t="shared" si="27" ref="F67:F101">ROUNDDOWN(J67,1)</f>
        <v>7.2</v>
      </c>
      <c r="G67" s="139">
        <v>20140502</v>
      </c>
      <c r="H67">
        <v>1.38726</v>
      </c>
      <c r="I67">
        <v>1.38119</v>
      </c>
      <c r="J67" s="134">
        <f aca="true" t="shared" si="28" ref="J67:J101">W67/Q67/V67</f>
        <v>7.248087557309403</v>
      </c>
      <c r="K67" t="s">
        <v>106</v>
      </c>
      <c r="L67">
        <v>20140508</v>
      </c>
      <c r="M67">
        <f>I67</f>
        <v>1.38119</v>
      </c>
      <c r="N67" s="141" t="s">
        <v>118</v>
      </c>
      <c r="O67" t="str">
        <f t="shared" si="20"/>
        <v>－</v>
      </c>
      <c r="P67">
        <f aca="true" t="shared" si="29" ref="P67:P101">ABS(H67-I67)*10000</f>
        <v>60.7000000000002</v>
      </c>
      <c r="Q67">
        <v>103.2</v>
      </c>
      <c r="R67" s="145">
        <f t="shared" si="12"/>
        <v>103.2</v>
      </c>
      <c r="S67" s="124">
        <f t="shared" si="21"/>
      </c>
      <c r="T67" s="124">
        <f aca="true" t="shared" si="30" ref="T67:T101">IF(O67="負け",-1*ABS(M67-H67)*10000,IF(O67="－",0,""))</f>
        <v>0</v>
      </c>
      <c r="U67" s="124">
        <f aca="true" t="shared" si="31" ref="U67:U101">ROUNDDOWN(IF(S67="",R67*T67*F67,R67*S67*F67),0)</f>
        <v>0</v>
      </c>
      <c r="V67" s="124">
        <f t="shared" si="22"/>
        <v>60.7000000000002</v>
      </c>
      <c r="W67" s="124">
        <f t="shared" si="23"/>
        <v>45403.76</v>
      </c>
      <c r="X67" s="124">
        <f t="shared" si="24"/>
        <v>1135094</v>
      </c>
      <c r="Y67" s="125" t="s">
        <v>70</v>
      </c>
      <c r="Z67" s="124">
        <f t="shared" si="25"/>
        <v>0</v>
      </c>
      <c r="AA67">
        <f t="shared" si="26"/>
        <v>2</v>
      </c>
    </row>
    <row r="68" spans="1:27" ht="13.5">
      <c r="A68">
        <v>67</v>
      </c>
      <c r="B68" t="s">
        <v>110</v>
      </c>
      <c r="C68" s="139" t="s">
        <v>105</v>
      </c>
      <c r="D68" t="s">
        <v>107</v>
      </c>
      <c r="E68" s="139" t="s">
        <v>88</v>
      </c>
      <c r="F68">
        <f t="shared" si="27"/>
        <v>12.8</v>
      </c>
      <c r="G68" s="139">
        <v>20140711</v>
      </c>
      <c r="H68">
        <v>1.35896</v>
      </c>
      <c r="I68">
        <v>1.36244</v>
      </c>
      <c r="J68" s="134">
        <f t="shared" si="28"/>
        <v>12.8669205831004</v>
      </c>
      <c r="K68" t="s">
        <v>106</v>
      </c>
      <c r="L68">
        <v>20140715</v>
      </c>
      <c r="M68">
        <f aca="true" t="shared" si="32" ref="M68:M101">I68</f>
        <v>1.36244</v>
      </c>
      <c r="N68" s="141" t="s">
        <v>72</v>
      </c>
      <c r="O68" t="str">
        <f t="shared" si="20"/>
        <v>負け</v>
      </c>
      <c r="P68">
        <f t="shared" si="29"/>
        <v>34.800000000001496</v>
      </c>
      <c r="Q68">
        <v>101.4</v>
      </c>
      <c r="R68" s="145">
        <f t="shared" si="12"/>
        <v>101.4</v>
      </c>
      <c r="S68" s="124">
        <f t="shared" si="21"/>
      </c>
      <c r="T68" s="124">
        <f t="shared" si="30"/>
        <v>-34.800000000001496</v>
      </c>
      <c r="U68" s="124">
        <f t="shared" si="31"/>
        <v>-45167</v>
      </c>
      <c r="V68" s="124">
        <f t="shared" si="22"/>
        <v>34.800000000001496</v>
      </c>
      <c r="W68" s="124">
        <f t="shared" si="23"/>
        <v>45403.76</v>
      </c>
      <c r="X68" s="124">
        <f t="shared" si="24"/>
        <v>1089927</v>
      </c>
      <c r="Y68" s="125" t="s">
        <v>70</v>
      </c>
      <c r="Z68" s="124">
        <f t="shared" si="25"/>
        <v>-1</v>
      </c>
      <c r="AA68">
        <f t="shared" si="26"/>
        <v>1</v>
      </c>
    </row>
    <row r="69" spans="1:27" ht="13.5">
      <c r="A69">
        <v>68</v>
      </c>
      <c r="B69" t="s">
        <v>110</v>
      </c>
      <c r="C69" s="139" t="s">
        <v>105</v>
      </c>
      <c r="D69" t="s">
        <v>107</v>
      </c>
      <c r="E69" s="139" t="s">
        <v>88</v>
      </c>
      <c r="F69">
        <f t="shared" si="27"/>
        <v>9.2</v>
      </c>
      <c r="G69" s="139">
        <v>20140916</v>
      </c>
      <c r="H69">
        <v>1.29221</v>
      </c>
      <c r="I69">
        <v>1.29665</v>
      </c>
      <c r="J69" s="134">
        <f t="shared" si="28"/>
        <v>9.263360530341664</v>
      </c>
      <c r="K69" t="s">
        <v>106</v>
      </c>
      <c r="L69">
        <v>20140918</v>
      </c>
      <c r="M69">
        <f t="shared" si="32"/>
        <v>1.29665</v>
      </c>
      <c r="N69" s="141" t="s">
        <v>72</v>
      </c>
      <c r="O69" t="str">
        <f t="shared" si="20"/>
        <v>負け</v>
      </c>
      <c r="P69">
        <f t="shared" si="29"/>
        <v>44.39999999999999</v>
      </c>
      <c r="Q69">
        <v>106</v>
      </c>
      <c r="R69" s="145">
        <f t="shared" si="12"/>
        <v>106</v>
      </c>
      <c r="S69" s="124">
        <f t="shared" si="21"/>
      </c>
      <c r="T69" s="124">
        <f t="shared" si="30"/>
        <v>-44.39999999999999</v>
      </c>
      <c r="U69" s="124">
        <f t="shared" si="31"/>
        <v>-43298</v>
      </c>
      <c r="V69" s="124">
        <f t="shared" si="22"/>
        <v>44.39999999999999</v>
      </c>
      <c r="W69" s="124">
        <f t="shared" si="23"/>
        <v>43597.08</v>
      </c>
      <c r="X69" s="124">
        <f t="shared" si="24"/>
        <v>1046629</v>
      </c>
      <c r="Y69" s="125" t="s">
        <v>70</v>
      </c>
      <c r="Z69" s="124">
        <f t="shared" si="25"/>
        <v>-1</v>
      </c>
      <c r="AA69">
        <f t="shared" si="26"/>
        <v>2</v>
      </c>
    </row>
    <row r="70" spans="1:27" ht="13.5">
      <c r="A70">
        <v>69</v>
      </c>
      <c r="B70" t="s">
        <v>110</v>
      </c>
      <c r="C70" s="139" t="s">
        <v>105</v>
      </c>
      <c r="D70" t="s">
        <v>107</v>
      </c>
      <c r="E70" s="139" t="s">
        <v>74</v>
      </c>
      <c r="F70">
        <f t="shared" si="27"/>
        <v>2.3</v>
      </c>
      <c r="G70" s="139">
        <v>20150215</v>
      </c>
      <c r="H70">
        <v>1.14556</v>
      </c>
      <c r="I70">
        <v>1.13037</v>
      </c>
      <c r="J70" s="134">
        <f t="shared" si="28"/>
        <v>2.3160504754897633</v>
      </c>
      <c r="K70" t="s">
        <v>106</v>
      </c>
      <c r="L70">
        <v>20150209</v>
      </c>
      <c r="M70">
        <f t="shared" si="32"/>
        <v>1.13037</v>
      </c>
      <c r="N70" s="141" t="s">
        <v>72</v>
      </c>
      <c r="O70" t="str">
        <f t="shared" si="20"/>
        <v>負け</v>
      </c>
      <c r="P70">
        <f t="shared" si="29"/>
        <v>151.89999999999816</v>
      </c>
      <c r="Q70">
        <v>119</v>
      </c>
      <c r="R70" s="145">
        <f t="shared" si="12"/>
        <v>119</v>
      </c>
      <c r="S70" s="124">
        <f t="shared" si="21"/>
      </c>
      <c r="T70" s="124">
        <f t="shared" si="30"/>
        <v>-151.89999999999816</v>
      </c>
      <c r="U70" s="124">
        <f t="shared" si="31"/>
        <v>-41575</v>
      </c>
      <c r="V70" s="124">
        <f t="shared" si="22"/>
        <v>151.89999999999816</v>
      </c>
      <c r="W70" s="124">
        <f t="shared" si="23"/>
        <v>41865.16</v>
      </c>
      <c r="X70" s="124">
        <f t="shared" si="24"/>
        <v>1005054</v>
      </c>
      <c r="Y70" s="125" t="s">
        <v>70</v>
      </c>
      <c r="Z70" s="124">
        <f t="shared" si="25"/>
        <v>-1</v>
      </c>
      <c r="AA70">
        <f t="shared" si="26"/>
        <v>3</v>
      </c>
    </row>
    <row r="71" spans="1:27" ht="13.5">
      <c r="A71">
        <v>70</v>
      </c>
      <c r="B71" t="s">
        <v>110</v>
      </c>
      <c r="C71" s="139" t="s">
        <v>105</v>
      </c>
      <c r="D71" t="s">
        <v>107</v>
      </c>
      <c r="E71" s="139" t="s">
        <v>74</v>
      </c>
      <c r="F71">
        <f t="shared" si="27"/>
        <v>3</v>
      </c>
      <c r="G71" s="139">
        <v>20150421</v>
      </c>
      <c r="H71">
        <v>1.07681</v>
      </c>
      <c r="I71">
        <v>1.06594</v>
      </c>
      <c r="J71" s="134">
        <f t="shared" si="28"/>
        <v>3.0820423183072863</v>
      </c>
      <c r="K71" t="s">
        <v>106</v>
      </c>
      <c r="L71">
        <v>20150519</v>
      </c>
      <c r="M71">
        <v>1.1104</v>
      </c>
      <c r="N71" s="141" t="s">
        <v>87</v>
      </c>
      <c r="O71" t="str">
        <f t="shared" si="20"/>
        <v>勝ち</v>
      </c>
      <c r="P71">
        <f t="shared" si="29"/>
        <v>108.69999999999935</v>
      </c>
      <c r="Q71">
        <v>120</v>
      </c>
      <c r="R71" s="145">
        <f t="shared" si="12"/>
        <v>120</v>
      </c>
      <c r="S71" s="124">
        <f t="shared" si="21"/>
        <v>335.9000000000001</v>
      </c>
      <c r="T71" s="124">
        <f t="shared" si="30"/>
      </c>
      <c r="U71" s="124">
        <f t="shared" si="31"/>
        <v>120924</v>
      </c>
      <c r="V71" s="124">
        <f t="shared" si="22"/>
        <v>108.69999999999935</v>
      </c>
      <c r="W71" s="124">
        <f t="shared" si="23"/>
        <v>40202.16</v>
      </c>
      <c r="X71" s="124">
        <f t="shared" si="24"/>
        <v>1125978</v>
      </c>
      <c r="Y71" s="125" t="s">
        <v>70</v>
      </c>
      <c r="Z71" s="124">
        <f t="shared" si="25"/>
        <v>3.0901563937442695</v>
      </c>
      <c r="AA71">
        <f t="shared" si="26"/>
        <v>1</v>
      </c>
    </row>
    <row r="72" spans="1:27" ht="13.5">
      <c r="A72">
        <v>71</v>
      </c>
      <c r="B72" t="s">
        <v>110</v>
      </c>
      <c r="C72" s="139" t="s">
        <v>105</v>
      </c>
      <c r="D72" t="s">
        <v>123</v>
      </c>
      <c r="E72" s="139" t="s">
        <v>74</v>
      </c>
      <c r="F72">
        <v>2</v>
      </c>
      <c r="G72" s="139">
        <v>20150505</v>
      </c>
      <c r="H72">
        <v>1.12034</v>
      </c>
      <c r="I72">
        <v>1.1066</v>
      </c>
      <c r="J72" s="134">
        <f t="shared" si="28"/>
        <v>2.720295711101877</v>
      </c>
      <c r="K72" t="s">
        <v>106</v>
      </c>
      <c r="L72">
        <v>20150519</v>
      </c>
      <c r="M72">
        <f t="shared" si="32"/>
        <v>1.1066</v>
      </c>
      <c r="N72" s="141" t="s">
        <v>118</v>
      </c>
      <c r="O72" t="str">
        <f t="shared" si="20"/>
        <v>－</v>
      </c>
      <c r="P72">
        <f t="shared" si="29"/>
        <v>137.39999999999864</v>
      </c>
      <c r="Q72">
        <v>120.5</v>
      </c>
      <c r="R72" s="145">
        <f t="shared" si="12"/>
        <v>120.5</v>
      </c>
      <c r="S72" s="124">
        <f t="shared" si="21"/>
      </c>
      <c r="T72" s="124">
        <f t="shared" si="30"/>
        <v>0</v>
      </c>
      <c r="U72" s="124">
        <f t="shared" si="31"/>
        <v>0</v>
      </c>
      <c r="V72" s="124">
        <f t="shared" si="22"/>
        <v>137.39999999999864</v>
      </c>
      <c r="W72" s="124">
        <f t="shared" si="23"/>
        <v>45039.12</v>
      </c>
      <c r="X72" s="124">
        <f t="shared" si="24"/>
        <v>1125978</v>
      </c>
      <c r="Y72" s="125" t="s">
        <v>70</v>
      </c>
      <c r="Z72" s="124">
        <f t="shared" si="25"/>
        <v>0</v>
      </c>
      <c r="AA72">
        <f t="shared" si="26"/>
        <v>1</v>
      </c>
    </row>
    <row r="73" spans="1:27" ht="13.5">
      <c r="A73">
        <v>72</v>
      </c>
      <c r="B73" t="s">
        <v>110</v>
      </c>
      <c r="C73" s="139" t="s">
        <v>105</v>
      </c>
      <c r="D73" t="s">
        <v>120</v>
      </c>
      <c r="E73" s="139" t="s">
        <v>88</v>
      </c>
      <c r="F73">
        <f t="shared" si="27"/>
        <v>3</v>
      </c>
      <c r="G73" s="139">
        <v>20150714</v>
      </c>
      <c r="H73">
        <v>1.09651</v>
      </c>
      <c r="I73">
        <v>1.10832</v>
      </c>
      <c r="J73" s="134">
        <f t="shared" si="28"/>
        <v>3.0755182868537103</v>
      </c>
      <c r="K73" t="s">
        <v>106</v>
      </c>
      <c r="L73">
        <v>20150721</v>
      </c>
      <c r="M73">
        <f t="shared" si="32"/>
        <v>1.10832</v>
      </c>
      <c r="N73" s="141" t="s">
        <v>118</v>
      </c>
      <c r="O73" t="str">
        <f t="shared" si="20"/>
        <v>－</v>
      </c>
      <c r="P73">
        <f t="shared" si="29"/>
        <v>118.09999999999876</v>
      </c>
      <c r="Q73">
        <v>124</v>
      </c>
      <c r="R73" s="145">
        <f t="shared" si="12"/>
        <v>124</v>
      </c>
      <c r="S73" s="124">
        <f t="shared" si="21"/>
      </c>
      <c r="T73" s="124">
        <f t="shared" si="30"/>
        <v>0</v>
      </c>
      <c r="U73" s="124">
        <f t="shared" si="31"/>
        <v>0</v>
      </c>
      <c r="V73" s="124">
        <f t="shared" si="22"/>
        <v>118.09999999999876</v>
      </c>
      <c r="W73" s="124">
        <f t="shared" si="23"/>
        <v>45039.12</v>
      </c>
      <c r="X73" s="124">
        <f t="shared" si="24"/>
        <v>1125978</v>
      </c>
      <c r="Y73" s="125" t="s">
        <v>70</v>
      </c>
      <c r="Z73" s="124">
        <f t="shared" si="25"/>
        <v>0</v>
      </c>
      <c r="AA73">
        <f t="shared" si="26"/>
        <v>2</v>
      </c>
    </row>
    <row r="74" spans="3:26" ht="13.5">
      <c r="C74" s="139"/>
      <c r="E74" s="139"/>
      <c r="J74" s="134"/>
      <c r="R74" s="145"/>
      <c r="S74" s="124"/>
      <c r="T74" s="124"/>
      <c r="U74" s="124"/>
      <c r="V74" s="124"/>
      <c r="W74" s="124"/>
      <c r="X74" s="124"/>
      <c r="Y74" s="125"/>
      <c r="Z74" s="124"/>
    </row>
    <row r="75" spans="3:26" ht="13.5">
      <c r="C75" s="139"/>
      <c r="E75" s="139"/>
      <c r="J75" s="134"/>
      <c r="R75" s="145"/>
      <c r="S75" s="124"/>
      <c r="T75" s="124"/>
      <c r="U75" s="124"/>
      <c r="V75" s="124"/>
      <c r="W75" s="124"/>
      <c r="X75" s="124"/>
      <c r="Y75" s="125"/>
      <c r="Z75" s="124"/>
    </row>
    <row r="76" spans="3:26" ht="13.5">
      <c r="C76" s="139"/>
      <c r="E76" s="139"/>
      <c r="J76" s="134"/>
      <c r="R76" s="145"/>
      <c r="S76" s="124"/>
      <c r="T76" s="124"/>
      <c r="U76" s="124"/>
      <c r="V76" s="124"/>
      <c r="W76" s="124"/>
      <c r="X76" s="124"/>
      <c r="Y76" s="125"/>
      <c r="Z76" s="124"/>
    </row>
    <row r="77" spans="3:26" ht="13.5">
      <c r="C77" s="139"/>
      <c r="E77" s="139"/>
      <c r="J77" s="134"/>
      <c r="R77" s="145"/>
      <c r="S77" s="124"/>
      <c r="T77" s="124"/>
      <c r="U77" s="124"/>
      <c r="V77" s="124"/>
      <c r="W77" s="124"/>
      <c r="X77" s="124"/>
      <c r="Y77" s="125"/>
      <c r="Z77" s="124"/>
    </row>
    <row r="78" spans="3:26" ht="13.5">
      <c r="C78" s="139"/>
      <c r="E78" s="139"/>
      <c r="J78" s="134"/>
      <c r="R78" s="145"/>
      <c r="S78" s="124"/>
      <c r="T78" s="124"/>
      <c r="U78" s="124"/>
      <c r="V78" s="124"/>
      <c r="W78" s="124"/>
      <c r="X78" s="124"/>
      <c r="Y78" s="125"/>
      <c r="Z78" s="124"/>
    </row>
    <row r="79" spans="3:26" ht="13.5">
      <c r="C79" s="139"/>
      <c r="E79" s="139"/>
      <c r="J79" s="134"/>
      <c r="R79" s="145"/>
      <c r="S79" s="124"/>
      <c r="T79" s="124"/>
      <c r="U79" s="124"/>
      <c r="V79" s="124"/>
      <c r="W79" s="124"/>
      <c r="X79" s="124"/>
      <c r="Y79" s="125"/>
      <c r="Z79" s="124"/>
    </row>
    <row r="80" spans="3:26" ht="13.5">
      <c r="C80" s="139"/>
      <c r="E80" s="139"/>
      <c r="J80" s="134"/>
      <c r="R80" s="145"/>
      <c r="S80" s="124"/>
      <c r="T80" s="124"/>
      <c r="U80" s="124"/>
      <c r="V80" s="124"/>
      <c r="W80" s="124"/>
      <c r="X80" s="124"/>
      <c r="Y80" s="125"/>
      <c r="Z80" s="124"/>
    </row>
    <row r="81" spans="3:26" ht="13.5">
      <c r="C81" s="139"/>
      <c r="E81" s="139"/>
      <c r="J81" s="134"/>
      <c r="R81" s="145"/>
      <c r="S81" s="124"/>
      <c r="T81" s="124"/>
      <c r="U81" s="124"/>
      <c r="V81" s="124"/>
      <c r="W81" s="124"/>
      <c r="X81" s="124"/>
      <c r="Y81" s="125"/>
      <c r="Z81" s="124"/>
    </row>
    <row r="82" spans="3:26" ht="13.5">
      <c r="C82" s="139"/>
      <c r="E82" s="139"/>
      <c r="J82" s="134"/>
      <c r="R82" s="145"/>
      <c r="S82" s="124"/>
      <c r="T82" s="124"/>
      <c r="U82" s="124"/>
      <c r="V82" s="124"/>
      <c r="W82" s="124"/>
      <c r="X82" s="124"/>
      <c r="Y82" s="125"/>
      <c r="Z82" s="124"/>
    </row>
    <row r="83" spans="3:26" ht="13.5">
      <c r="C83" s="139"/>
      <c r="E83" s="139"/>
      <c r="J83" s="134"/>
      <c r="R83" s="145"/>
      <c r="S83" s="124"/>
      <c r="T83" s="124"/>
      <c r="U83" s="124"/>
      <c r="V83" s="124"/>
      <c r="W83" s="124"/>
      <c r="X83" s="124"/>
      <c r="Y83" s="125"/>
      <c r="Z83" s="124"/>
    </row>
    <row r="84" spans="3:26" ht="13.5">
      <c r="C84" s="139"/>
      <c r="E84" s="139"/>
      <c r="J84" s="134"/>
      <c r="R84" s="145"/>
      <c r="S84" s="124"/>
      <c r="T84" s="124"/>
      <c r="U84" s="124"/>
      <c r="V84" s="124"/>
      <c r="W84" s="124"/>
      <c r="X84" s="124"/>
      <c r="Y84" s="125"/>
      <c r="Z84" s="124"/>
    </row>
    <row r="85" spans="3:26" ht="13.5">
      <c r="C85" s="139"/>
      <c r="E85" s="139"/>
      <c r="J85" s="134"/>
      <c r="R85" s="145"/>
      <c r="S85" s="124"/>
      <c r="T85" s="124"/>
      <c r="U85" s="124"/>
      <c r="V85" s="124"/>
      <c r="W85" s="124"/>
      <c r="X85" s="124"/>
      <c r="Y85" s="125"/>
      <c r="Z85" s="124"/>
    </row>
    <row r="86" spans="3:26" ht="13.5">
      <c r="C86" s="139"/>
      <c r="E86" s="139"/>
      <c r="J86" s="134"/>
      <c r="R86" s="145"/>
      <c r="S86" s="124"/>
      <c r="T86" s="124"/>
      <c r="U86" s="124"/>
      <c r="V86" s="124"/>
      <c r="W86" s="124"/>
      <c r="X86" s="124"/>
      <c r="Y86" s="125"/>
      <c r="Z86" s="124"/>
    </row>
    <row r="87" spans="3:26" ht="13.5">
      <c r="C87" s="139"/>
      <c r="E87" s="139"/>
      <c r="J87" s="134"/>
      <c r="R87" s="145"/>
      <c r="S87" s="124"/>
      <c r="T87" s="124"/>
      <c r="U87" s="124"/>
      <c r="V87" s="124"/>
      <c r="W87" s="124"/>
      <c r="X87" s="124"/>
      <c r="Y87" s="125"/>
      <c r="Z87" s="124"/>
    </row>
    <row r="88" spans="3:26" ht="13.5">
      <c r="C88" s="139"/>
      <c r="E88" s="139"/>
      <c r="J88" s="134"/>
      <c r="R88" s="145"/>
      <c r="S88" s="124"/>
      <c r="T88" s="124"/>
      <c r="U88" s="124"/>
      <c r="V88" s="124"/>
      <c r="W88" s="124"/>
      <c r="X88" s="124"/>
      <c r="Y88" s="125"/>
      <c r="Z88" s="124"/>
    </row>
    <row r="89" spans="3:26" ht="13.5">
      <c r="C89" s="139"/>
      <c r="E89" s="139"/>
      <c r="J89" s="134"/>
      <c r="R89" s="145"/>
      <c r="S89" s="124"/>
      <c r="T89" s="124"/>
      <c r="U89" s="124"/>
      <c r="V89" s="124"/>
      <c r="W89" s="124"/>
      <c r="X89" s="124"/>
      <c r="Y89" s="125"/>
      <c r="Z89" s="124"/>
    </row>
    <row r="90" spans="3:26" ht="13.5">
      <c r="C90" s="139"/>
      <c r="E90" s="139"/>
      <c r="J90" s="134"/>
      <c r="R90" s="145"/>
      <c r="S90" s="124"/>
      <c r="T90" s="124"/>
      <c r="U90" s="124"/>
      <c r="V90" s="124"/>
      <c r="W90" s="124"/>
      <c r="X90" s="124"/>
      <c r="Y90" s="125"/>
      <c r="Z90" s="124"/>
    </row>
    <row r="91" spans="3:26" ht="13.5">
      <c r="C91" s="139"/>
      <c r="E91" s="139"/>
      <c r="J91" s="134"/>
      <c r="R91" s="145"/>
      <c r="S91" s="124"/>
      <c r="T91" s="124"/>
      <c r="U91" s="124"/>
      <c r="V91" s="124"/>
      <c r="W91" s="124"/>
      <c r="X91" s="124"/>
      <c r="Y91" s="125"/>
      <c r="Z91" s="124"/>
    </row>
    <row r="92" spans="3:26" ht="13.5">
      <c r="C92" s="139"/>
      <c r="E92" s="139"/>
      <c r="J92" s="134"/>
      <c r="R92" s="145"/>
      <c r="S92" s="124"/>
      <c r="T92" s="124"/>
      <c r="U92" s="124"/>
      <c r="V92" s="124"/>
      <c r="W92" s="124"/>
      <c r="X92" s="124"/>
      <c r="Y92" s="125"/>
      <c r="Z92" s="124"/>
    </row>
    <row r="93" spans="3:26" ht="13.5">
      <c r="C93" s="139"/>
      <c r="E93" s="139"/>
      <c r="J93" s="134"/>
      <c r="R93" s="145"/>
      <c r="S93" s="124"/>
      <c r="T93" s="124"/>
      <c r="U93" s="124"/>
      <c r="V93" s="124"/>
      <c r="W93" s="124"/>
      <c r="X93" s="124"/>
      <c r="Y93" s="125"/>
      <c r="Z93" s="124"/>
    </row>
    <row r="94" spans="3:26" ht="13.5">
      <c r="C94" s="139"/>
      <c r="E94" s="139"/>
      <c r="J94" s="134"/>
      <c r="R94" s="145"/>
      <c r="S94" s="124"/>
      <c r="T94" s="124"/>
      <c r="U94" s="124"/>
      <c r="V94" s="124"/>
      <c r="W94" s="124"/>
      <c r="X94" s="124"/>
      <c r="Y94" s="125"/>
      <c r="Z94" s="124"/>
    </row>
    <row r="95" spans="3:26" ht="13.5">
      <c r="C95" s="139"/>
      <c r="E95" s="139"/>
      <c r="J95" s="134"/>
      <c r="R95" s="145"/>
      <c r="S95" s="124"/>
      <c r="T95" s="124"/>
      <c r="U95" s="124"/>
      <c r="V95" s="124"/>
      <c r="W95" s="124"/>
      <c r="X95" s="124"/>
      <c r="Y95" s="125"/>
      <c r="Z95" s="124"/>
    </row>
    <row r="96" spans="3:26" ht="13.5">
      <c r="C96" s="139"/>
      <c r="E96" s="139"/>
      <c r="J96" s="134"/>
      <c r="R96" s="145"/>
      <c r="S96" s="124"/>
      <c r="T96" s="124"/>
      <c r="U96" s="124"/>
      <c r="V96" s="124"/>
      <c r="W96" s="124"/>
      <c r="X96" s="124"/>
      <c r="Y96" s="125"/>
      <c r="Z96" s="124"/>
    </row>
    <row r="97" spans="3:26" ht="13.5">
      <c r="C97" s="139"/>
      <c r="E97" s="139"/>
      <c r="J97" s="134"/>
      <c r="R97" s="145"/>
      <c r="S97" s="124"/>
      <c r="T97" s="124"/>
      <c r="U97" s="124"/>
      <c r="V97" s="124"/>
      <c r="W97" s="124"/>
      <c r="X97" s="124"/>
      <c r="Y97" s="125"/>
      <c r="Z97" s="124"/>
    </row>
    <row r="98" spans="3:26" ht="13.5">
      <c r="C98" s="139"/>
      <c r="E98" s="139"/>
      <c r="J98" s="134"/>
      <c r="R98" s="145"/>
      <c r="S98" s="124"/>
      <c r="T98" s="124"/>
      <c r="U98" s="124"/>
      <c r="V98" s="124"/>
      <c r="W98" s="124"/>
      <c r="X98" s="124"/>
      <c r="Y98" s="125"/>
      <c r="Z98" s="124"/>
    </row>
    <row r="99" spans="3:26" ht="13.5">
      <c r="C99" s="139"/>
      <c r="E99" s="139"/>
      <c r="J99" s="134"/>
      <c r="R99" s="145"/>
      <c r="S99" s="124"/>
      <c r="T99" s="124"/>
      <c r="U99" s="124"/>
      <c r="V99" s="124"/>
      <c r="W99" s="124"/>
      <c r="X99" s="124"/>
      <c r="Y99" s="125"/>
      <c r="Z99" s="124"/>
    </row>
    <row r="100" spans="3:26" ht="13.5">
      <c r="C100" s="139"/>
      <c r="E100" s="139"/>
      <c r="J100" s="134"/>
      <c r="R100" s="145"/>
      <c r="S100" s="124"/>
      <c r="T100" s="124"/>
      <c r="U100" s="124"/>
      <c r="V100" s="124"/>
      <c r="W100" s="124"/>
      <c r="X100" s="124"/>
      <c r="Y100" s="125"/>
      <c r="Z100" s="124"/>
    </row>
    <row r="101" spans="3:26" ht="13.5">
      <c r="C101" s="139"/>
      <c r="E101" s="135"/>
      <c r="G101" s="135"/>
      <c r="H101" s="135"/>
      <c r="J101" s="134"/>
      <c r="L101" s="135"/>
      <c r="N101" s="135"/>
      <c r="R101" s="145"/>
      <c r="S101" s="124"/>
      <c r="T101" s="124"/>
      <c r="U101" s="124"/>
      <c r="V101" s="124"/>
      <c r="W101" s="124"/>
      <c r="X101" s="124"/>
      <c r="Y101" s="125"/>
      <c r="Z101" s="124"/>
    </row>
    <row r="102" spans="1:26" ht="14.25" thickBot="1">
      <c r="A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24"/>
      <c r="T102" s="124"/>
      <c r="U102" s="124"/>
      <c r="V102" s="124"/>
      <c r="W102" s="124"/>
      <c r="X102" s="124"/>
      <c r="Y102" s="125"/>
      <c r="Z102" s="124"/>
    </row>
    <row r="103" spans="1:21" ht="14.25" thickTop="1">
      <c r="A103" s="136"/>
      <c r="B103" s="136"/>
      <c r="C103" s="136" t="s">
        <v>79</v>
      </c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7" t="s">
        <v>32</v>
      </c>
      <c r="P103" s="137"/>
      <c r="Q103" s="137"/>
      <c r="R103" s="137"/>
      <c r="S103" s="138"/>
      <c r="T103" s="138"/>
      <c r="U103" s="136">
        <f>SUM(U2:U101)</f>
        <v>1025978</v>
      </c>
    </row>
    <row r="104" spans="3:20" ht="13.5">
      <c r="C104" t="s">
        <v>82</v>
      </c>
      <c r="S104" s="10"/>
      <c r="T104" s="10"/>
    </row>
    <row r="105" spans="3:20" ht="13.5">
      <c r="C105" t="s">
        <v>83</v>
      </c>
      <c r="S105" s="10"/>
      <c r="T105" s="10"/>
    </row>
    <row r="106" spans="3:20" ht="13.5">
      <c r="C106" t="s">
        <v>84</v>
      </c>
      <c r="S106" s="10"/>
      <c r="T106" s="10"/>
    </row>
    <row r="107" spans="3:20" ht="13.5">
      <c r="C107" t="s">
        <v>85</v>
      </c>
      <c r="S107" s="10"/>
      <c r="T107" s="10"/>
    </row>
    <row r="108" ht="13.5" customHeight="1">
      <c r="C108" t="s">
        <v>86</v>
      </c>
    </row>
    <row r="109" spans="15:20" ht="13.5">
      <c r="O109" s="11"/>
      <c r="P109" s="11"/>
      <c r="Q109" s="11"/>
      <c r="R109" s="11"/>
      <c r="S109" s="12"/>
      <c r="T109" s="12"/>
    </row>
    <row r="111" ht="13.5" customHeight="1" thickBot="1"/>
    <row r="112" spans="4:10" ht="14.25" thickBot="1">
      <c r="D112" s="157" t="s">
        <v>33</v>
      </c>
      <c r="E112" s="158"/>
      <c r="G112" s="159" t="s">
        <v>34</v>
      </c>
      <c r="H112" s="160"/>
      <c r="I112" s="28" t="s">
        <v>35</v>
      </c>
      <c r="J112" s="31" t="s">
        <v>36</v>
      </c>
    </row>
    <row r="113" spans="4:10" ht="13.5">
      <c r="D113" s="5" t="s">
        <v>37</v>
      </c>
      <c r="E113" s="6" t="s">
        <v>93</v>
      </c>
      <c r="G113" s="5"/>
      <c r="H113" s="15"/>
      <c r="I113" s="21"/>
      <c r="J113" s="24"/>
    </row>
    <row r="114" spans="4:10" ht="13.5">
      <c r="D114" s="2" t="s">
        <v>38</v>
      </c>
      <c r="E114" s="1">
        <v>38</v>
      </c>
      <c r="G114" s="2"/>
      <c r="H114" s="17"/>
      <c r="I114" s="22"/>
      <c r="J114" s="18"/>
    </row>
    <row r="115" spans="4:10" ht="13.5">
      <c r="D115" s="2" t="s">
        <v>39</v>
      </c>
      <c r="E115" s="1">
        <v>34</v>
      </c>
      <c r="G115" s="2"/>
      <c r="H115" s="17"/>
      <c r="I115" s="22"/>
      <c r="J115" s="18"/>
    </row>
    <row r="116" spans="4:10" ht="13.5">
      <c r="D116" s="2" t="s">
        <v>40</v>
      </c>
      <c r="E116" s="1">
        <f>E114+E115</f>
        <v>72</v>
      </c>
      <c r="G116" s="2"/>
      <c r="H116" s="17"/>
      <c r="I116" s="22"/>
      <c r="J116" s="18"/>
    </row>
    <row r="117" spans="4:10" ht="13.5">
      <c r="D117" s="2" t="s">
        <v>41</v>
      </c>
      <c r="E117" s="1">
        <v>24</v>
      </c>
      <c r="G117" s="2"/>
      <c r="H117" s="17"/>
      <c r="I117" s="22"/>
      <c r="J117" s="18"/>
    </row>
    <row r="118" spans="4:10" ht="13.5">
      <c r="D118" s="2" t="s">
        <v>42</v>
      </c>
      <c r="E118" s="4">
        <v>30</v>
      </c>
      <c r="G118" s="2"/>
      <c r="H118" s="17"/>
      <c r="I118" s="22"/>
      <c r="J118" s="18"/>
    </row>
    <row r="119" spans="4:10" ht="13.5">
      <c r="D119" s="2" t="s">
        <v>94</v>
      </c>
      <c r="E119" s="1">
        <v>18</v>
      </c>
      <c r="G119" s="2"/>
      <c r="H119" s="17"/>
      <c r="I119" s="22"/>
      <c r="J119" s="18"/>
    </row>
    <row r="120" spans="4:10" ht="13.5">
      <c r="D120" s="8" t="s">
        <v>43</v>
      </c>
      <c r="E120" s="9"/>
      <c r="G120" s="2"/>
      <c r="H120" s="17"/>
      <c r="I120" s="22"/>
      <c r="J120" s="18"/>
    </row>
    <row r="121" spans="4:10" ht="13.5">
      <c r="D121" s="2" t="s">
        <v>44</v>
      </c>
      <c r="E121" s="1">
        <v>1695456</v>
      </c>
      <c r="G121" s="2"/>
      <c r="H121" s="17"/>
      <c r="I121" s="22"/>
      <c r="J121" s="18"/>
    </row>
    <row r="122" spans="4:10" ht="13.5">
      <c r="D122" s="2" t="s">
        <v>45</v>
      </c>
      <c r="E122" s="4">
        <v>-669478</v>
      </c>
      <c r="G122" s="2"/>
      <c r="H122" s="17"/>
      <c r="I122" s="22"/>
      <c r="J122" s="18"/>
    </row>
    <row r="123" spans="4:10" ht="13.5">
      <c r="D123" s="2" t="s">
        <v>46</v>
      </c>
      <c r="E123" s="1">
        <f>E121+E122</f>
        <v>1025978</v>
      </c>
      <c r="G123" s="5"/>
      <c r="H123" s="15"/>
      <c r="I123" s="21"/>
      <c r="J123" s="16"/>
    </row>
    <row r="124" spans="4:10" ht="13.5">
      <c r="D124" s="2" t="s">
        <v>15</v>
      </c>
      <c r="E124" s="13">
        <f>E123/E116</f>
        <v>14249.694444444445</v>
      </c>
      <c r="G124" s="2"/>
      <c r="H124" s="17"/>
      <c r="I124" s="22"/>
      <c r="J124" s="18"/>
    </row>
    <row r="125" spans="4:10" ht="13.5">
      <c r="D125" s="2" t="s">
        <v>16</v>
      </c>
      <c r="E125" s="13"/>
      <c r="G125" s="2"/>
      <c r="H125" s="17"/>
      <c r="I125" s="22"/>
      <c r="J125" s="18"/>
    </row>
    <row r="126" spans="4:10" ht="13.5">
      <c r="D126" s="2" t="s">
        <v>47</v>
      </c>
      <c r="E126" s="1">
        <v>7</v>
      </c>
      <c r="G126" s="2"/>
      <c r="H126" s="17"/>
      <c r="I126" s="22"/>
      <c r="J126" s="18"/>
    </row>
    <row r="127" spans="4:10" ht="13.5">
      <c r="D127" s="2" t="s">
        <v>48</v>
      </c>
      <c r="E127" s="1">
        <v>4</v>
      </c>
      <c r="G127" s="2"/>
      <c r="H127" s="17"/>
      <c r="I127" s="22"/>
      <c r="J127" s="18"/>
    </row>
    <row r="128" spans="4:10" ht="13.5">
      <c r="D128" s="2" t="s">
        <v>49</v>
      </c>
      <c r="E128" s="14">
        <v>172</v>
      </c>
      <c r="G128" s="2"/>
      <c r="H128" s="17"/>
      <c r="I128" s="22"/>
      <c r="J128" s="18"/>
    </row>
    <row r="129" spans="4:10" ht="14.25" thickBot="1">
      <c r="D129" s="3" t="s">
        <v>14</v>
      </c>
      <c r="E129" s="7">
        <f>E117/E116</f>
        <v>0.3333333333333333</v>
      </c>
      <c r="G129" s="2"/>
      <c r="H129" s="17"/>
      <c r="I129" s="22"/>
      <c r="J129" s="18"/>
    </row>
    <row r="130" spans="7:10" ht="13.5">
      <c r="G130" s="2"/>
      <c r="H130" s="17"/>
      <c r="I130" s="22"/>
      <c r="J130" s="18"/>
    </row>
    <row r="131" spans="7:10" ht="14.25" thickBot="1">
      <c r="G131" s="3"/>
      <c r="H131" s="19"/>
      <c r="I131" s="23"/>
      <c r="J131" s="20"/>
    </row>
    <row r="132" spans="7:10" ht="14.25" thickBot="1">
      <c r="G132" s="38" t="s">
        <v>32</v>
      </c>
      <c r="H132" s="39">
        <f>SUM(H113:H131)</f>
        <v>0</v>
      </c>
      <c r="I132" s="39">
        <f>SUM(I113:I131)</f>
        <v>0</v>
      </c>
      <c r="J132" s="39">
        <f>SUM(J113:J131)</f>
        <v>0</v>
      </c>
    </row>
    <row r="134" ht="13.5" customHeight="1" thickBot="1"/>
    <row r="135" spans="7:11" ht="14.25" thickBot="1">
      <c r="G135" s="159" t="s">
        <v>50</v>
      </c>
      <c r="H135" s="160"/>
      <c r="I135" s="28" t="s">
        <v>35</v>
      </c>
      <c r="J135" s="29" t="s">
        <v>36</v>
      </c>
      <c r="K135" s="30" t="s">
        <v>51</v>
      </c>
    </row>
    <row r="136" spans="7:11" ht="13.5">
      <c r="G136" s="5" t="s">
        <v>52</v>
      </c>
      <c r="H136" s="15">
        <v>0</v>
      </c>
      <c r="I136" s="21">
        <v>0</v>
      </c>
      <c r="J136" s="25">
        <v>0</v>
      </c>
      <c r="K136" s="26">
        <v>0</v>
      </c>
    </row>
    <row r="137" spans="7:11" ht="13.5">
      <c r="G137" s="2" t="s">
        <v>53</v>
      </c>
      <c r="H137" s="17">
        <v>0</v>
      </c>
      <c r="I137" s="17">
        <v>0</v>
      </c>
      <c r="J137" s="22">
        <v>0</v>
      </c>
      <c r="K137" s="27">
        <v>0</v>
      </c>
    </row>
    <row r="138" spans="7:11" ht="13.5">
      <c r="G138" s="2" t="s">
        <v>54</v>
      </c>
      <c r="H138" s="17">
        <v>0</v>
      </c>
      <c r="I138" s="17">
        <v>0</v>
      </c>
      <c r="J138" s="22">
        <v>0</v>
      </c>
      <c r="K138" s="27">
        <v>0</v>
      </c>
    </row>
    <row r="139" spans="7:11" ht="13.5">
      <c r="G139" s="2" t="s">
        <v>55</v>
      </c>
      <c r="H139" s="17">
        <v>0</v>
      </c>
      <c r="I139" s="17">
        <v>0</v>
      </c>
      <c r="J139" s="22">
        <v>0</v>
      </c>
      <c r="K139" s="27">
        <v>0</v>
      </c>
    </row>
    <row r="140" spans="7:11" ht="14.25" thickBot="1">
      <c r="G140" s="33" t="s">
        <v>56</v>
      </c>
      <c r="H140" s="34">
        <v>0</v>
      </c>
      <c r="I140" s="34">
        <v>0</v>
      </c>
      <c r="J140" s="35">
        <v>0</v>
      </c>
      <c r="K140" s="36">
        <v>0</v>
      </c>
    </row>
    <row r="141" spans="7:11" ht="14.25" thickBot="1">
      <c r="G141" s="32" t="s">
        <v>32</v>
      </c>
      <c r="H141" s="32"/>
      <c r="I141" s="32"/>
      <c r="J141" s="37"/>
      <c r="K141" s="117">
        <f>SUM(K136:K140)</f>
        <v>0</v>
      </c>
    </row>
  </sheetData>
  <sheetProtection/>
  <autoFilter ref="D1:AE101"/>
  <mergeCells count="3">
    <mergeCell ref="D112:E112"/>
    <mergeCell ref="G112:H112"/>
    <mergeCell ref="G135:H135"/>
  </mergeCells>
  <printOptions/>
  <pageMargins left="0.6986111111111111" right="0.6986111111111111" top="0.75" bottom="0.75" header="0.3" footer="0.3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100" zoomScalePageLayoutView="0" workbookViewId="0" topLeftCell="A259">
      <selection activeCell="P262" sqref="P262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A21" sqref="A21"/>
    </sheetView>
  </sheetViews>
  <sheetFormatPr defaultColWidth="8.875" defaultRowHeight="13.5"/>
  <sheetData>
    <row r="1" spans="1:9" ht="13.5">
      <c r="A1" s="119" t="s">
        <v>57</v>
      </c>
      <c r="B1" s="120"/>
      <c r="C1" s="120"/>
      <c r="D1" s="120"/>
      <c r="E1" s="120"/>
      <c r="F1" s="120"/>
      <c r="G1" s="120"/>
      <c r="H1" s="120"/>
      <c r="I1" s="123"/>
    </row>
    <row r="2" spans="1:9" ht="13.5">
      <c r="A2" s="121" t="s">
        <v>58</v>
      </c>
      <c r="B2" s="122"/>
      <c r="C2" s="122"/>
      <c r="D2" s="122"/>
      <c r="E2" s="122"/>
      <c r="F2" s="122"/>
      <c r="G2" s="122"/>
      <c r="H2" s="122"/>
      <c r="I2" s="123"/>
    </row>
    <row r="3" spans="1:4" ht="13.5">
      <c r="A3" s="118"/>
      <c r="D3" s="118"/>
    </row>
    <row r="7" ht="13.5">
      <c r="A7" t="s">
        <v>80</v>
      </c>
    </row>
    <row r="11" ht="13.5">
      <c r="A11" t="s">
        <v>99</v>
      </c>
    </row>
    <row r="13" ht="13.5">
      <c r="A13" t="s">
        <v>95</v>
      </c>
    </row>
    <row r="14" ht="13.5">
      <c r="A14" t="s">
        <v>96</v>
      </c>
    </row>
    <row r="15" ht="13.5">
      <c r="A15" t="s">
        <v>97</v>
      </c>
    </row>
    <row r="16" ht="13.5">
      <c r="A16" t="s">
        <v>100</v>
      </c>
    </row>
    <row r="19" ht="13.5">
      <c r="A19" t="s">
        <v>98</v>
      </c>
    </row>
    <row r="20" ht="13.5">
      <c r="A20" t="s">
        <v>101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F20"/>
  <sheetViews>
    <sheetView zoomScaleSheetLayoutView="100" zoomScalePageLayoutView="0" workbookViewId="0" topLeftCell="A1">
      <selection activeCell="C10" sqref="C10:D10"/>
    </sheetView>
  </sheetViews>
  <sheetFormatPr defaultColWidth="8.875" defaultRowHeight="13.5"/>
  <sheetData>
    <row r="4" spans="2:6" ht="13.5">
      <c r="B4" t="s">
        <v>59</v>
      </c>
      <c r="C4" t="s">
        <v>60</v>
      </c>
      <c r="D4" s="143" t="s">
        <v>61</v>
      </c>
      <c r="E4" s="143" t="s">
        <v>62</v>
      </c>
      <c r="F4" s="143" t="s">
        <v>104</v>
      </c>
    </row>
    <row r="5" spans="3:5" ht="13.5">
      <c r="C5" t="s">
        <v>63</v>
      </c>
      <c r="D5" t="s">
        <v>61</v>
      </c>
      <c r="E5" t="s">
        <v>62</v>
      </c>
    </row>
    <row r="9" spans="2:4" ht="13.5">
      <c r="B9" t="s">
        <v>59</v>
      </c>
      <c r="C9" t="s">
        <v>60</v>
      </c>
      <c r="D9" s="143" t="s">
        <v>61</v>
      </c>
    </row>
    <row r="15" spans="2:5" ht="13.5">
      <c r="B15" t="s">
        <v>64</v>
      </c>
      <c r="D15" t="s">
        <v>60</v>
      </c>
      <c r="E15" t="s">
        <v>65</v>
      </c>
    </row>
    <row r="16" spans="4:5" ht="13.5">
      <c r="D16" t="s">
        <v>66</v>
      </c>
      <c r="E16" t="s">
        <v>65</v>
      </c>
    </row>
    <row r="19" spans="2:5" ht="13.5">
      <c r="B19" t="s">
        <v>67</v>
      </c>
      <c r="E19" t="s">
        <v>60</v>
      </c>
    </row>
    <row r="20" ht="13.5">
      <c r="E20" t="s">
        <v>68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mai</cp:lastModifiedBy>
  <cp:lastPrinted>1899-12-30T00:00:00Z</cp:lastPrinted>
  <dcterms:created xsi:type="dcterms:W3CDTF">2013-10-09T23:04:08Z</dcterms:created>
  <dcterms:modified xsi:type="dcterms:W3CDTF">2015-09-26T02:53:31Z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