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>
    <definedName name="_xlnm._FilterDatabase" localSheetId="1" hidden="1">'検証データ'!$B$1:$Z$101</definedName>
  </definedNames>
  <calcPr fullCalcOnLoad="1"/>
</workbook>
</file>

<file path=xl/sharedStrings.xml><?xml version="1.0" encoding="utf-8"?>
<sst xmlns="http://schemas.openxmlformats.org/spreadsheetml/2006/main" count="817" uniqueCount="209">
  <si>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</si>
  <si>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</si>
  <si>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</si>
  <si>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</si>
  <si>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</si>
  <si>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</si>
  <si>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</si>
  <si>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</si>
  <si>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</si>
  <si>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</si>
  <si>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</si>
  <si>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</si>
  <si>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</si>
  <si>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</si>
  <si>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</si>
  <si>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</si>
  <si>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</si>
  <si>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</si>
  <si>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</si>
  <si>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</si>
  <si>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</si>
  <si>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</si>
  <si>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エントリー手法</t>
  </si>
  <si>
    <t>時間足</t>
  </si>
  <si>
    <t>エントリー日時</t>
  </si>
  <si>
    <t>エントリー価格</t>
  </si>
  <si>
    <t>決済時間足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</si>
  <si>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</si>
  <si>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</si>
  <si>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</si>
  <si>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</si>
  <si>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</si>
  <si>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</si>
  <si>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</si>
  <si>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</si>
  <si>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</si>
  <si>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</si>
  <si>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</si>
  <si>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</si>
  <si>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</si>
  <si>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</si>
  <si>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</si>
  <si>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</si>
  <si>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</si>
  <si>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</si>
  <si>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</si>
  <si>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</si>
  <si>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</si>
  <si>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</si>
  <si>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</si>
  <si>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</si>
  <si>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</si>
  <si>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</si>
  <si>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</si>
  <si>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</si>
  <si>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</si>
  <si>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</si>
  <si>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</si>
  <si>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</si>
  <si>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</si>
  <si>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</si>
  <si>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</si>
  <si>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</si>
  <si>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</si>
  <si>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</si>
  <si>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</si>
  <si>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</si>
  <si>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</si>
  <si>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</si>
  <si>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</si>
  <si>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</si>
  <si>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リスクリワード</t>
  </si>
  <si>
    <t>１：</t>
  </si>
  <si>
    <t>LC相当額</t>
  </si>
  <si>
    <t>LC</t>
  </si>
  <si>
    <t>ロスカット</t>
  </si>
  <si>
    <t>メモ</t>
  </si>
  <si>
    <t>移動平均線の</t>
  </si>
  <si>
    <t>買い</t>
  </si>
  <si>
    <t>エントリー量計算（ロスカット相当額÷LC相当額</t>
  </si>
  <si>
    <t>連勝数</t>
  </si>
  <si>
    <t>通貨ペア</t>
  </si>
  <si>
    <t>№</t>
  </si>
  <si>
    <t>USDJPY</t>
  </si>
  <si>
    <t>PB</t>
  </si>
  <si>
    <t>４H足</t>
  </si>
  <si>
    <t>数量</t>
  </si>
  <si>
    <t>気づき：</t>
  </si>
  <si>
    <t>ピンバーはMAに触っていないといけないことに気がつきました。</t>
  </si>
  <si>
    <t>突き抜けててもいいのでしょうか。</t>
  </si>
  <si>
    <t>決済日時</t>
  </si>
  <si>
    <t>移動平均線の１０SMAと２０SMA、両方の上にキャンドルがあれば買い方向、下なら売り方向</t>
  </si>
  <si>
    <t>MAに触って、PBが出現したらエントリー待ち。</t>
  </si>
  <si>
    <t>PBのエントリールール成立で、エントリー</t>
  </si>
  <si>
    <t>ストップはPBのストップ</t>
  </si>
  <si>
    <t>決済は、ストップを移動していく（トレーリングストップ）</t>
  </si>
  <si>
    <t>１ドル１００円の見立てで資金を計算。ロスカットを４％でまわす。なるべく状況を見ない。ストップをあげていく。</t>
  </si>
  <si>
    <t>トレーリング</t>
  </si>
  <si>
    <t>売り</t>
  </si>
  <si>
    <t>建て値前LC</t>
  </si>
  <si>
    <t>売買</t>
  </si>
  <si>
    <t>1H</t>
  </si>
  <si>
    <t>20150317 03</t>
  </si>
  <si>
    <t>20150316　16</t>
  </si>
  <si>
    <t>20150325　03</t>
  </si>
  <si>
    <t>５）、６）</t>
  </si>
  <si>
    <t>移動平均線を越えて上昇したあと、また移動平均線を抜けて下降してくるチャートの</t>
  </si>
  <si>
    <t>場合、LCされるケースが多いようにおもいます（？）</t>
  </si>
  <si>
    <t>ということは、移動平均線を越えたのに戻ってくるものは、その時点で決済をしたほうが、</t>
  </si>
  <si>
    <t>減らせるのではないか？</t>
  </si>
  <si>
    <t>20150331　07</t>
  </si>
  <si>
    <t>20150331　11</t>
  </si>
  <si>
    <t>20150331　15</t>
  </si>
  <si>
    <t>20150401　04</t>
  </si>
  <si>
    <t>20150331　23</t>
  </si>
  <si>
    <t>20150401　04</t>
  </si>
  <si>
    <t>トレーリング</t>
  </si>
  <si>
    <t>20150405　23</t>
  </si>
  <si>
    <t>20150406　00</t>
  </si>
  <si>
    <t>20150406　12</t>
  </si>
  <si>
    <t>20150406　15</t>
  </si>
  <si>
    <t>20150406　16</t>
  </si>
  <si>
    <t>LC</t>
  </si>
  <si>
    <t>20150408　08</t>
  </si>
  <si>
    <t>20150408　14</t>
  </si>
  <si>
    <t>20150413　15</t>
  </si>
  <si>
    <t>20150416　05</t>
  </si>
  <si>
    <t>20150419　22</t>
  </si>
  <si>
    <t>20150419　23</t>
  </si>
  <si>
    <t>LC</t>
  </si>
  <si>
    <t>20150420　01</t>
  </si>
  <si>
    <t>20150420　02</t>
  </si>
  <si>
    <t>LC</t>
  </si>
  <si>
    <t>20150428　09</t>
  </si>
  <si>
    <t>20150428　12</t>
  </si>
  <si>
    <t>20150430　09</t>
  </si>
  <si>
    <t>トレーリング</t>
  </si>
  <si>
    <t>20100505　05</t>
  </si>
  <si>
    <t>20150504　15</t>
  </si>
  <si>
    <t>20150505　05</t>
  </si>
  <si>
    <t>20150507　06</t>
  </si>
  <si>
    <t>20150507　13</t>
  </si>
  <si>
    <t>20150507　22</t>
  </si>
  <si>
    <t>20150508　12</t>
  </si>
  <si>
    <t>20150509　06</t>
  </si>
  <si>
    <t>20150511　13</t>
  </si>
  <si>
    <t>20150512　05</t>
  </si>
  <si>
    <t>20150512　01</t>
  </si>
  <si>
    <t>20150512　09</t>
  </si>
  <si>
    <t>20150512　11</t>
  </si>
  <si>
    <t>イーブン</t>
  </si>
  <si>
    <t>20150518　11</t>
  </si>
  <si>
    <t xml:space="preserve">20150521 00 </t>
  </si>
  <si>
    <t>トレーリング</t>
  </si>
  <si>
    <t>20150521　07</t>
  </si>
  <si>
    <t>20150521　10</t>
  </si>
  <si>
    <t>20150528　02</t>
  </si>
  <si>
    <t>20150602　02</t>
  </si>
  <si>
    <t>20150610　14</t>
  </si>
  <si>
    <t>20150610　23</t>
  </si>
  <si>
    <t>20150612　18</t>
  </si>
  <si>
    <t>20150614　21</t>
  </si>
  <si>
    <t>20150618　19</t>
  </si>
  <si>
    <t>20150619　08</t>
  </si>
  <si>
    <t>20150619　13</t>
  </si>
  <si>
    <t>20150623　18</t>
  </si>
  <si>
    <t>20150624　00</t>
  </si>
  <si>
    <t>20150624　01</t>
  </si>
  <si>
    <t>20150624　09</t>
  </si>
  <si>
    <t>20150625　13</t>
  </si>
  <si>
    <t>20150626　11</t>
  </si>
  <si>
    <t>20150703　06</t>
  </si>
  <si>
    <t>20150703　07</t>
  </si>
  <si>
    <t>20150707　05</t>
  </si>
  <si>
    <t>20150707　08</t>
  </si>
  <si>
    <t>20150709　21</t>
  </si>
  <si>
    <t>20110714　05</t>
  </si>
  <si>
    <t>20150720　08</t>
  </si>
  <si>
    <t>20110721　08</t>
  </si>
  <si>
    <t>20150720　02</t>
  </si>
  <si>
    <t>20150721　09</t>
  </si>
  <si>
    <t>20150722　11</t>
  </si>
  <si>
    <t>20150722　19</t>
  </si>
  <si>
    <t>20150723　24</t>
  </si>
  <si>
    <t>20150724　03</t>
  </si>
  <si>
    <t>20150727　02</t>
  </si>
  <si>
    <t>20150728　03</t>
  </si>
  <si>
    <t>20150729　23</t>
  </si>
  <si>
    <t>20150730　14</t>
  </si>
  <si>
    <t>20150804　03</t>
  </si>
  <si>
    <t>20150804　04</t>
  </si>
  <si>
    <t>20150806　15</t>
  </si>
  <si>
    <t>20150806　17</t>
  </si>
  <si>
    <t>20150811　04</t>
  </si>
  <si>
    <t>20150812　05</t>
  </si>
  <si>
    <t>20150813　02</t>
  </si>
  <si>
    <t>20150814　07</t>
  </si>
  <si>
    <t>20150817　07</t>
  </si>
  <si>
    <t>20150817　12</t>
  </si>
  <si>
    <t>20150819　13</t>
  </si>
  <si>
    <t>20150819　15</t>
  </si>
  <si>
    <t>20150820　08</t>
  </si>
  <si>
    <t>20150825　01</t>
  </si>
  <si>
    <t>20150824　01</t>
  </si>
  <si>
    <t>20150825　22</t>
  </si>
  <si>
    <t>20150826　03</t>
  </si>
  <si>
    <t>20150831　15</t>
  </si>
  <si>
    <t>20150901　23</t>
  </si>
  <si>
    <t>１H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</si>
</sst>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4" borderId="36" xfId="61" applyNumberFormat="1" applyFont="1" applyFill="1" applyBorder="1" applyAlignment="1" applyProtection="1">
      <alignment vertical="center"/>
      <protection/>
    </xf>
    <xf numFmtId="182" fontId="6" fillId="34" borderId="37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4" borderId="37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4" borderId="41" xfId="61" applyNumberFormat="1" applyFont="1" applyFill="1" applyBorder="1" applyAlignment="1" applyProtection="1">
      <alignment horizontal="center" vertical="center"/>
      <protection/>
    </xf>
    <xf numFmtId="0" fontId="6" fillId="34" borderId="42" xfId="61" applyNumberFormat="1" applyFont="1" applyFill="1" applyBorder="1" applyAlignment="1" applyProtection="1">
      <alignment horizontal="center" vertical="center" wrapText="1"/>
      <protection/>
    </xf>
    <xf numFmtId="0" fontId="6" fillId="34" borderId="42" xfId="61" applyNumberFormat="1" applyFont="1" applyFill="1" applyBorder="1" applyAlignment="1" applyProtection="1">
      <alignment horizontal="center" vertical="center"/>
      <protection/>
    </xf>
    <xf numFmtId="182" fontId="6" fillId="34" borderId="42" xfId="61" applyNumberFormat="1" applyFont="1" applyFill="1" applyBorder="1" applyAlignment="1" applyProtection="1">
      <alignment horizontal="center" vertical="center" wrapText="1"/>
      <protection/>
    </xf>
    <xf numFmtId="183" fontId="6" fillId="34" borderId="42" xfId="61" applyNumberFormat="1" applyFont="1" applyFill="1" applyBorder="1" applyAlignment="1" applyProtection="1">
      <alignment horizontal="center" vertical="center"/>
      <protection/>
    </xf>
    <xf numFmtId="0" fontId="6" fillId="34" borderId="43" xfId="61" applyNumberFormat="1" applyFont="1" applyFill="1" applyBorder="1" applyAlignment="1" applyProtection="1">
      <alignment horizontal="center" vertical="center" wrapText="1"/>
      <protection/>
    </xf>
    <xf numFmtId="182" fontId="6" fillId="34" borderId="44" xfId="61" applyNumberFormat="1" applyFont="1" applyFill="1" applyBorder="1" applyAlignment="1" applyProtection="1">
      <alignment vertical="center"/>
      <protection/>
    </xf>
    <xf numFmtId="184" fontId="6" fillId="34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5" borderId="0" xfId="61" applyNumberFormat="1" applyFont="1" applyFill="1" applyBorder="1" applyAlignment="1" applyProtection="1">
      <alignment vertical="center"/>
      <protection/>
    </xf>
    <xf numFmtId="5" fontId="6" fillId="35" borderId="0" xfId="61" applyNumberFormat="1" applyFont="1" applyFill="1" applyBorder="1" applyAlignment="1" applyProtection="1">
      <alignment horizontal="center" vertical="center"/>
      <protection/>
    </xf>
    <xf numFmtId="182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7" xfId="61" applyNumberFormat="1" applyFont="1" applyFill="1" applyBorder="1" applyAlignment="1" applyProtection="1">
      <alignment vertical="center"/>
      <protection/>
    </xf>
    <xf numFmtId="5" fontId="6" fillId="35" borderId="57" xfId="61" applyNumberFormat="1" applyFont="1" applyFill="1" applyBorder="1" applyAlignment="1" applyProtection="1">
      <alignment horizontal="center" vertical="center"/>
      <protection/>
    </xf>
    <xf numFmtId="182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horizontal="center" vertical="center"/>
      <protection/>
    </xf>
    <xf numFmtId="0" fontId="0" fillId="35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6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6" borderId="20" xfId="61" applyNumberFormat="1" applyFont="1" applyFill="1" applyBorder="1" applyAlignment="1" applyProtection="1">
      <alignment horizontal="center"/>
      <protection/>
    </xf>
    <xf numFmtId="0" fontId="10" fillId="34" borderId="59" xfId="61" applyNumberFormat="1" applyFont="1" applyFill="1" applyBorder="1" applyAlignment="1" applyProtection="1">
      <alignment horizontal="center" vertical="center"/>
      <protection/>
    </xf>
    <xf numFmtId="5" fontId="10" fillId="35" borderId="57" xfId="61" applyNumberFormat="1" applyFont="1" applyFill="1" applyBorder="1" applyAlignment="1" applyProtection="1">
      <alignment horizontal="center" vertical="center"/>
      <protection/>
    </xf>
    <xf numFmtId="9" fontId="6" fillId="35" borderId="60" xfId="61" applyNumberFormat="1" applyFont="1" applyFill="1" applyBorder="1" applyAlignment="1" applyProtection="1">
      <alignment horizontal="center" vertical="center"/>
      <protection/>
    </xf>
    <xf numFmtId="5" fontId="7" fillId="36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4" borderId="37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5" borderId="0" xfId="0" applyFill="1" applyAlignment="1">
      <alignment vertical="center"/>
    </xf>
    <xf numFmtId="20" fontId="0" fillId="5" borderId="0" xfId="0" applyNumberFormat="1" applyFill="1" applyAlignment="1" quotePrefix="1">
      <alignment vertical="center"/>
    </xf>
    <xf numFmtId="0" fontId="0" fillId="37" borderId="37" xfId="0" applyNumberFormat="1" applyFont="1" applyFill="1" applyBorder="1" applyAlignment="1" applyProtection="1">
      <alignment vertical="center" wrapText="1"/>
      <protection/>
    </xf>
    <xf numFmtId="0" fontId="0" fillId="37" borderId="28" xfId="0" applyNumberFormat="1" applyFont="1" applyFill="1" applyBorder="1" applyAlignment="1" applyProtection="1">
      <alignment vertical="center" wrapText="1"/>
      <protection/>
    </xf>
    <xf numFmtId="0" fontId="0" fillId="37" borderId="39" xfId="0" applyNumberFormat="1" applyFont="1" applyFill="1" applyBorder="1" applyAlignment="1" applyProtection="1">
      <alignment vertical="center" wrapText="1"/>
      <protection/>
    </xf>
    <xf numFmtId="0" fontId="0" fillId="37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8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5" fillId="0" borderId="70" xfId="0" applyNumberFormat="1" applyFont="1" applyFill="1" applyBorder="1" applyAlignment="1" applyProtection="1">
      <alignment vertical="center"/>
      <protection/>
    </xf>
    <xf numFmtId="180" fontId="0" fillId="0" borderId="7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5" fontId="7" fillId="36" borderId="22" xfId="61" applyNumberFormat="1" applyFont="1" applyFill="1" applyBorder="1" applyAlignment="1" applyProtection="1">
      <alignment horizontal="center"/>
      <protection/>
    </xf>
    <xf numFmtId="5" fontId="7" fillId="36" borderId="60" xfId="61" applyNumberFormat="1" applyFont="1" applyFill="1" applyBorder="1" applyAlignment="1" applyProtection="1">
      <alignment horizontal="center"/>
      <protection/>
    </xf>
    <xf numFmtId="5" fontId="7" fillId="36" borderId="48" xfId="61" applyNumberFormat="1" applyFont="1" applyFill="1" applyBorder="1" applyAlignment="1" applyProtection="1">
      <alignment horizontal="center"/>
      <protection/>
    </xf>
    <xf numFmtId="5" fontId="7" fillId="36" borderId="62" xfId="61" applyNumberFormat="1" applyFont="1" applyFill="1" applyBorder="1" applyAlignment="1" applyProtection="1">
      <alignment horizontal="center"/>
      <protection/>
    </xf>
    <xf numFmtId="5" fontId="7" fillId="36" borderId="71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5" fontId="6" fillId="0" borderId="72" xfId="61" applyNumberFormat="1" applyFont="1" applyFill="1" applyBorder="1" applyAlignment="1" applyProtection="1">
      <alignment horizontal="center" vertical="center"/>
      <protection/>
    </xf>
    <xf numFmtId="0" fontId="4" fillId="33" borderId="73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9</xdr:col>
      <xdr:colOff>561975</xdr:colOff>
      <xdr:row>31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4775"/>
          <a:ext cx="6600825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17" sqref="B17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4"/>
      <c r="B1" s="142" t="s">
        <v>0</v>
      </c>
      <c r="C1" s="143"/>
      <c r="D1" s="144"/>
      <c r="E1" s="113"/>
      <c r="F1" s="145" t="s">
        <v>0</v>
      </c>
      <c r="G1" s="146"/>
      <c r="H1" s="115"/>
    </row>
    <row r="2" spans="1:9" ht="25.5" customHeight="1">
      <c r="A2" s="116" t="s">
        <v>1</v>
      </c>
      <c r="B2" s="147">
        <v>120000</v>
      </c>
      <c r="C2" s="147"/>
      <c r="D2" s="147"/>
      <c r="E2" s="57" t="s">
        <v>2</v>
      </c>
      <c r="F2" s="148">
        <v>41579</v>
      </c>
      <c r="G2" s="149"/>
      <c r="H2" s="40"/>
      <c r="I2" s="40"/>
    </row>
    <row r="3" spans="1:11" ht="27" customHeight="1">
      <c r="A3" s="41" t="s">
        <v>3</v>
      </c>
      <c r="B3" s="150">
        <f>SUM(B2+D17)</f>
        <v>140000</v>
      </c>
      <c r="C3" s="150"/>
      <c r="D3" s="151"/>
      <c r="E3" s="42" t="s">
        <v>4</v>
      </c>
      <c r="F3" s="43">
        <v>0.04</v>
      </c>
      <c r="G3" s="44">
        <f>B3*F3</f>
        <v>5600</v>
      </c>
      <c r="H3" s="46" t="s">
        <v>5</v>
      </c>
      <c r="I3" s="47">
        <f>(B3-B2)</f>
        <v>20000</v>
      </c>
      <c r="K3" s="117"/>
    </row>
    <row r="4" spans="1:9" s="96" customFormat="1" ht="17.25" customHeight="1">
      <c r="A4" s="91"/>
      <c r="B4" s="92"/>
      <c r="C4" s="92"/>
      <c r="D4" s="92"/>
      <c r="E4" s="93"/>
      <c r="F4" s="112" t="s">
        <v>0</v>
      </c>
      <c r="G4" s="92"/>
      <c r="H4" s="94"/>
      <c r="I4" s="95"/>
    </row>
    <row r="5" spans="1:12" ht="39" customHeight="1">
      <c r="A5" s="97"/>
      <c r="B5" s="98"/>
      <c r="C5" s="98"/>
      <c r="D5" s="110"/>
      <c r="E5" s="99"/>
      <c r="F5" s="111"/>
      <c r="G5" s="98"/>
      <c r="H5" s="100"/>
      <c r="I5" s="101"/>
      <c r="J5" s="102"/>
      <c r="K5" s="103"/>
      <c r="L5" s="103"/>
    </row>
    <row r="6" spans="1:12" ht="21" customHeight="1">
      <c r="A6" s="107" t="s">
        <v>6</v>
      </c>
      <c r="B6" s="105" t="s">
        <v>0</v>
      </c>
      <c r="C6" s="105" t="s">
        <v>0</v>
      </c>
      <c r="D6" s="106"/>
      <c r="E6" s="105" t="s">
        <v>0</v>
      </c>
      <c r="F6" s="108" t="s">
        <v>0</v>
      </c>
      <c r="G6" s="45"/>
      <c r="H6" s="40"/>
      <c r="I6" s="40"/>
      <c r="L6" s="104"/>
    </row>
    <row r="7" spans="1:12" ht="28.5">
      <c r="A7" s="109" t="s">
        <v>7</v>
      </c>
      <c r="B7" s="51" t="s">
        <v>8</v>
      </c>
      <c r="C7" s="52" t="s">
        <v>9</v>
      </c>
      <c r="D7" s="53" t="s">
        <v>10</v>
      </c>
      <c r="E7" s="54" t="s">
        <v>11</v>
      </c>
      <c r="F7" s="52" t="s">
        <v>12</v>
      </c>
      <c r="G7" s="54" t="s">
        <v>13</v>
      </c>
      <c r="H7" s="53" t="s">
        <v>14</v>
      </c>
      <c r="I7" s="55" t="s">
        <v>15</v>
      </c>
      <c r="J7" s="58" t="s">
        <v>16</v>
      </c>
      <c r="K7" s="52" t="s">
        <v>17</v>
      </c>
      <c r="L7" s="56" t="s">
        <v>18</v>
      </c>
    </row>
    <row r="8" spans="1:12" ht="24.75" customHeight="1">
      <c r="A8" s="49">
        <v>41579</v>
      </c>
      <c r="B8" s="59">
        <v>20000</v>
      </c>
      <c r="C8" s="60"/>
      <c r="D8" s="78">
        <f aca="true" t="shared" si="0" ref="D8:D16">SUM(B8-C8)</f>
        <v>20000</v>
      </c>
      <c r="E8" s="61"/>
      <c r="F8" s="62"/>
      <c r="G8" s="61">
        <f aca="true" t="shared" si="1" ref="G8:G16">SUM(E8+F8)</f>
        <v>0</v>
      </c>
      <c r="H8" s="63" t="e">
        <f aca="true" t="shared" si="2" ref="H8:H16">E8/G8</f>
        <v>#DIV/0!</v>
      </c>
      <c r="I8" s="64" t="e">
        <f aca="true" t="shared" si="3" ref="I8:I16">B8/E8</f>
        <v>#DIV/0!</v>
      </c>
      <c r="J8" s="64" t="e">
        <f aca="true" t="shared" si="4" ref="J8:J16">C8/F8</f>
        <v>#DIV/0!</v>
      </c>
      <c r="K8" s="65" t="e">
        <f aca="true" t="shared" si="5" ref="K8:K16">I8/J8</f>
        <v>#DIV/0!</v>
      </c>
      <c r="L8" s="66" t="e">
        <f aca="true" t="shared" si="6" ref="L8:L16">B8/C8</f>
        <v>#DIV/0!</v>
      </c>
    </row>
    <row r="9" spans="1:12" ht="24.75" customHeight="1">
      <c r="A9" s="49">
        <v>41609</v>
      </c>
      <c r="B9" s="67"/>
      <c r="C9" s="68"/>
      <c r="D9" s="78">
        <f t="shared" si="0"/>
        <v>0</v>
      </c>
      <c r="E9" s="69"/>
      <c r="F9" s="69"/>
      <c r="G9" s="61">
        <f t="shared" si="1"/>
        <v>0</v>
      </c>
      <c r="H9" s="63" t="e">
        <f t="shared" si="2"/>
        <v>#DIV/0!</v>
      </c>
      <c r="I9" s="64" t="e">
        <f t="shared" si="3"/>
        <v>#DIV/0!</v>
      </c>
      <c r="J9" s="64" t="e">
        <f t="shared" si="4"/>
        <v>#DIV/0!</v>
      </c>
      <c r="K9" s="65" t="e">
        <f t="shared" si="5"/>
        <v>#DIV/0!</v>
      </c>
      <c r="L9" s="66" t="e">
        <f t="shared" si="6"/>
        <v>#DIV/0!</v>
      </c>
    </row>
    <row r="10" spans="1:12" ht="24.75" customHeight="1">
      <c r="A10" s="49">
        <v>41640</v>
      </c>
      <c r="B10" s="67"/>
      <c r="C10" s="68"/>
      <c r="D10" s="78">
        <f t="shared" si="0"/>
        <v>0</v>
      </c>
      <c r="E10" s="69"/>
      <c r="F10" s="69"/>
      <c r="G10" s="61">
        <f t="shared" si="1"/>
        <v>0</v>
      </c>
      <c r="H10" s="63" t="e">
        <f t="shared" si="2"/>
        <v>#DIV/0!</v>
      </c>
      <c r="I10" s="64" t="e">
        <f t="shared" si="3"/>
        <v>#DIV/0!</v>
      </c>
      <c r="J10" s="64" t="e">
        <f t="shared" si="4"/>
        <v>#DIV/0!</v>
      </c>
      <c r="K10" s="65" t="e">
        <f t="shared" si="5"/>
        <v>#DIV/0!</v>
      </c>
      <c r="L10" s="66" t="e">
        <f t="shared" si="6"/>
        <v>#DIV/0!</v>
      </c>
    </row>
    <row r="11" spans="1:12" ht="24.75" customHeight="1">
      <c r="A11" s="49">
        <v>41671</v>
      </c>
      <c r="B11" s="67"/>
      <c r="C11" s="68"/>
      <c r="D11" s="78">
        <f t="shared" si="0"/>
        <v>0</v>
      </c>
      <c r="E11" s="69"/>
      <c r="F11" s="69"/>
      <c r="G11" s="61">
        <f t="shared" si="1"/>
        <v>0</v>
      </c>
      <c r="H11" s="63" t="e">
        <f t="shared" si="2"/>
        <v>#DIV/0!</v>
      </c>
      <c r="I11" s="64" t="e">
        <f t="shared" si="3"/>
        <v>#DIV/0!</v>
      </c>
      <c r="J11" s="64" t="e">
        <f t="shared" si="4"/>
        <v>#DIV/0!</v>
      </c>
      <c r="K11" s="65" t="e">
        <f t="shared" si="5"/>
        <v>#DIV/0!</v>
      </c>
      <c r="L11" s="66" t="e">
        <f t="shared" si="6"/>
        <v>#DIV/0!</v>
      </c>
    </row>
    <row r="12" spans="1:12" ht="24.75" customHeight="1">
      <c r="A12" s="49">
        <v>41699</v>
      </c>
      <c r="B12" s="67"/>
      <c r="C12" s="60"/>
      <c r="D12" s="78">
        <f t="shared" si="0"/>
        <v>0</v>
      </c>
      <c r="E12" s="69"/>
      <c r="F12" s="69"/>
      <c r="G12" s="61">
        <f t="shared" si="1"/>
        <v>0</v>
      </c>
      <c r="H12" s="63" t="e">
        <f t="shared" si="2"/>
        <v>#DIV/0!</v>
      </c>
      <c r="I12" s="64" t="e">
        <f t="shared" si="3"/>
        <v>#DIV/0!</v>
      </c>
      <c r="J12" s="64" t="e">
        <f t="shared" si="4"/>
        <v>#DIV/0!</v>
      </c>
      <c r="K12" s="65" t="e">
        <f t="shared" si="5"/>
        <v>#DIV/0!</v>
      </c>
      <c r="L12" s="66" t="e">
        <f t="shared" si="6"/>
        <v>#DIV/0!</v>
      </c>
    </row>
    <row r="13" spans="1:12" ht="24.75" customHeight="1">
      <c r="A13" s="49">
        <v>41730</v>
      </c>
      <c r="B13" s="67"/>
      <c r="C13" s="68"/>
      <c r="D13" s="78">
        <f t="shared" si="0"/>
        <v>0</v>
      </c>
      <c r="E13" s="69"/>
      <c r="F13" s="69"/>
      <c r="G13" s="61">
        <f t="shared" si="1"/>
        <v>0</v>
      </c>
      <c r="H13" s="63" t="e">
        <f t="shared" si="2"/>
        <v>#DIV/0!</v>
      </c>
      <c r="I13" s="64" t="e">
        <f t="shared" si="3"/>
        <v>#DIV/0!</v>
      </c>
      <c r="J13" s="64" t="e">
        <f t="shared" si="4"/>
        <v>#DIV/0!</v>
      </c>
      <c r="K13" s="65" t="e">
        <f t="shared" si="5"/>
        <v>#DIV/0!</v>
      </c>
      <c r="L13" s="66" t="e">
        <f t="shared" si="6"/>
        <v>#DIV/0!</v>
      </c>
    </row>
    <row r="14" spans="1:12" ht="24.75" customHeight="1">
      <c r="A14" s="49">
        <v>41760</v>
      </c>
      <c r="B14" s="67"/>
      <c r="C14" s="60"/>
      <c r="D14" s="78">
        <f t="shared" si="0"/>
        <v>0</v>
      </c>
      <c r="E14" s="69"/>
      <c r="F14" s="69"/>
      <c r="G14" s="61">
        <f t="shared" si="1"/>
        <v>0</v>
      </c>
      <c r="H14" s="63" t="e">
        <f t="shared" si="2"/>
        <v>#DIV/0!</v>
      </c>
      <c r="I14" s="64" t="e">
        <f t="shared" si="3"/>
        <v>#DIV/0!</v>
      </c>
      <c r="J14" s="64" t="e">
        <f t="shared" si="4"/>
        <v>#DIV/0!</v>
      </c>
      <c r="K14" s="65" t="e">
        <f t="shared" si="5"/>
        <v>#DIV/0!</v>
      </c>
      <c r="L14" s="66" t="e">
        <f t="shared" si="6"/>
        <v>#DIV/0!</v>
      </c>
    </row>
    <row r="15" spans="1:12" ht="24.75" customHeight="1">
      <c r="A15" s="49">
        <v>41791</v>
      </c>
      <c r="B15" s="67"/>
      <c r="C15" s="60"/>
      <c r="D15" s="78">
        <f t="shared" si="0"/>
        <v>0</v>
      </c>
      <c r="E15" s="69"/>
      <c r="F15" s="69"/>
      <c r="G15" s="61">
        <f t="shared" si="1"/>
        <v>0</v>
      </c>
      <c r="H15" s="63" t="e">
        <f t="shared" si="2"/>
        <v>#DIV/0!</v>
      </c>
      <c r="I15" s="64" t="e">
        <f t="shared" si="3"/>
        <v>#DIV/0!</v>
      </c>
      <c r="J15" s="64" t="e">
        <f t="shared" si="4"/>
        <v>#DIV/0!</v>
      </c>
      <c r="K15" s="65" t="e">
        <f t="shared" si="5"/>
        <v>#DIV/0!</v>
      </c>
      <c r="L15" s="66" t="e">
        <f t="shared" si="6"/>
        <v>#DIV/0!</v>
      </c>
    </row>
    <row r="16" spans="1:12" ht="24.75" customHeight="1">
      <c r="A16" s="50">
        <v>42339</v>
      </c>
      <c r="B16" s="70"/>
      <c r="C16" s="71"/>
      <c r="D16" s="79">
        <f t="shared" si="0"/>
        <v>0</v>
      </c>
      <c r="E16" s="72"/>
      <c r="F16" s="72"/>
      <c r="G16" s="73">
        <f t="shared" si="1"/>
        <v>0</v>
      </c>
      <c r="H16" s="74" t="e">
        <f t="shared" si="2"/>
        <v>#DIV/0!</v>
      </c>
      <c r="I16" s="75" t="e">
        <f t="shared" si="3"/>
        <v>#DIV/0!</v>
      </c>
      <c r="J16" s="75" t="e">
        <f t="shared" si="4"/>
        <v>#DIV/0!</v>
      </c>
      <c r="K16" s="76" t="e">
        <f t="shared" si="5"/>
        <v>#DIV/0!</v>
      </c>
      <c r="L16" s="77" t="e">
        <f t="shared" si="6"/>
        <v>#DIV/0!</v>
      </c>
    </row>
    <row r="17" spans="1:12" ht="24.75" customHeight="1">
      <c r="A17" s="80" t="s">
        <v>19</v>
      </c>
      <c r="B17" s="81">
        <f aca="true" t="shared" si="7" ref="B17:G17">SUM(B8:B16)</f>
        <v>20000</v>
      </c>
      <c r="C17" s="82">
        <f t="shared" si="7"/>
        <v>0</v>
      </c>
      <c r="D17" s="83">
        <f t="shared" si="7"/>
        <v>20000</v>
      </c>
      <c r="E17" s="84">
        <f t="shared" si="7"/>
        <v>0</v>
      </c>
      <c r="F17" s="85">
        <f t="shared" si="7"/>
        <v>0</v>
      </c>
      <c r="G17" s="84">
        <f t="shared" si="7"/>
        <v>0</v>
      </c>
      <c r="H17" s="86" t="e">
        <f>AVERAGE(H8:H16)</f>
        <v>#DIV/0!</v>
      </c>
      <c r="I17" s="82" t="e">
        <f>AVERAGE(I8:I16)</f>
        <v>#DIV/0!</v>
      </c>
      <c r="J17" s="82" t="e">
        <f>AVERAGE(J8:J16)</f>
        <v>#DIV/0!</v>
      </c>
      <c r="K17" s="87" t="e">
        <f>AVERAGE(K8:K16)</f>
        <v>#DIV/0!</v>
      </c>
      <c r="L17" s="88" t="e">
        <f>AVERAGE(L8:L16)</f>
        <v>#DIV/0!</v>
      </c>
    </row>
    <row r="18" spans="1:12" ht="13.5">
      <c r="A18" s="48"/>
      <c r="J18" s="89"/>
      <c r="K18" s="90" t="s">
        <v>20</v>
      </c>
      <c r="L18" s="90" t="s">
        <v>21</v>
      </c>
    </row>
    <row r="19" ht="13.5">
      <c r="A19" s="48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L23" sqref="L23"/>
    </sheetView>
  </sheetViews>
  <sheetFormatPr defaultColWidth="10.00390625" defaultRowHeight="13.5" customHeight="1"/>
  <cols>
    <col min="1" max="1" width="3.75390625" style="0" customWidth="1"/>
    <col min="2" max="2" width="7.25390625" style="0" customWidth="1"/>
    <col min="3" max="3" width="5.00390625" style="0" customWidth="1"/>
    <col min="4" max="4" width="18.625" style="0" customWidth="1"/>
    <col min="5" max="5" width="11.875" style="0" customWidth="1"/>
    <col min="6" max="6" width="4.00390625" style="0" customWidth="1"/>
    <col min="7" max="7" width="12.75390625" style="0" customWidth="1"/>
    <col min="8" max="8" width="9.75390625" style="0" customWidth="1"/>
    <col min="9" max="9" width="4.00390625" style="0" customWidth="1"/>
    <col min="10" max="10" width="12.00390625" style="0" customWidth="1"/>
    <col min="11" max="11" width="8.75390625" style="0" customWidth="1"/>
    <col min="12" max="12" width="12.125" style="0" customWidth="1"/>
    <col min="13" max="13" width="5.875" style="0" customWidth="1"/>
    <col min="14" max="14" width="6.25390625" style="0" customWidth="1"/>
    <col min="15" max="15" width="7.25390625" style="0" customWidth="1"/>
    <col min="16" max="16" width="9.125" style="0" customWidth="1"/>
    <col min="17" max="17" width="8.875" style="0" customWidth="1"/>
    <col min="18" max="21" width="10.00390625" style="0" customWidth="1"/>
    <col min="22" max="22" width="3.875" style="0" customWidth="1"/>
    <col min="23" max="23" width="8.125" style="0" customWidth="1"/>
    <col min="24" max="24" width="10.00390625" style="0" customWidth="1"/>
    <col min="25" max="26" width="8.375" style="0" customWidth="1"/>
  </cols>
  <sheetData>
    <row r="1" spans="1:26" s="133" customFormat="1" ht="27" customHeight="1" thickBot="1">
      <c r="A1" s="127" t="s">
        <v>82</v>
      </c>
      <c r="B1" s="127" t="s">
        <v>81</v>
      </c>
      <c r="C1" s="128" t="s">
        <v>100</v>
      </c>
      <c r="D1" s="128" t="s">
        <v>86</v>
      </c>
      <c r="E1" s="128" t="s">
        <v>22</v>
      </c>
      <c r="F1" s="128" t="s">
        <v>23</v>
      </c>
      <c r="G1" s="128" t="s">
        <v>24</v>
      </c>
      <c r="H1" s="128" t="s">
        <v>25</v>
      </c>
      <c r="I1" s="128" t="s">
        <v>26</v>
      </c>
      <c r="J1" s="128" t="s">
        <v>90</v>
      </c>
      <c r="K1" s="128" t="s">
        <v>27</v>
      </c>
      <c r="L1" s="128" t="s">
        <v>28</v>
      </c>
      <c r="M1" s="128" t="s">
        <v>29</v>
      </c>
      <c r="N1" s="128" t="s">
        <v>30</v>
      </c>
      <c r="O1" s="129" t="s">
        <v>31</v>
      </c>
      <c r="P1" s="130" t="s">
        <v>32</v>
      </c>
      <c r="Q1" s="131" t="s">
        <v>75</v>
      </c>
      <c r="R1" s="133" t="s">
        <v>79</v>
      </c>
      <c r="S1" s="132">
        <v>0.04</v>
      </c>
      <c r="T1" s="132" t="s">
        <v>73</v>
      </c>
      <c r="U1" s="133">
        <v>100000</v>
      </c>
      <c r="V1" s="134" t="s">
        <v>71</v>
      </c>
      <c r="W1" s="134"/>
      <c r="X1" s="133" t="s">
        <v>80</v>
      </c>
      <c r="Y1" s="133" t="s">
        <v>76</v>
      </c>
      <c r="Z1" s="133" t="s">
        <v>77</v>
      </c>
    </row>
    <row r="2" spans="1:25" ht="13.5">
      <c r="A2">
        <v>1</v>
      </c>
      <c r="B2" t="s">
        <v>83</v>
      </c>
      <c r="C2" t="s">
        <v>78</v>
      </c>
      <c r="D2">
        <v>34000</v>
      </c>
      <c r="E2" t="s">
        <v>84</v>
      </c>
      <c r="F2" t="s">
        <v>101</v>
      </c>
      <c r="G2" t="s">
        <v>103</v>
      </c>
      <c r="H2">
        <v>121.314</v>
      </c>
      <c r="I2" t="s">
        <v>101</v>
      </c>
      <c r="J2" t="s">
        <v>102</v>
      </c>
      <c r="K2">
        <v>121.299</v>
      </c>
      <c r="L2" t="s">
        <v>99</v>
      </c>
      <c r="M2" t="str">
        <f>IF(L2="トレーリング","勝ち",IF(OR(L2="LC",L2="建て値前LC"),"負け","－"))</f>
        <v>負け</v>
      </c>
      <c r="N2" s="125">
        <f>IF(M2="勝ち",ABS(K2-H2)*100,"")</f>
      </c>
      <c r="O2" s="125">
        <f>IF(M2="勝ち","",-1*ABS(K2-H2)*100)</f>
        <v>-1.4999999999986358</v>
      </c>
      <c r="P2" s="125">
        <f>IF(O2="",N2*D2/100,O2*D2/100)</f>
        <v>-509.99999999953616</v>
      </c>
      <c r="Q2">
        <v>121.197</v>
      </c>
      <c r="R2" s="135">
        <f aca="true" t="shared" si="0" ref="R2:R33">T2/ABS(H2-Q2)</f>
        <v>34188.03418803705</v>
      </c>
      <c r="S2" s="125">
        <f aca="true" t="shared" si="1" ref="S2:S33">ABS(H2-Q2)*100</f>
        <v>11.699999999999022</v>
      </c>
      <c r="T2" s="125">
        <f aca="true" t="shared" si="2" ref="T2:T50">$S$1*U1</f>
        <v>4000</v>
      </c>
      <c r="U2" s="125">
        <f aca="true" t="shared" si="3" ref="U2:U41">U1+P2</f>
        <v>99490.00000000047</v>
      </c>
      <c r="V2" s="126" t="s">
        <v>72</v>
      </c>
      <c r="W2" s="125">
        <f aca="true" t="shared" si="4" ref="W2:W33">IF(O2="",N2/S2,O2/S2)</f>
        <v>-0.1282051282050223</v>
      </c>
      <c r="X2">
        <f aca="true" t="shared" si="5" ref="X2:X33">IF(M2=M1,X1+1,1)</f>
        <v>1</v>
      </c>
      <c r="Y2" t="s">
        <v>96</v>
      </c>
    </row>
    <row r="3" spans="1:24" ht="13.5">
      <c r="A3" s="140">
        <v>2</v>
      </c>
      <c r="B3" s="140" t="s">
        <v>83</v>
      </c>
      <c r="C3" s="140" t="s">
        <v>78</v>
      </c>
      <c r="D3" s="140">
        <v>75000</v>
      </c>
      <c r="E3" s="140" t="s">
        <v>84</v>
      </c>
      <c r="F3" s="140" t="s">
        <v>101</v>
      </c>
      <c r="G3" s="140" t="s">
        <v>104</v>
      </c>
      <c r="H3" s="140">
        <v>119.633</v>
      </c>
      <c r="I3" t="s">
        <v>101</v>
      </c>
      <c r="J3" t="s">
        <v>104</v>
      </c>
      <c r="K3">
        <v>119.552</v>
      </c>
      <c r="L3" t="s">
        <v>74</v>
      </c>
      <c r="M3" t="str">
        <f>IF(L3="トレーリング","勝ち",IF(OR(L3="LC",L3="建て値前LC"),"負け","－"))</f>
        <v>負け</v>
      </c>
      <c r="N3" s="125">
        <f>IF(M3="勝ち",ABS(K3-H3)*100,"")</f>
      </c>
      <c r="O3" s="125">
        <f>IF(M3="勝ち","",-1*ABS(K3-H3)*100)</f>
        <v>-8.099999999998886</v>
      </c>
      <c r="P3" s="125">
        <f>IF(O3="",N3*D3/100,O3*D3/100)</f>
        <v>-6074.999999999164</v>
      </c>
      <c r="Q3">
        <v>119.552</v>
      </c>
      <c r="R3" s="135">
        <f t="shared" si="0"/>
        <v>49130.86419753785</v>
      </c>
      <c r="S3" s="125">
        <f t="shared" si="1"/>
        <v>8.099999999998886</v>
      </c>
      <c r="T3" s="125">
        <f t="shared" si="2"/>
        <v>3979.6000000000186</v>
      </c>
      <c r="U3" s="125">
        <f>U2+P3</f>
        <v>93415.0000000013</v>
      </c>
      <c r="V3" s="126" t="s">
        <v>72</v>
      </c>
      <c r="W3" s="125">
        <f t="shared" si="4"/>
        <v>-1</v>
      </c>
      <c r="X3">
        <f t="shared" si="5"/>
        <v>2</v>
      </c>
    </row>
    <row r="4" spans="1:24" ht="13.5">
      <c r="A4" s="140">
        <v>3</v>
      </c>
      <c r="B4" s="140" t="s">
        <v>83</v>
      </c>
      <c r="C4" s="140" t="s">
        <v>78</v>
      </c>
      <c r="D4" s="140">
        <v>25000</v>
      </c>
      <c r="E4" s="140" t="s">
        <v>84</v>
      </c>
      <c r="F4" s="140" t="s">
        <v>101</v>
      </c>
      <c r="G4" s="140" t="s">
        <v>110</v>
      </c>
      <c r="H4" s="140">
        <v>120.156</v>
      </c>
      <c r="I4" t="s">
        <v>101</v>
      </c>
      <c r="J4" t="s">
        <v>111</v>
      </c>
      <c r="K4">
        <v>119.944</v>
      </c>
      <c r="L4" t="s">
        <v>74</v>
      </c>
      <c r="M4" t="str">
        <f>IF(L4="トレーリング","勝ち",IF(OR(L4="LC",L4="建て値前LC"),"負け","－"))</f>
        <v>負け</v>
      </c>
      <c r="N4" s="125">
        <f>IF(M4="勝ち",ABS(K4-H4)*100,"")</f>
      </c>
      <c r="O4" s="125">
        <f>IF(M4="勝ち","",-1*ABS(K4-H4)*100)</f>
        <v>-21.20000000000033</v>
      </c>
      <c r="P4" s="125">
        <f>IF(O4="",N4*D4/100,O4*D4/100)</f>
        <v>-5300.000000000083</v>
      </c>
      <c r="Q4">
        <v>119.944</v>
      </c>
      <c r="R4" s="135">
        <f>T4/ABS(H4-Q4)</f>
        <v>17625.47169811318</v>
      </c>
      <c r="S4" s="125">
        <f>ABS(H4-Q4)*100</f>
        <v>21.20000000000033</v>
      </c>
      <c r="T4" s="125">
        <f>$S$1*U3</f>
        <v>3736.6000000000518</v>
      </c>
      <c r="U4" s="125">
        <f>U3+P4</f>
        <v>88115.00000000121</v>
      </c>
      <c r="V4" s="126" t="s">
        <v>72</v>
      </c>
      <c r="W4" s="125">
        <f t="shared" si="4"/>
        <v>-1</v>
      </c>
      <c r="X4">
        <f>IF(M4=M3,X3+1,1)</f>
        <v>3</v>
      </c>
    </row>
    <row r="5" spans="1:24" ht="13.5">
      <c r="A5" s="140">
        <v>4</v>
      </c>
      <c r="B5" s="140" t="s">
        <v>83</v>
      </c>
      <c r="C5" s="140" t="s">
        <v>98</v>
      </c>
      <c r="D5" s="140">
        <v>29000</v>
      </c>
      <c r="E5" s="140" t="s">
        <v>84</v>
      </c>
      <c r="F5" s="140" t="s">
        <v>101</v>
      </c>
      <c r="G5" s="140" t="s">
        <v>112</v>
      </c>
      <c r="H5" s="140">
        <v>119.891</v>
      </c>
      <c r="I5" t="s">
        <v>101</v>
      </c>
      <c r="J5" t="s">
        <v>113</v>
      </c>
      <c r="K5">
        <v>119.72</v>
      </c>
      <c r="L5" t="s">
        <v>97</v>
      </c>
      <c r="M5" t="str">
        <f>IF(L5="トレーリング","勝ち",IF(OR(L5="LC",L5="建て値前LC"),"負け","－"))</f>
        <v>勝ち</v>
      </c>
      <c r="N5" s="125">
        <f>IF(M5="勝ち",ABS(K5-H5)*100,"")</f>
        <v>17.100000000000648</v>
      </c>
      <c r="O5" s="125">
        <f>IF(M5="勝ち","",-1*ABS(K5-H5)*100)</f>
      </c>
      <c r="P5" s="125">
        <f>IF(O5="",N5*D5/100,O5*D5/100)</f>
        <v>4959.000000000188</v>
      </c>
      <c r="Q5">
        <v>120.082</v>
      </c>
      <c r="R5" s="135">
        <f t="shared" si="0"/>
        <v>18453.403141362644</v>
      </c>
      <c r="S5" s="125">
        <f t="shared" si="1"/>
        <v>19.09999999999883</v>
      </c>
      <c r="T5" s="125">
        <f t="shared" si="2"/>
        <v>3524.6000000000486</v>
      </c>
      <c r="U5" s="125">
        <f t="shared" si="3"/>
        <v>93074.0000000014</v>
      </c>
      <c r="V5" s="126" t="s">
        <v>72</v>
      </c>
      <c r="W5" s="125">
        <f t="shared" si="4"/>
        <v>0.8952879581152721</v>
      </c>
      <c r="X5">
        <f t="shared" si="5"/>
        <v>1</v>
      </c>
    </row>
    <row r="6" spans="1:24" ht="13.5">
      <c r="A6" s="140">
        <v>5</v>
      </c>
      <c r="B6" s="140" t="s">
        <v>83</v>
      </c>
      <c r="C6" s="140" t="s">
        <v>98</v>
      </c>
      <c r="D6" s="140">
        <v>45000</v>
      </c>
      <c r="E6" s="140" t="s">
        <v>84</v>
      </c>
      <c r="F6" s="140" t="s">
        <v>101</v>
      </c>
      <c r="G6" s="140" t="s">
        <v>114</v>
      </c>
      <c r="H6" s="140">
        <v>119.954</v>
      </c>
      <c r="I6" t="s">
        <v>101</v>
      </c>
      <c r="J6" t="s">
        <v>115</v>
      </c>
      <c r="K6">
        <v>119.723</v>
      </c>
      <c r="L6" t="s">
        <v>116</v>
      </c>
      <c r="M6" t="str">
        <f>IF(L6="トレーリング","勝ち",IF(OR(L6="LC",L6="建て値前LC"),"負け","－"))</f>
        <v>勝ち</v>
      </c>
      <c r="N6" s="125">
        <f>IF(M6="勝ち",ABS(K6-H6)*100,"")</f>
        <v>23.099999999999454</v>
      </c>
      <c r="O6" s="125">
        <f>IF(M6="勝ち","",-1*ABS(K6-H6)*100)</f>
      </c>
      <c r="P6" s="125">
        <f>IF(O6="",N6*D6/100,O6*D6/100)</f>
        <v>10394.999999999754</v>
      </c>
      <c r="Q6">
        <v>120.076</v>
      </c>
      <c r="R6" s="135">
        <f t="shared" si="0"/>
        <v>30516.06557377098</v>
      </c>
      <c r="S6" s="125">
        <f t="shared" si="1"/>
        <v>12.199999999999989</v>
      </c>
      <c r="T6" s="125">
        <f t="shared" si="2"/>
        <v>3722.960000000056</v>
      </c>
      <c r="U6" s="125">
        <f t="shared" si="3"/>
        <v>103469.00000000115</v>
      </c>
      <c r="V6" s="126" t="s">
        <v>72</v>
      </c>
      <c r="W6" s="125">
        <f t="shared" si="4"/>
        <v>1.8934426229507768</v>
      </c>
      <c r="X6">
        <f t="shared" si="5"/>
        <v>2</v>
      </c>
    </row>
    <row r="7" spans="1:24" ht="13.5">
      <c r="A7" s="140">
        <v>6</v>
      </c>
      <c r="B7" s="140" t="s">
        <v>83</v>
      </c>
      <c r="C7" s="140" t="s">
        <v>98</v>
      </c>
      <c r="D7" s="140">
        <v>37000</v>
      </c>
      <c r="E7" s="140" t="s">
        <v>84</v>
      </c>
      <c r="F7" s="140" t="s">
        <v>101</v>
      </c>
      <c r="G7" s="140" t="s">
        <v>117</v>
      </c>
      <c r="H7" s="140">
        <v>118.84</v>
      </c>
      <c r="I7" t="s">
        <v>101</v>
      </c>
      <c r="J7" t="s">
        <v>118</v>
      </c>
      <c r="K7" s="141">
        <v>118.951</v>
      </c>
      <c r="L7" s="141" t="s">
        <v>74</v>
      </c>
      <c r="M7" t="str">
        <f aca="true" t="shared" si="6" ref="M7:M13">IF(L7="トレーリング","勝ち",IF(OR(L7="LC",L7="建て値前LC"),"負け","－"))</f>
        <v>負け</v>
      </c>
      <c r="N7" s="125">
        <f>IF(M7="勝ち",ABS(K7-H7)*100,"")</f>
      </c>
      <c r="O7" s="125">
        <f>IF(M7="勝ち","",-1*ABS(K7-H7)*100)</f>
        <v>-11.099999999999</v>
      </c>
      <c r="P7" s="125">
        <f>IF(O7="",N7*D7/100,O7*D7/100)</f>
        <v>-4106.99999999963</v>
      </c>
      <c r="Q7">
        <v>118.951</v>
      </c>
      <c r="R7" s="135">
        <f t="shared" si="0"/>
        <v>37286.1261261299</v>
      </c>
      <c r="S7" s="125">
        <f t="shared" si="1"/>
        <v>11.099999999999</v>
      </c>
      <c r="T7" s="125">
        <f t="shared" si="2"/>
        <v>4138.760000000046</v>
      </c>
      <c r="U7" s="125">
        <f t="shared" si="3"/>
        <v>99362.00000000151</v>
      </c>
      <c r="V7" s="126" t="s">
        <v>72</v>
      </c>
      <c r="W7" s="125">
        <f t="shared" si="4"/>
        <v>-1</v>
      </c>
      <c r="X7">
        <f t="shared" si="5"/>
        <v>1</v>
      </c>
    </row>
    <row r="8" spans="1:24" ht="13.5">
      <c r="A8" s="140">
        <v>7</v>
      </c>
      <c r="B8" s="140" t="s">
        <v>83</v>
      </c>
      <c r="C8" s="140" t="s">
        <v>78</v>
      </c>
      <c r="D8" s="140">
        <v>35000</v>
      </c>
      <c r="E8" s="140" t="s">
        <v>84</v>
      </c>
      <c r="F8" s="140" t="s">
        <v>101</v>
      </c>
      <c r="G8" s="140" t="s">
        <v>119</v>
      </c>
      <c r="H8" s="140">
        <v>119.087</v>
      </c>
      <c r="I8" t="s">
        <v>101</v>
      </c>
      <c r="J8" t="s">
        <v>119</v>
      </c>
      <c r="K8">
        <v>118.976</v>
      </c>
      <c r="L8" s="141" t="s">
        <v>74</v>
      </c>
      <c r="M8" t="str">
        <f t="shared" si="6"/>
        <v>負け</v>
      </c>
      <c r="N8" s="125">
        <f aca="true" t="shared" si="7" ref="N8:N64">IF(M8="勝ち",ABS(K8-H8)*100,"")</f>
      </c>
      <c r="O8" s="125">
        <f aca="true" t="shared" si="8" ref="O8:O64">IF(M8="勝ち","",-1*ABS(K8-H8)*100)</f>
        <v>-11.10000000000042</v>
      </c>
      <c r="P8" s="125">
        <f aca="true" t="shared" si="9" ref="P8:P64">IF(O8="",N8*D8/100,O8*D8/100)</f>
        <v>-3885.0000000001473</v>
      </c>
      <c r="Q8">
        <v>118.976</v>
      </c>
      <c r="R8" s="135">
        <f t="shared" si="0"/>
        <v>35806.12612612532</v>
      </c>
      <c r="S8" s="125">
        <f t="shared" si="1"/>
        <v>11.10000000000042</v>
      </c>
      <c r="T8" s="125">
        <f t="shared" si="2"/>
        <v>3974.4800000000605</v>
      </c>
      <c r="U8" s="125">
        <f t="shared" si="3"/>
        <v>95477.00000000137</v>
      </c>
      <c r="V8" s="126" t="s">
        <v>72</v>
      </c>
      <c r="W8" s="125">
        <f t="shared" si="4"/>
        <v>-1</v>
      </c>
      <c r="X8">
        <f t="shared" si="5"/>
        <v>2</v>
      </c>
    </row>
    <row r="9" spans="1:24" ht="13.5">
      <c r="A9" s="140">
        <v>8</v>
      </c>
      <c r="B9" s="140" t="s">
        <v>83</v>
      </c>
      <c r="C9" s="140" t="s">
        <v>98</v>
      </c>
      <c r="D9" s="140">
        <v>26000</v>
      </c>
      <c r="E9" s="140" t="s">
        <v>84</v>
      </c>
      <c r="F9" s="140" t="s">
        <v>101</v>
      </c>
      <c r="G9" s="140" t="s">
        <v>120</v>
      </c>
      <c r="H9" s="140">
        <v>118.936</v>
      </c>
      <c r="I9" t="s">
        <v>101</v>
      </c>
      <c r="J9" t="s">
        <v>121</v>
      </c>
      <c r="K9">
        <v>119.082</v>
      </c>
      <c r="L9" s="141" t="s">
        <v>122</v>
      </c>
      <c r="M9" t="str">
        <f t="shared" si="6"/>
        <v>負け</v>
      </c>
      <c r="N9" s="125">
        <f t="shared" si="7"/>
      </c>
      <c r="O9" s="125">
        <f t="shared" si="8"/>
        <v>-14.599999999998658</v>
      </c>
      <c r="P9" s="125">
        <f t="shared" si="9"/>
        <v>-3795.999999999651</v>
      </c>
      <c r="Q9">
        <v>119.082</v>
      </c>
      <c r="R9" s="135">
        <f t="shared" si="0"/>
        <v>26158.0821917836</v>
      </c>
      <c r="S9" s="125">
        <f t="shared" si="1"/>
        <v>14.599999999998658</v>
      </c>
      <c r="T9" s="125">
        <f t="shared" si="2"/>
        <v>3819.080000000055</v>
      </c>
      <c r="U9" s="125">
        <f t="shared" si="3"/>
        <v>91681.00000000172</v>
      </c>
      <c r="V9" s="126" t="s">
        <v>72</v>
      </c>
      <c r="W9" s="125">
        <f t="shared" si="4"/>
        <v>-1</v>
      </c>
      <c r="X9">
        <f t="shared" si="5"/>
        <v>3</v>
      </c>
    </row>
    <row r="10" spans="1:24" ht="13.5">
      <c r="A10" s="140">
        <v>9</v>
      </c>
      <c r="B10" s="140" t="s">
        <v>83</v>
      </c>
      <c r="C10" s="140" t="s">
        <v>98</v>
      </c>
      <c r="D10" s="140">
        <v>25000</v>
      </c>
      <c r="E10" s="140" t="s">
        <v>84</v>
      </c>
      <c r="F10" s="140" t="s">
        <v>101</v>
      </c>
      <c r="G10" s="140" t="s">
        <v>123</v>
      </c>
      <c r="H10" s="140">
        <v>119.987</v>
      </c>
      <c r="I10" t="s">
        <v>101</v>
      </c>
      <c r="J10" t="s">
        <v>124</v>
      </c>
      <c r="K10">
        <v>119.843</v>
      </c>
      <c r="L10" s="141" t="s">
        <v>74</v>
      </c>
      <c r="M10" t="str">
        <f t="shared" si="6"/>
        <v>負け</v>
      </c>
      <c r="N10" s="125">
        <f t="shared" si="7"/>
      </c>
      <c r="O10" s="125">
        <f t="shared" si="8"/>
        <v>-14.399999999999125</v>
      </c>
      <c r="P10" s="125">
        <f t="shared" si="9"/>
        <v>-3599.9999999997813</v>
      </c>
      <c r="Q10">
        <v>119.843</v>
      </c>
      <c r="R10" s="135">
        <f t="shared" si="0"/>
        <v>25466.94444444647</v>
      </c>
      <c r="S10" s="125">
        <f>ABS(H10-Q10)*100</f>
        <v>14.399999999999125</v>
      </c>
      <c r="T10" s="125">
        <f t="shared" si="2"/>
        <v>3667.240000000069</v>
      </c>
      <c r="U10" s="125">
        <f t="shared" si="3"/>
        <v>88081.00000000194</v>
      </c>
      <c r="V10" s="126" t="s">
        <v>72</v>
      </c>
      <c r="W10" s="125">
        <f t="shared" si="4"/>
        <v>-1</v>
      </c>
      <c r="X10">
        <f t="shared" si="5"/>
        <v>4</v>
      </c>
    </row>
    <row r="11" spans="1:24" ht="13.5">
      <c r="A11" s="140">
        <v>10</v>
      </c>
      <c r="B11" s="140" t="s">
        <v>83</v>
      </c>
      <c r="C11" s="140" t="s">
        <v>98</v>
      </c>
      <c r="D11" s="140">
        <v>26000</v>
      </c>
      <c r="E11" s="140" t="s">
        <v>84</v>
      </c>
      <c r="F11" s="140" t="s">
        <v>101</v>
      </c>
      <c r="G11" s="140" t="s">
        <v>125</v>
      </c>
      <c r="H11" s="140">
        <v>120.289</v>
      </c>
      <c r="I11" t="s">
        <v>101</v>
      </c>
      <c r="J11" t="s">
        <v>126</v>
      </c>
      <c r="K11">
        <v>119.224</v>
      </c>
      <c r="L11" s="141" t="s">
        <v>97</v>
      </c>
      <c r="M11" t="str">
        <f t="shared" si="6"/>
        <v>勝ち</v>
      </c>
      <c r="N11" s="125">
        <f>IF(M11="勝ち",ABS(K11-H11)*100,"")</f>
        <v>106.49999999999977</v>
      </c>
      <c r="O11" s="125">
        <f>IF(M11="勝ち","",-1*ABS(K11-H11)*100)</f>
      </c>
      <c r="P11" s="125">
        <f t="shared" si="9"/>
        <v>27689.999999999938</v>
      </c>
      <c r="Q11">
        <v>120.423</v>
      </c>
      <c r="R11" s="135">
        <f t="shared" si="0"/>
        <v>26292.835820896034</v>
      </c>
      <c r="S11" s="125">
        <f t="shared" si="1"/>
        <v>13.400000000000034</v>
      </c>
      <c r="T11" s="125">
        <f t="shared" si="2"/>
        <v>3523.2400000000775</v>
      </c>
      <c r="U11" s="125">
        <f t="shared" si="3"/>
        <v>115771.00000000188</v>
      </c>
      <c r="V11" s="126" t="s">
        <v>72</v>
      </c>
      <c r="W11" s="125">
        <f t="shared" si="4"/>
        <v>7.947761194029813</v>
      </c>
      <c r="X11">
        <f t="shared" si="5"/>
        <v>1</v>
      </c>
    </row>
    <row r="12" spans="1:24" ht="13.5">
      <c r="A12" s="140">
        <v>11</v>
      </c>
      <c r="B12" s="140" t="s">
        <v>83</v>
      </c>
      <c r="C12" s="140" t="s">
        <v>78</v>
      </c>
      <c r="D12" s="140">
        <v>37000</v>
      </c>
      <c r="E12" s="140" t="s">
        <v>84</v>
      </c>
      <c r="F12" s="140" t="s">
        <v>101</v>
      </c>
      <c r="G12" s="140" t="s">
        <v>127</v>
      </c>
      <c r="H12" s="140">
        <v>118.944</v>
      </c>
      <c r="I12" t="s">
        <v>101</v>
      </c>
      <c r="J12" t="s">
        <v>128</v>
      </c>
      <c r="K12">
        <v>118.82</v>
      </c>
      <c r="L12" s="141" t="s">
        <v>129</v>
      </c>
      <c r="M12" t="str">
        <f t="shared" si="6"/>
        <v>負け</v>
      </c>
      <c r="N12" s="125">
        <f>IF(M12="勝ち",ABS(K12-H12)*100,"")</f>
      </c>
      <c r="O12" s="125">
        <f>IF(M12="勝ち","",-1*ABS(K12-H12)*100)</f>
        <v>-12.400000000000944</v>
      </c>
      <c r="P12" s="125">
        <f t="shared" si="9"/>
        <v>-4588.000000000349</v>
      </c>
      <c r="Q12">
        <v>118.82</v>
      </c>
      <c r="R12" s="135">
        <f t="shared" si="0"/>
        <v>37345.48387096551</v>
      </c>
      <c r="S12" s="125">
        <f t="shared" si="1"/>
        <v>12.400000000000944</v>
      </c>
      <c r="T12" s="125">
        <f t="shared" si="2"/>
        <v>4630.840000000076</v>
      </c>
      <c r="U12" s="125">
        <f t="shared" si="3"/>
        <v>111183.00000000153</v>
      </c>
      <c r="V12" s="126" t="s">
        <v>72</v>
      </c>
      <c r="W12" s="125">
        <f t="shared" si="4"/>
        <v>-1</v>
      </c>
      <c r="X12">
        <f t="shared" si="5"/>
        <v>1</v>
      </c>
    </row>
    <row r="13" spans="1:24" ht="13.5">
      <c r="A13" s="140">
        <v>12</v>
      </c>
      <c r="B13" s="140" t="s">
        <v>83</v>
      </c>
      <c r="C13" s="140" t="s">
        <v>78</v>
      </c>
      <c r="D13" s="140">
        <v>50000</v>
      </c>
      <c r="E13" s="140" t="s">
        <v>84</v>
      </c>
      <c r="F13" s="140" t="s">
        <v>101</v>
      </c>
      <c r="G13" s="140" t="s">
        <v>130</v>
      </c>
      <c r="H13" s="140">
        <v>118.972</v>
      </c>
      <c r="I13" t="s">
        <v>101</v>
      </c>
      <c r="J13" t="s">
        <v>131</v>
      </c>
      <c r="K13">
        <v>118.884</v>
      </c>
      <c r="L13" s="141" t="s">
        <v>132</v>
      </c>
      <c r="M13" t="str">
        <f t="shared" si="6"/>
        <v>負け</v>
      </c>
      <c r="N13" s="125">
        <f>IF(M13="勝ち",ABS(K13-H13)*100,"")</f>
      </c>
      <c r="O13" s="125">
        <f>IF(M13="勝ち","",-1*ABS(K13-H13)*100)</f>
        <v>-8.799999999999386</v>
      </c>
      <c r="P13" s="125">
        <f t="shared" si="9"/>
        <v>-4399.9999999996935</v>
      </c>
      <c r="Q13">
        <v>118.884</v>
      </c>
      <c r="R13" s="135">
        <f t="shared" si="0"/>
        <v>50537.7272727315</v>
      </c>
      <c r="S13" s="125">
        <f t="shared" si="1"/>
        <v>8.799999999999386</v>
      </c>
      <c r="T13" s="125">
        <f t="shared" si="2"/>
        <v>4447.320000000062</v>
      </c>
      <c r="U13" s="125">
        <f t="shared" si="3"/>
        <v>106783.00000000183</v>
      </c>
      <c r="V13" s="126" t="s">
        <v>72</v>
      </c>
      <c r="W13" s="125">
        <f t="shared" si="4"/>
        <v>-1</v>
      </c>
      <c r="X13">
        <f t="shared" si="5"/>
        <v>2</v>
      </c>
    </row>
    <row r="14" spans="1:24" ht="13.5">
      <c r="A14" s="140">
        <v>13</v>
      </c>
      <c r="B14" s="140" t="s">
        <v>83</v>
      </c>
      <c r="C14" s="140" t="s">
        <v>98</v>
      </c>
      <c r="D14" s="140">
        <v>47000</v>
      </c>
      <c r="E14" s="140" t="s">
        <v>84</v>
      </c>
      <c r="F14" s="140" t="s">
        <v>101</v>
      </c>
      <c r="G14" s="140" t="s">
        <v>133</v>
      </c>
      <c r="H14" s="140">
        <v>119.014</v>
      </c>
      <c r="I14" t="s">
        <v>101</v>
      </c>
      <c r="J14" t="s">
        <v>134</v>
      </c>
      <c r="K14">
        <v>119.103</v>
      </c>
      <c r="L14" s="141" t="s">
        <v>74</v>
      </c>
      <c r="M14" t="str">
        <f aca="true" t="shared" si="10" ref="M14:M76">IF(L14="トレーリング","勝ち",IF(OR(L14="LC",L14="建て値前LC"),"負け","－"))</f>
        <v>負け</v>
      </c>
      <c r="N14" s="125">
        <f t="shared" si="7"/>
      </c>
      <c r="O14" s="125">
        <f t="shared" si="8"/>
        <v>-8.899999999999864</v>
      </c>
      <c r="P14" s="125">
        <f t="shared" si="9"/>
        <v>-4182.999999999936</v>
      </c>
      <c r="Q14">
        <v>119.103</v>
      </c>
      <c r="R14" s="135">
        <f t="shared" si="0"/>
        <v>47992.35955056336</v>
      </c>
      <c r="S14" s="125">
        <f t="shared" si="1"/>
        <v>8.899999999999864</v>
      </c>
      <c r="T14" s="125">
        <f t="shared" si="2"/>
        <v>4271.320000000073</v>
      </c>
      <c r="U14" s="125">
        <f t="shared" si="3"/>
        <v>102600.00000000189</v>
      </c>
      <c r="V14" s="126" t="s">
        <v>72</v>
      </c>
      <c r="W14" s="125">
        <f t="shared" si="4"/>
        <v>-1</v>
      </c>
      <c r="X14">
        <f t="shared" si="5"/>
        <v>3</v>
      </c>
    </row>
    <row r="15" spans="1:24" ht="13.5">
      <c r="A15" s="140">
        <v>14</v>
      </c>
      <c r="B15" s="140" t="s">
        <v>83</v>
      </c>
      <c r="C15" s="140" t="s">
        <v>78</v>
      </c>
      <c r="D15" s="140">
        <v>24000</v>
      </c>
      <c r="E15" s="140" t="s">
        <v>84</v>
      </c>
      <c r="F15" s="140" t="s">
        <v>101</v>
      </c>
      <c r="G15" s="140" t="s">
        <v>135</v>
      </c>
      <c r="H15" s="140">
        <v>118.91</v>
      </c>
      <c r="I15" t="s">
        <v>101</v>
      </c>
      <c r="J15" t="s">
        <v>137</v>
      </c>
      <c r="K15">
        <v>120.023</v>
      </c>
      <c r="L15" s="141" t="s">
        <v>136</v>
      </c>
      <c r="M15" t="str">
        <f t="shared" si="10"/>
        <v>勝ち</v>
      </c>
      <c r="N15" s="125">
        <f t="shared" si="7"/>
        <v>111.29999999999995</v>
      </c>
      <c r="O15" s="125">
        <f t="shared" si="8"/>
      </c>
      <c r="P15" s="125">
        <f t="shared" si="9"/>
        <v>26711.99999999999</v>
      </c>
      <c r="Q15">
        <v>118.745</v>
      </c>
      <c r="R15" s="135">
        <f t="shared" si="0"/>
        <v>24872.72727272893</v>
      </c>
      <c r="S15" s="125">
        <f t="shared" si="1"/>
        <v>16.499999999999204</v>
      </c>
      <c r="T15" s="125">
        <f t="shared" si="2"/>
        <v>4104.0000000000755</v>
      </c>
      <c r="U15" s="125">
        <f t="shared" si="3"/>
        <v>129312.00000000188</v>
      </c>
      <c r="V15" s="126" t="s">
        <v>72</v>
      </c>
      <c r="W15" s="125">
        <f t="shared" si="4"/>
        <v>6.7454545454548684</v>
      </c>
      <c r="X15">
        <f t="shared" si="5"/>
        <v>1</v>
      </c>
    </row>
    <row r="16" spans="1:24" ht="13.5">
      <c r="A16">
        <v>15</v>
      </c>
      <c r="B16" t="s">
        <v>83</v>
      </c>
      <c r="C16" s="140" t="s">
        <v>78</v>
      </c>
      <c r="D16" s="140">
        <v>26000</v>
      </c>
      <c r="E16" t="s">
        <v>84</v>
      </c>
      <c r="F16" t="s">
        <v>101</v>
      </c>
      <c r="G16" t="s">
        <v>138</v>
      </c>
      <c r="H16" s="140">
        <v>120.194</v>
      </c>
      <c r="I16" t="s">
        <v>101</v>
      </c>
      <c r="J16" t="s">
        <v>139</v>
      </c>
      <c r="K16">
        <v>120.037</v>
      </c>
      <c r="L16" s="141" t="s">
        <v>74</v>
      </c>
      <c r="M16" t="str">
        <f t="shared" si="10"/>
        <v>負け</v>
      </c>
      <c r="N16" s="125">
        <f t="shared" si="7"/>
      </c>
      <c r="O16" s="125">
        <f t="shared" si="8"/>
        <v>-15.699999999999648</v>
      </c>
      <c r="P16" s="125">
        <f t="shared" si="9"/>
        <v>-4081.9999999999086</v>
      </c>
      <c r="Q16">
        <v>120.037</v>
      </c>
      <c r="R16" s="135">
        <f t="shared" si="0"/>
        <v>32945.73248407765</v>
      </c>
      <c r="S16" s="125">
        <f t="shared" si="1"/>
        <v>15.699999999999648</v>
      </c>
      <c r="T16" s="125">
        <f t="shared" si="2"/>
        <v>5172.480000000075</v>
      </c>
      <c r="U16" s="125">
        <f t="shared" si="3"/>
        <v>125230.00000000196</v>
      </c>
      <c r="V16" s="126" t="s">
        <v>72</v>
      </c>
      <c r="W16" s="125">
        <f t="shared" si="4"/>
        <v>-1</v>
      </c>
      <c r="X16">
        <f t="shared" si="5"/>
        <v>1</v>
      </c>
    </row>
    <row r="17" spans="1:24" ht="13.5">
      <c r="A17">
        <v>16</v>
      </c>
      <c r="B17" t="s">
        <v>83</v>
      </c>
      <c r="C17" s="140" t="s">
        <v>98</v>
      </c>
      <c r="D17" s="140">
        <v>41000</v>
      </c>
      <c r="E17" t="s">
        <v>84</v>
      </c>
      <c r="F17" t="s">
        <v>101</v>
      </c>
      <c r="G17" t="s">
        <v>140</v>
      </c>
      <c r="H17" s="140">
        <v>119.547</v>
      </c>
      <c r="I17" t="s">
        <v>101</v>
      </c>
      <c r="J17" t="s">
        <v>141</v>
      </c>
      <c r="K17">
        <v>119.39</v>
      </c>
      <c r="L17" s="141" t="s">
        <v>97</v>
      </c>
      <c r="M17" t="str">
        <f t="shared" si="10"/>
        <v>勝ち</v>
      </c>
      <c r="N17" s="125">
        <f t="shared" si="7"/>
        <v>15.699999999999648</v>
      </c>
      <c r="O17" s="125">
        <f t="shared" si="8"/>
      </c>
      <c r="P17" s="125">
        <f t="shared" si="9"/>
        <v>6436.999999999855</v>
      </c>
      <c r="Q17">
        <v>119.427</v>
      </c>
      <c r="R17" s="135">
        <f t="shared" si="0"/>
        <v>41743.33333333735</v>
      </c>
      <c r="S17" s="125">
        <f t="shared" si="1"/>
        <v>11.999999999999034</v>
      </c>
      <c r="T17" s="125">
        <f t="shared" si="2"/>
        <v>5009.200000000079</v>
      </c>
      <c r="U17" s="125">
        <f t="shared" si="3"/>
        <v>131667.00000000183</v>
      </c>
      <c r="V17" s="126" t="s">
        <v>72</v>
      </c>
      <c r="W17" s="125">
        <f t="shared" si="4"/>
        <v>1.3083333333334093</v>
      </c>
      <c r="X17">
        <f t="shared" si="5"/>
        <v>1</v>
      </c>
    </row>
    <row r="18" spans="1:24" ht="13.5">
      <c r="A18">
        <v>17</v>
      </c>
      <c r="B18" t="s">
        <v>83</v>
      </c>
      <c r="C18" s="140" t="s">
        <v>78</v>
      </c>
      <c r="D18" s="140">
        <v>30000</v>
      </c>
      <c r="E18" t="s">
        <v>84</v>
      </c>
      <c r="F18" t="s">
        <v>101</v>
      </c>
      <c r="G18" t="s">
        <v>142</v>
      </c>
      <c r="H18" s="140">
        <v>119.737</v>
      </c>
      <c r="I18" t="s">
        <v>101</v>
      </c>
      <c r="J18" t="s">
        <v>143</v>
      </c>
      <c r="K18">
        <v>119.95</v>
      </c>
      <c r="L18" s="141" t="s">
        <v>97</v>
      </c>
      <c r="M18" t="str">
        <f t="shared" si="10"/>
        <v>勝ち</v>
      </c>
      <c r="N18" s="125">
        <f t="shared" si="7"/>
        <v>21.300000000000807</v>
      </c>
      <c r="O18" s="125">
        <f t="shared" si="8"/>
      </c>
      <c r="P18" s="125">
        <f t="shared" si="9"/>
        <v>6390.000000000242</v>
      </c>
      <c r="Q18">
        <v>119.565</v>
      </c>
      <c r="R18" s="135">
        <f t="shared" si="0"/>
        <v>30620.232558140488</v>
      </c>
      <c r="S18" s="125">
        <f t="shared" si="1"/>
        <v>17.199999999999704</v>
      </c>
      <c r="T18" s="125">
        <f t="shared" si="2"/>
        <v>5266.680000000073</v>
      </c>
      <c r="U18" s="125">
        <f t="shared" si="3"/>
        <v>138057.00000000207</v>
      </c>
      <c r="V18" s="126" t="s">
        <v>72</v>
      </c>
      <c r="W18" s="125">
        <f t="shared" si="4"/>
        <v>1.238372093023324</v>
      </c>
      <c r="X18">
        <f t="shared" si="5"/>
        <v>2</v>
      </c>
    </row>
    <row r="19" spans="1:24" ht="13.5">
      <c r="A19">
        <v>18</v>
      </c>
      <c r="B19" t="s">
        <v>83</v>
      </c>
      <c r="C19" s="140" t="s">
        <v>98</v>
      </c>
      <c r="D19" s="140">
        <v>46000</v>
      </c>
      <c r="E19" t="s">
        <v>84</v>
      </c>
      <c r="F19" t="s">
        <v>101</v>
      </c>
      <c r="G19" t="s">
        <v>144</v>
      </c>
      <c r="H19" s="140">
        <v>119.685</v>
      </c>
      <c r="I19" t="s">
        <v>101</v>
      </c>
      <c r="J19" t="s">
        <v>144</v>
      </c>
      <c r="K19">
        <v>119.804</v>
      </c>
      <c r="L19" s="141" t="s">
        <v>74</v>
      </c>
      <c r="M19" t="str">
        <f t="shared" si="10"/>
        <v>負け</v>
      </c>
      <c r="N19" s="125">
        <f t="shared" si="7"/>
      </c>
      <c r="O19" s="125">
        <f t="shared" si="8"/>
        <v>-11.899999999999977</v>
      </c>
      <c r="P19" s="125">
        <f t="shared" si="9"/>
        <v>-5473.999999999989</v>
      </c>
      <c r="Q19">
        <v>119.804</v>
      </c>
      <c r="R19" s="135">
        <f t="shared" si="0"/>
        <v>46405.71428571507</v>
      </c>
      <c r="S19" s="125">
        <f t="shared" si="1"/>
        <v>11.899999999999977</v>
      </c>
      <c r="T19" s="125">
        <f t="shared" si="2"/>
        <v>5522.2800000000825</v>
      </c>
      <c r="U19" s="125">
        <f t="shared" si="3"/>
        <v>132583.00000000207</v>
      </c>
      <c r="V19" s="126" t="s">
        <v>72</v>
      </c>
      <c r="W19" s="125">
        <f t="shared" si="4"/>
        <v>-1</v>
      </c>
      <c r="X19">
        <f t="shared" si="5"/>
        <v>1</v>
      </c>
    </row>
    <row r="20" spans="1:24" ht="13.5">
      <c r="A20">
        <v>19</v>
      </c>
      <c r="B20" t="s">
        <v>83</v>
      </c>
      <c r="C20" s="140" t="s">
        <v>78</v>
      </c>
      <c r="D20" s="140">
        <v>48000</v>
      </c>
      <c r="E20" t="s">
        <v>84</v>
      </c>
      <c r="F20" t="s">
        <v>101</v>
      </c>
      <c r="G20" t="s">
        <v>145</v>
      </c>
      <c r="H20" s="140">
        <v>119.918</v>
      </c>
      <c r="I20" t="s">
        <v>101</v>
      </c>
      <c r="J20" t="s">
        <v>146</v>
      </c>
      <c r="K20">
        <v>120.188</v>
      </c>
      <c r="L20" s="141" t="s">
        <v>97</v>
      </c>
      <c r="M20" t="str">
        <f t="shared" si="10"/>
        <v>勝ち</v>
      </c>
      <c r="N20" s="125">
        <f t="shared" si="7"/>
        <v>26.999999999999602</v>
      </c>
      <c r="O20" s="125">
        <f t="shared" si="8"/>
      </c>
      <c r="P20" s="125">
        <f t="shared" si="9"/>
        <v>12959.999999999809</v>
      </c>
      <c r="Q20">
        <v>119.808</v>
      </c>
      <c r="R20" s="135">
        <f t="shared" si="0"/>
        <v>48212.000000001</v>
      </c>
      <c r="S20" s="125">
        <f t="shared" si="1"/>
        <v>10.999999999999943</v>
      </c>
      <c r="T20" s="125">
        <f t="shared" si="2"/>
        <v>5303.3200000000825</v>
      </c>
      <c r="U20" s="125">
        <f t="shared" si="3"/>
        <v>145543.00000000186</v>
      </c>
      <c r="V20" s="126" t="s">
        <v>72</v>
      </c>
      <c r="W20" s="125">
        <f t="shared" si="4"/>
        <v>2.454545454545431</v>
      </c>
      <c r="X20">
        <f t="shared" si="5"/>
        <v>1</v>
      </c>
    </row>
    <row r="21" spans="1:24" ht="13.5">
      <c r="A21">
        <v>20</v>
      </c>
      <c r="B21" t="s">
        <v>83</v>
      </c>
      <c r="C21" s="140" t="s">
        <v>78</v>
      </c>
      <c r="D21" s="140">
        <v>67000</v>
      </c>
      <c r="E21" t="s">
        <v>84</v>
      </c>
      <c r="F21" t="s">
        <v>101</v>
      </c>
      <c r="G21" t="s">
        <v>147</v>
      </c>
      <c r="H21" s="140">
        <v>120.139</v>
      </c>
      <c r="I21" t="s">
        <v>101</v>
      </c>
      <c r="J21" t="s">
        <v>146</v>
      </c>
      <c r="K21">
        <v>120.188</v>
      </c>
      <c r="L21" s="141" t="s">
        <v>97</v>
      </c>
      <c r="M21" t="str">
        <f t="shared" si="10"/>
        <v>勝ち</v>
      </c>
      <c r="N21" s="125">
        <f t="shared" si="7"/>
        <v>4.900000000000659</v>
      </c>
      <c r="O21" s="125">
        <f t="shared" si="8"/>
      </c>
      <c r="P21" s="125">
        <f t="shared" si="9"/>
        <v>3283.000000000442</v>
      </c>
      <c r="Q21">
        <v>120.061</v>
      </c>
      <c r="R21" s="135">
        <f t="shared" si="0"/>
        <v>74637.43589744762</v>
      </c>
      <c r="S21" s="125">
        <f t="shared" si="1"/>
        <v>7.7999999999988745</v>
      </c>
      <c r="T21" s="125">
        <f t="shared" si="2"/>
        <v>5821.720000000075</v>
      </c>
      <c r="U21" s="125">
        <f t="shared" si="3"/>
        <v>148826.0000000023</v>
      </c>
      <c r="V21" s="126" t="s">
        <v>72</v>
      </c>
      <c r="W21" s="125">
        <f t="shared" si="4"/>
        <v>0.6282051282053034</v>
      </c>
      <c r="X21">
        <f t="shared" si="5"/>
        <v>2</v>
      </c>
    </row>
    <row r="22" spans="1:24" ht="13.5">
      <c r="A22">
        <v>21</v>
      </c>
      <c r="B22" t="s">
        <v>83</v>
      </c>
      <c r="C22" s="140" t="s">
        <v>98</v>
      </c>
      <c r="D22" s="140">
        <v>50000</v>
      </c>
      <c r="E22" t="s">
        <v>84</v>
      </c>
      <c r="F22" t="s">
        <v>101</v>
      </c>
      <c r="G22" t="s">
        <v>148</v>
      </c>
      <c r="H22" s="140">
        <v>119.993</v>
      </c>
      <c r="I22" t="s">
        <v>101</v>
      </c>
      <c r="J22" t="s">
        <v>149</v>
      </c>
      <c r="K22" s="140">
        <v>119.993</v>
      </c>
      <c r="L22" s="156" t="s">
        <v>150</v>
      </c>
      <c r="M22" t="str">
        <f t="shared" si="10"/>
        <v>－</v>
      </c>
      <c r="N22" s="125">
        <f t="shared" si="7"/>
      </c>
      <c r="O22" s="125">
        <f t="shared" si="8"/>
        <v>0</v>
      </c>
      <c r="P22" s="125">
        <f>IF(O22="",N22*D22/100,O22*D22/100)</f>
        <v>0</v>
      </c>
      <c r="Q22">
        <v>120.111</v>
      </c>
      <c r="R22" s="135">
        <f t="shared" si="0"/>
        <v>50449.49152542057</v>
      </c>
      <c r="S22" s="125">
        <f t="shared" si="1"/>
        <v>11.80000000000092</v>
      </c>
      <c r="T22" s="125">
        <f t="shared" si="2"/>
        <v>5953.040000000092</v>
      </c>
      <c r="U22" s="125">
        <f t="shared" si="3"/>
        <v>148826.0000000023</v>
      </c>
      <c r="V22" s="126" t="s">
        <v>72</v>
      </c>
      <c r="W22" s="125">
        <f t="shared" si="4"/>
        <v>0</v>
      </c>
      <c r="X22">
        <f t="shared" si="5"/>
        <v>1</v>
      </c>
    </row>
    <row r="23" spans="1:24" ht="13.5">
      <c r="A23">
        <v>22</v>
      </c>
      <c r="B23" t="s">
        <v>83</v>
      </c>
      <c r="C23" s="140" t="s">
        <v>78</v>
      </c>
      <c r="D23" s="140">
        <v>83000</v>
      </c>
      <c r="E23" t="s">
        <v>84</v>
      </c>
      <c r="F23" t="s">
        <v>101</v>
      </c>
      <c r="G23" t="s">
        <v>151</v>
      </c>
      <c r="H23" s="140">
        <v>119.705</v>
      </c>
      <c r="I23" t="s">
        <v>101</v>
      </c>
      <c r="J23" t="s">
        <v>152</v>
      </c>
      <c r="K23" s="140">
        <v>121.006</v>
      </c>
      <c r="L23" s="156" t="s">
        <v>153</v>
      </c>
      <c r="M23" t="str">
        <f t="shared" si="10"/>
        <v>勝ち</v>
      </c>
      <c r="N23" s="125">
        <f t="shared" si="7"/>
        <v>130.1000000000002</v>
      </c>
      <c r="O23" s="125">
        <f t="shared" si="8"/>
      </c>
      <c r="P23" s="125">
        <f t="shared" si="9"/>
        <v>107983.00000000017</v>
      </c>
      <c r="Q23">
        <v>119.634</v>
      </c>
      <c r="R23" s="135">
        <f t="shared" si="0"/>
        <v>83845.63380282061</v>
      </c>
      <c r="S23" s="125">
        <f t="shared" si="1"/>
        <v>7.099999999999795</v>
      </c>
      <c r="T23" s="125">
        <f t="shared" si="2"/>
        <v>5953.040000000092</v>
      </c>
      <c r="U23" s="125">
        <f t="shared" si="3"/>
        <v>256809.00000000247</v>
      </c>
      <c r="V23" s="126" t="s">
        <v>72</v>
      </c>
      <c r="W23" s="125">
        <f t="shared" si="4"/>
        <v>18.323943661972386</v>
      </c>
      <c r="X23">
        <f t="shared" si="5"/>
        <v>1</v>
      </c>
    </row>
    <row r="24" spans="1:24" ht="13.5">
      <c r="A24">
        <v>23</v>
      </c>
      <c r="B24" t="s">
        <v>83</v>
      </c>
      <c r="C24" s="140" t="s">
        <v>98</v>
      </c>
      <c r="D24" s="140">
        <v>89000</v>
      </c>
      <c r="E24" t="s">
        <v>84</v>
      </c>
      <c r="F24" t="s">
        <v>101</v>
      </c>
      <c r="G24" t="s">
        <v>154</v>
      </c>
      <c r="H24" s="140">
        <v>121.037</v>
      </c>
      <c r="I24" t="s">
        <v>101</v>
      </c>
      <c r="J24" t="s">
        <v>155</v>
      </c>
      <c r="K24" s="140">
        <v>121.037</v>
      </c>
      <c r="L24" s="156" t="s">
        <v>150</v>
      </c>
      <c r="M24" t="str">
        <f t="shared" si="10"/>
        <v>－</v>
      </c>
      <c r="N24" s="125">
        <f t="shared" si="7"/>
      </c>
      <c r="O24" s="125">
        <f t="shared" si="8"/>
        <v>0</v>
      </c>
      <c r="P24" s="125">
        <f t="shared" si="9"/>
        <v>0</v>
      </c>
      <c r="Q24">
        <v>121.152</v>
      </c>
      <c r="R24" s="135">
        <f t="shared" si="0"/>
        <v>89324.86956522222</v>
      </c>
      <c r="S24" s="125">
        <f t="shared" si="1"/>
        <v>11.499999999999488</v>
      </c>
      <c r="T24" s="125">
        <f t="shared" si="2"/>
        <v>10272.360000000099</v>
      </c>
      <c r="U24" s="125">
        <f t="shared" si="3"/>
        <v>256809.00000000247</v>
      </c>
      <c r="V24" s="126" t="s">
        <v>72</v>
      </c>
      <c r="W24" s="125">
        <f t="shared" si="4"/>
        <v>0</v>
      </c>
      <c r="X24">
        <f t="shared" si="5"/>
        <v>1</v>
      </c>
    </row>
    <row r="25" spans="1:24" ht="13.5">
      <c r="A25">
        <v>24</v>
      </c>
      <c r="B25" t="s">
        <v>83</v>
      </c>
      <c r="C25" s="140" t="s">
        <v>78</v>
      </c>
      <c r="D25" s="140">
        <v>37000</v>
      </c>
      <c r="E25" t="s">
        <v>84</v>
      </c>
      <c r="F25" t="s">
        <v>101</v>
      </c>
      <c r="G25" t="s">
        <v>156</v>
      </c>
      <c r="H25" s="140">
        <v>123.767</v>
      </c>
      <c r="I25" t="s">
        <v>101</v>
      </c>
      <c r="J25" t="s">
        <v>157</v>
      </c>
      <c r="K25" s="140">
        <v>124.728</v>
      </c>
      <c r="L25" s="156" t="s">
        <v>97</v>
      </c>
      <c r="M25" t="str">
        <f t="shared" si="10"/>
        <v>勝ち</v>
      </c>
      <c r="N25" s="125">
        <f>IF(M25="勝ち",ABS(K25-H25)*100,"")</f>
        <v>96.09999999999985</v>
      </c>
      <c r="O25" s="125">
        <f t="shared" si="8"/>
      </c>
      <c r="P25" s="125">
        <f t="shared" si="9"/>
        <v>35556.99999999994</v>
      </c>
      <c r="Q25">
        <v>123.494</v>
      </c>
      <c r="R25" s="135">
        <f t="shared" si="0"/>
        <v>37627.6923076932</v>
      </c>
      <c r="S25" s="125">
        <f t="shared" si="1"/>
        <v>27.299999999999613</v>
      </c>
      <c r="T25" s="125">
        <f t="shared" si="2"/>
        <v>10272.360000000099</v>
      </c>
      <c r="U25" s="125">
        <f t="shared" si="3"/>
        <v>292366.00000000244</v>
      </c>
      <c r="V25" s="126" t="s">
        <v>72</v>
      </c>
      <c r="W25" s="125">
        <f t="shared" si="4"/>
        <v>3.5201465201465645</v>
      </c>
      <c r="X25">
        <f t="shared" si="5"/>
        <v>1</v>
      </c>
    </row>
    <row r="26" spans="1:24" ht="13.5">
      <c r="A26">
        <v>25</v>
      </c>
      <c r="B26" t="s">
        <v>83</v>
      </c>
      <c r="C26" s="140" t="s">
        <v>98</v>
      </c>
      <c r="D26" s="140">
        <v>40000</v>
      </c>
      <c r="E26" t="s">
        <v>84</v>
      </c>
      <c r="F26" t="s">
        <v>101</v>
      </c>
      <c r="G26" t="s">
        <v>158</v>
      </c>
      <c r="H26" s="140">
        <v>122.638</v>
      </c>
      <c r="I26" t="s">
        <v>101</v>
      </c>
      <c r="J26" t="s">
        <v>159</v>
      </c>
      <c r="K26" s="140">
        <v>122.927</v>
      </c>
      <c r="L26" s="156" t="s">
        <v>74</v>
      </c>
      <c r="M26" t="str">
        <f t="shared" si="10"/>
        <v>負け</v>
      </c>
      <c r="N26" s="125">
        <f t="shared" si="7"/>
      </c>
      <c r="O26" s="125">
        <f t="shared" si="8"/>
        <v>-28.900000000000148</v>
      </c>
      <c r="P26" s="125">
        <f t="shared" si="9"/>
        <v>-11560.000000000058</v>
      </c>
      <c r="Q26">
        <v>122.927</v>
      </c>
      <c r="R26" s="135">
        <f t="shared" si="0"/>
        <v>40465.882352941306</v>
      </c>
      <c r="S26" s="125">
        <f t="shared" si="1"/>
        <v>28.900000000000148</v>
      </c>
      <c r="T26" s="125">
        <f t="shared" si="2"/>
        <v>11694.640000000098</v>
      </c>
      <c r="U26" s="125">
        <f t="shared" si="3"/>
        <v>280806.0000000024</v>
      </c>
      <c r="V26" s="126" t="s">
        <v>72</v>
      </c>
      <c r="W26" s="125">
        <f t="shared" si="4"/>
        <v>-1</v>
      </c>
      <c r="X26">
        <f t="shared" si="5"/>
        <v>1</v>
      </c>
    </row>
    <row r="27" spans="1:24" ht="13.5">
      <c r="A27">
        <v>26</v>
      </c>
      <c r="B27" t="s">
        <v>83</v>
      </c>
      <c r="C27" s="140" t="s">
        <v>98</v>
      </c>
      <c r="D27" s="140">
        <v>65000</v>
      </c>
      <c r="E27" t="s">
        <v>84</v>
      </c>
      <c r="F27" t="s">
        <v>101</v>
      </c>
      <c r="G27" t="s">
        <v>160</v>
      </c>
      <c r="H27" s="140">
        <v>123.355</v>
      </c>
      <c r="I27" t="s">
        <v>101</v>
      </c>
      <c r="J27" t="s">
        <v>161</v>
      </c>
      <c r="K27" s="140">
        <v>123.263</v>
      </c>
      <c r="L27" s="156" t="s">
        <v>97</v>
      </c>
      <c r="M27" t="str">
        <f t="shared" si="10"/>
        <v>勝ち</v>
      </c>
      <c r="N27" s="125">
        <f t="shared" si="7"/>
        <v>9.199999999999875</v>
      </c>
      <c r="O27" s="125">
        <f t="shared" si="8"/>
      </c>
      <c r="P27" s="125">
        <f t="shared" si="9"/>
        <v>5979.999999999918</v>
      </c>
      <c r="Q27">
        <v>123.526</v>
      </c>
      <c r="R27" s="135">
        <f t="shared" si="0"/>
        <v>65685.61403509125</v>
      </c>
      <c r="S27" s="125">
        <f t="shared" si="1"/>
        <v>17.099999999999227</v>
      </c>
      <c r="T27" s="125">
        <f t="shared" si="2"/>
        <v>11232.240000000096</v>
      </c>
      <c r="U27" s="125">
        <f t="shared" si="3"/>
        <v>286786.0000000023</v>
      </c>
      <c r="V27" s="126" t="s">
        <v>72</v>
      </c>
      <c r="W27" s="125">
        <f t="shared" si="4"/>
        <v>0.5380116959064497</v>
      </c>
      <c r="X27">
        <f t="shared" si="5"/>
        <v>1</v>
      </c>
    </row>
    <row r="28" spans="1:24" ht="13.5">
      <c r="A28">
        <v>27</v>
      </c>
      <c r="B28" t="s">
        <v>83</v>
      </c>
      <c r="C28" s="140" t="s">
        <v>78</v>
      </c>
      <c r="D28" s="140">
        <v>131000</v>
      </c>
      <c r="E28" t="s">
        <v>84</v>
      </c>
      <c r="F28" t="s">
        <v>101</v>
      </c>
      <c r="G28" t="s">
        <v>162</v>
      </c>
      <c r="H28" s="140">
        <v>123.03</v>
      </c>
      <c r="I28" t="s">
        <v>101</v>
      </c>
      <c r="J28" t="s">
        <v>162</v>
      </c>
      <c r="K28" s="140">
        <v>122.943</v>
      </c>
      <c r="L28" s="156" t="s">
        <v>74</v>
      </c>
      <c r="M28" t="str">
        <f t="shared" si="10"/>
        <v>負け</v>
      </c>
      <c r="N28" s="125">
        <f t="shared" si="7"/>
      </c>
      <c r="O28" s="125">
        <f t="shared" si="8"/>
        <v>-8.70000000000033</v>
      </c>
      <c r="P28" s="125">
        <f t="shared" si="9"/>
        <v>-11397.000000000431</v>
      </c>
      <c r="Q28">
        <v>122.943</v>
      </c>
      <c r="R28" s="135">
        <f t="shared" si="0"/>
        <v>131855.63218390412</v>
      </c>
      <c r="S28" s="125">
        <f t="shared" si="1"/>
        <v>8.70000000000033</v>
      </c>
      <c r="T28" s="125">
        <f t="shared" si="2"/>
        <v>11471.440000000093</v>
      </c>
      <c r="U28" s="125">
        <f t="shared" si="3"/>
        <v>275389.0000000019</v>
      </c>
      <c r="V28" s="126" t="s">
        <v>72</v>
      </c>
      <c r="W28" s="125">
        <f t="shared" si="4"/>
        <v>-1</v>
      </c>
      <c r="X28">
        <f t="shared" si="5"/>
        <v>1</v>
      </c>
    </row>
    <row r="29" spans="1:24" ht="13.5">
      <c r="A29">
        <v>28</v>
      </c>
      <c r="B29" t="s">
        <v>83</v>
      </c>
      <c r="C29" s="140" t="s">
        <v>78</v>
      </c>
      <c r="D29" s="140">
        <v>50000</v>
      </c>
      <c r="E29" t="s">
        <v>84</v>
      </c>
      <c r="F29" t="s">
        <v>101</v>
      </c>
      <c r="G29" t="s">
        <v>163</v>
      </c>
      <c r="H29" s="140">
        <v>123.144</v>
      </c>
      <c r="I29" t="s">
        <v>101</v>
      </c>
      <c r="J29" t="s">
        <v>164</v>
      </c>
      <c r="K29" s="140">
        <v>122.925</v>
      </c>
      <c r="L29" s="156" t="s">
        <v>74</v>
      </c>
      <c r="M29" t="str">
        <f t="shared" si="10"/>
        <v>負け</v>
      </c>
      <c r="N29" s="125">
        <f t="shared" si="7"/>
      </c>
      <c r="O29" s="125">
        <f t="shared" si="8"/>
        <v>-21.90000000000083</v>
      </c>
      <c r="P29" s="125">
        <f t="shared" si="9"/>
        <v>-10950.000000000415</v>
      </c>
      <c r="Q29">
        <v>122.925</v>
      </c>
      <c r="R29" s="135">
        <f t="shared" si="0"/>
        <v>50299.36073059206</v>
      </c>
      <c r="S29" s="125">
        <f t="shared" si="1"/>
        <v>21.90000000000083</v>
      </c>
      <c r="T29" s="125">
        <f t="shared" si="2"/>
        <v>11015.560000000078</v>
      </c>
      <c r="U29" s="125">
        <f t="shared" si="3"/>
        <v>264439.0000000015</v>
      </c>
      <c r="V29" s="126" t="s">
        <v>72</v>
      </c>
      <c r="W29" s="125">
        <f t="shared" si="4"/>
        <v>-1</v>
      </c>
      <c r="X29">
        <f t="shared" si="5"/>
        <v>2</v>
      </c>
    </row>
    <row r="30" spans="1:24" ht="13.5">
      <c r="A30">
        <v>29</v>
      </c>
      <c r="B30" t="s">
        <v>83</v>
      </c>
      <c r="C30" s="140" t="s">
        <v>78</v>
      </c>
      <c r="D30" s="140">
        <v>88000</v>
      </c>
      <c r="E30" t="s">
        <v>84</v>
      </c>
      <c r="F30" t="s">
        <v>101</v>
      </c>
      <c r="G30" t="s">
        <v>165</v>
      </c>
      <c r="H30" s="140">
        <v>123.878</v>
      </c>
      <c r="I30" t="s">
        <v>101</v>
      </c>
      <c r="J30" t="s">
        <v>166</v>
      </c>
      <c r="K30" s="140">
        <v>123.759</v>
      </c>
      <c r="L30" s="156" t="s">
        <v>74</v>
      </c>
      <c r="M30" t="str">
        <f t="shared" si="10"/>
        <v>負け</v>
      </c>
      <c r="N30" s="125">
        <f>IF(M30="勝ち",ABS(K30-H30)*100,"")</f>
      </c>
      <c r="O30" s="125">
        <f>IF(M30="勝ち","",-1*ABS(K30-H30)*100)</f>
        <v>-11.899999999999977</v>
      </c>
      <c r="P30" s="125">
        <f t="shared" si="9"/>
        <v>-10471.99999999998</v>
      </c>
      <c r="Q30">
        <v>123.759</v>
      </c>
      <c r="R30" s="135">
        <f t="shared" si="0"/>
        <v>88887.0588235301</v>
      </c>
      <c r="S30" s="125">
        <f t="shared" si="1"/>
        <v>11.899999999999977</v>
      </c>
      <c r="T30" s="125">
        <f t="shared" si="2"/>
        <v>10577.560000000061</v>
      </c>
      <c r="U30" s="125">
        <f t="shared" si="3"/>
        <v>253967.00000000154</v>
      </c>
      <c r="V30" s="126" t="s">
        <v>72</v>
      </c>
      <c r="W30" s="125">
        <f t="shared" si="4"/>
        <v>-1</v>
      </c>
      <c r="X30">
        <f t="shared" si="5"/>
        <v>3</v>
      </c>
    </row>
    <row r="31" spans="1:24" ht="13.5">
      <c r="A31">
        <v>30</v>
      </c>
      <c r="B31" t="s">
        <v>83</v>
      </c>
      <c r="C31" s="140" t="s">
        <v>78</v>
      </c>
      <c r="D31" s="140">
        <v>65000</v>
      </c>
      <c r="E31" t="s">
        <v>84</v>
      </c>
      <c r="F31" t="s">
        <v>101</v>
      </c>
      <c r="G31" t="s">
        <v>167</v>
      </c>
      <c r="H31" s="140">
        <v>123.904</v>
      </c>
      <c r="I31" t="s">
        <v>101</v>
      </c>
      <c r="J31" t="s">
        <v>168</v>
      </c>
      <c r="K31">
        <v>123.75</v>
      </c>
      <c r="L31" s="156" t="s">
        <v>74</v>
      </c>
      <c r="M31" t="str">
        <f t="shared" si="10"/>
        <v>負け</v>
      </c>
      <c r="N31" s="125">
        <f>IF(M31="勝ち",ABS(K31-H31)*100,"")</f>
      </c>
      <c r="O31" s="125">
        <f>IF(M31="勝ち","",-1*ABS(K31-H31)*100)</f>
        <v>-15.399999999999636</v>
      </c>
      <c r="P31" s="125">
        <f t="shared" si="9"/>
        <v>-10009.999999999764</v>
      </c>
      <c r="Q31">
        <v>123.75</v>
      </c>
      <c r="R31" s="135">
        <f t="shared" si="0"/>
        <v>65965.45454545651</v>
      </c>
      <c r="S31" s="125">
        <f t="shared" si="1"/>
        <v>15.399999999999636</v>
      </c>
      <c r="T31" s="125">
        <f t="shared" si="2"/>
        <v>10158.680000000062</v>
      </c>
      <c r="U31" s="125">
        <f t="shared" si="3"/>
        <v>243957.00000000178</v>
      </c>
      <c r="V31" s="126" t="s">
        <v>72</v>
      </c>
      <c r="W31" s="125">
        <f t="shared" si="4"/>
        <v>-1</v>
      </c>
      <c r="X31">
        <f t="shared" si="5"/>
        <v>4</v>
      </c>
    </row>
    <row r="32" spans="1:24" ht="13.5">
      <c r="A32">
        <v>31</v>
      </c>
      <c r="B32" t="s">
        <v>83</v>
      </c>
      <c r="C32" s="140" t="s">
        <v>98</v>
      </c>
      <c r="D32" s="140">
        <v>48000</v>
      </c>
      <c r="E32" t="s">
        <v>84</v>
      </c>
      <c r="F32" t="s">
        <v>101</v>
      </c>
      <c r="G32" t="s">
        <v>169</v>
      </c>
      <c r="H32" s="140">
        <v>123.551</v>
      </c>
      <c r="I32" t="s">
        <v>101</v>
      </c>
      <c r="J32" t="s">
        <v>170</v>
      </c>
      <c r="K32">
        <v>123.534</v>
      </c>
      <c r="L32" s="156" t="s">
        <v>97</v>
      </c>
      <c r="M32" t="str">
        <f t="shared" si="10"/>
        <v>勝ち</v>
      </c>
      <c r="N32" s="125">
        <f>IF(M32="勝ち",ABS(K32-H32)*100,"")</f>
        <v>1.6999999999995907</v>
      </c>
      <c r="O32" s="125">
        <f>IF(M32="勝ち","",-1*ABS(K32-H32)*100)</f>
      </c>
      <c r="P32" s="125">
        <f t="shared" si="9"/>
        <v>815.9999999998035</v>
      </c>
      <c r="Q32">
        <v>123.754</v>
      </c>
      <c r="R32" s="135">
        <f t="shared" si="0"/>
        <v>48070.34482758586</v>
      </c>
      <c r="S32" s="125">
        <f t="shared" si="1"/>
        <v>20.300000000000296</v>
      </c>
      <c r="T32" s="125">
        <f t="shared" si="2"/>
        <v>9758.280000000072</v>
      </c>
      <c r="U32" s="125">
        <f t="shared" si="3"/>
        <v>244773.00000000157</v>
      </c>
      <c r="V32" s="126" t="s">
        <v>72</v>
      </c>
      <c r="W32" s="125">
        <f t="shared" si="4"/>
        <v>0.08374384236451064</v>
      </c>
      <c r="X32">
        <f t="shared" si="5"/>
        <v>1</v>
      </c>
    </row>
    <row r="33" spans="1:24" ht="13.5">
      <c r="A33">
        <v>32</v>
      </c>
      <c r="B33" t="s">
        <v>83</v>
      </c>
      <c r="C33" s="140" t="s">
        <v>98</v>
      </c>
      <c r="D33" s="140">
        <v>84000</v>
      </c>
      <c r="E33" t="s">
        <v>84</v>
      </c>
      <c r="F33" t="s">
        <v>101</v>
      </c>
      <c r="G33" t="s">
        <v>171</v>
      </c>
      <c r="H33" s="140">
        <v>123.06</v>
      </c>
      <c r="I33" t="s">
        <v>101</v>
      </c>
      <c r="J33" t="s">
        <v>172</v>
      </c>
      <c r="K33">
        <v>122.294</v>
      </c>
      <c r="L33" t="s">
        <v>97</v>
      </c>
      <c r="M33" t="str">
        <f t="shared" si="10"/>
        <v>勝ち</v>
      </c>
      <c r="N33" s="125">
        <f t="shared" si="7"/>
        <v>76.60000000000053</v>
      </c>
      <c r="O33" s="125">
        <f t="shared" si="8"/>
      </c>
      <c r="P33" s="125">
        <f t="shared" si="9"/>
        <v>64344.000000000444</v>
      </c>
      <c r="Q33">
        <v>123.176</v>
      </c>
      <c r="R33" s="135">
        <f t="shared" si="0"/>
        <v>84404.48275862148</v>
      </c>
      <c r="S33" s="125">
        <f t="shared" si="1"/>
        <v>11.599999999999966</v>
      </c>
      <c r="T33" s="125">
        <f t="shared" si="2"/>
        <v>9790.920000000064</v>
      </c>
      <c r="U33" s="125">
        <f t="shared" si="3"/>
        <v>309117.00000000204</v>
      </c>
      <c r="V33" s="126" t="s">
        <v>72</v>
      </c>
      <c r="W33" s="125">
        <f t="shared" si="4"/>
        <v>6.603448275862134</v>
      </c>
      <c r="X33">
        <f t="shared" si="5"/>
        <v>2</v>
      </c>
    </row>
    <row r="34" spans="1:24" ht="13.5">
      <c r="A34">
        <v>33</v>
      </c>
      <c r="B34" t="s">
        <v>83</v>
      </c>
      <c r="C34" s="140" t="s">
        <v>78</v>
      </c>
      <c r="D34" s="140">
        <v>128000</v>
      </c>
      <c r="E34" t="s">
        <v>84</v>
      </c>
      <c r="F34" t="s">
        <v>101</v>
      </c>
      <c r="G34" t="s">
        <v>173</v>
      </c>
      <c r="H34" s="140">
        <v>122.662</v>
      </c>
      <c r="I34" t="s">
        <v>101</v>
      </c>
      <c r="J34" t="s">
        <v>174</v>
      </c>
      <c r="K34">
        <v>122.715</v>
      </c>
      <c r="L34" t="s">
        <v>99</v>
      </c>
      <c r="M34" t="str">
        <f t="shared" si="10"/>
        <v>負け</v>
      </c>
      <c r="N34" s="125">
        <f t="shared" si="7"/>
      </c>
      <c r="O34" s="125">
        <f t="shared" si="8"/>
        <v>-5.299999999999727</v>
      </c>
      <c r="P34" s="125">
        <f t="shared" si="9"/>
        <v>-6783.999999999651</v>
      </c>
      <c r="Q34">
        <v>122.566</v>
      </c>
      <c r="R34" s="135">
        <f aca="true" t="shared" si="11" ref="R34:R65">T34/ABS(H34-Q34)</f>
        <v>128798.74999999597</v>
      </c>
      <c r="S34" s="125">
        <f aca="true" t="shared" si="12" ref="S34:S66">ABS(H34-Q34)*100</f>
        <v>9.600000000000364</v>
      </c>
      <c r="T34" s="125">
        <f t="shared" si="2"/>
        <v>12364.680000000082</v>
      </c>
      <c r="U34" s="125">
        <f t="shared" si="3"/>
        <v>302333.0000000024</v>
      </c>
      <c r="V34" s="126" t="s">
        <v>72</v>
      </c>
      <c r="W34" s="125">
        <f aca="true" t="shared" si="13" ref="W34:W65">IF(O34="",N34/S34,O34/S34)</f>
        <v>-0.552083333333284</v>
      </c>
      <c r="X34">
        <f aca="true" t="shared" si="14" ref="X34:X65">IF(M34=M33,X33+1,1)</f>
        <v>1</v>
      </c>
    </row>
    <row r="35" spans="1:24" ht="13.5">
      <c r="A35">
        <v>34</v>
      </c>
      <c r="B35" t="s">
        <v>83</v>
      </c>
      <c r="C35" s="140" t="s">
        <v>78</v>
      </c>
      <c r="D35" s="140">
        <v>71000</v>
      </c>
      <c r="E35" t="s">
        <v>84</v>
      </c>
      <c r="F35" t="s">
        <v>101</v>
      </c>
      <c r="G35" t="s">
        <v>175</v>
      </c>
      <c r="H35" s="140">
        <v>121.358</v>
      </c>
      <c r="I35" t="s">
        <v>101</v>
      </c>
      <c r="J35" t="s">
        <v>176</v>
      </c>
      <c r="K35">
        <v>123.149</v>
      </c>
      <c r="L35" t="s">
        <v>97</v>
      </c>
      <c r="M35" t="str">
        <f t="shared" si="10"/>
        <v>勝ち</v>
      </c>
      <c r="N35" s="125">
        <f t="shared" si="7"/>
        <v>179.09999999999968</v>
      </c>
      <c r="O35" s="125">
        <f t="shared" si="8"/>
      </c>
      <c r="P35" s="125">
        <f t="shared" si="9"/>
        <v>127160.99999999978</v>
      </c>
      <c r="Q35">
        <v>121.189</v>
      </c>
      <c r="R35" s="135">
        <f t="shared" si="11"/>
        <v>71558.10650887158</v>
      </c>
      <c r="S35" s="125">
        <f t="shared" si="12"/>
        <v>16.900000000001114</v>
      </c>
      <c r="T35" s="125">
        <f t="shared" si="2"/>
        <v>12093.320000000096</v>
      </c>
      <c r="U35" s="125">
        <f t="shared" si="3"/>
        <v>429494.00000000215</v>
      </c>
      <c r="V35" s="126" t="s">
        <v>72</v>
      </c>
      <c r="W35" s="125">
        <f t="shared" si="13"/>
        <v>10.597633136093958</v>
      </c>
      <c r="X35">
        <f t="shared" si="14"/>
        <v>1</v>
      </c>
    </row>
    <row r="36" spans="1:24" ht="13.5">
      <c r="A36">
        <v>35</v>
      </c>
      <c r="B36" t="s">
        <v>83</v>
      </c>
      <c r="C36" s="140" t="s">
        <v>78</v>
      </c>
      <c r="D36" s="140">
        <v>232000</v>
      </c>
      <c r="E36" t="s">
        <v>84</v>
      </c>
      <c r="F36" t="s">
        <v>101</v>
      </c>
      <c r="G36" t="s">
        <v>177</v>
      </c>
      <c r="H36" s="140">
        <v>124.15</v>
      </c>
      <c r="I36" t="s">
        <v>101</v>
      </c>
      <c r="J36" t="s">
        <v>178</v>
      </c>
      <c r="K36">
        <v>124.291</v>
      </c>
      <c r="L36" t="s">
        <v>97</v>
      </c>
      <c r="M36" t="str">
        <f t="shared" si="10"/>
        <v>勝ち</v>
      </c>
      <c r="N36" s="125">
        <f t="shared" si="7"/>
        <v>14.099999999999113</v>
      </c>
      <c r="O36" s="125">
        <f t="shared" si="8"/>
      </c>
      <c r="P36" s="125">
        <f t="shared" si="9"/>
        <v>32711.99999999794</v>
      </c>
      <c r="Q36">
        <v>124.076</v>
      </c>
      <c r="R36" s="135">
        <f t="shared" si="11"/>
        <v>232158.91891888157</v>
      </c>
      <c r="S36" s="125">
        <f t="shared" si="12"/>
        <v>7.400000000001228</v>
      </c>
      <c r="T36" s="125">
        <f t="shared" si="2"/>
        <v>17179.760000000086</v>
      </c>
      <c r="U36" s="125">
        <f t="shared" si="3"/>
        <v>462206.0000000001</v>
      </c>
      <c r="V36" s="126" t="s">
        <v>72</v>
      </c>
      <c r="W36" s="125">
        <f t="shared" si="13"/>
        <v>1.9054054054049694</v>
      </c>
      <c r="X36">
        <f t="shared" si="14"/>
        <v>2</v>
      </c>
    </row>
    <row r="37" spans="1:24" ht="13.5">
      <c r="A37">
        <v>36</v>
      </c>
      <c r="B37" t="s">
        <v>83</v>
      </c>
      <c r="C37" s="140" t="s">
        <v>78</v>
      </c>
      <c r="D37" s="140">
        <v>330000</v>
      </c>
      <c r="E37" t="s">
        <v>84</v>
      </c>
      <c r="F37" t="s">
        <v>101</v>
      </c>
      <c r="G37" t="s">
        <v>179</v>
      </c>
      <c r="H37" s="140">
        <v>124.307</v>
      </c>
      <c r="I37" t="s">
        <v>101</v>
      </c>
      <c r="J37" t="s">
        <v>180</v>
      </c>
      <c r="K37">
        <v>124.255</v>
      </c>
      <c r="L37" t="s">
        <v>74</v>
      </c>
      <c r="M37" t="str">
        <f t="shared" si="10"/>
        <v>負け</v>
      </c>
      <c r="N37" s="125">
        <f t="shared" si="7"/>
      </c>
      <c r="O37" s="125">
        <f t="shared" si="8"/>
        <v>-5.200000000000671</v>
      </c>
      <c r="P37" s="125">
        <f t="shared" si="9"/>
        <v>-17160.000000002216</v>
      </c>
      <c r="Q37">
        <v>124.255</v>
      </c>
      <c r="R37" s="135">
        <f t="shared" si="11"/>
        <v>355543.0769230312</v>
      </c>
      <c r="S37" s="125">
        <f t="shared" si="12"/>
        <v>5.200000000000671</v>
      </c>
      <c r="T37" s="125">
        <f t="shared" si="2"/>
        <v>18488.240000000005</v>
      </c>
      <c r="U37" s="125">
        <f t="shared" si="3"/>
        <v>445045.9999999979</v>
      </c>
      <c r="V37" s="126" t="s">
        <v>72</v>
      </c>
      <c r="W37" s="125">
        <f t="shared" si="13"/>
        <v>-1</v>
      </c>
      <c r="X37">
        <f t="shared" si="14"/>
        <v>1</v>
      </c>
    </row>
    <row r="38" spans="1:24" ht="13.5">
      <c r="A38">
        <v>37</v>
      </c>
      <c r="B38" t="s">
        <v>83</v>
      </c>
      <c r="C38" s="140" t="s">
        <v>78</v>
      </c>
      <c r="D38" s="140">
        <v>114000</v>
      </c>
      <c r="E38" t="s">
        <v>84</v>
      </c>
      <c r="F38" t="s">
        <v>101</v>
      </c>
      <c r="G38" t="s">
        <v>181</v>
      </c>
      <c r="H38" s="140">
        <v>123.853</v>
      </c>
      <c r="I38" t="s">
        <v>101</v>
      </c>
      <c r="J38" t="s">
        <v>182</v>
      </c>
      <c r="K38">
        <v>124.007</v>
      </c>
      <c r="L38" t="s">
        <v>97</v>
      </c>
      <c r="M38" t="str">
        <f t="shared" si="10"/>
        <v>勝ち</v>
      </c>
      <c r="N38" s="125">
        <f t="shared" si="7"/>
        <v>15.400000000001057</v>
      </c>
      <c r="O38" s="125">
        <f t="shared" si="8"/>
      </c>
      <c r="P38" s="125">
        <f t="shared" si="9"/>
        <v>17556.000000001208</v>
      </c>
      <c r="Q38">
        <v>123.697</v>
      </c>
      <c r="R38" s="135">
        <f t="shared" si="11"/>
        <v>114114.35897436451</v>
      </c>
      <c r="S38" s="125">
        <f t="shared" si="12"/>
        <v>15.59999999999917</v>
      </c>
      <c r="T38" s="125">
        <f t="shared" si="2"/>
        <v>17801.839999999916</v>
      </c>
      <c r="U38" s="125">
        <f t="shared" si="3"/>
        <v>462601.9999999991</v>
      </c>
      <c r="V38" s="126" t="s">
        <v>72</v>
      </c>
      <c r="W38" s="125">
        <f t="shared" si="13"/>
        <v>0.9871794871796075</v>
      </c>
      <c r="X38">
        <f t="shared" si="14"/>
        <v>1</v>
      </c>
    </row>
    <row r="39" spans="1:24" ht="13.5">
      <c r="A39">
        <v>38</v>
      </c>
      <c r="B39" t="s">
        <v>83</v>
      </c>
      <c r="C39" s="140" t="s">
        <v>78</v>
      </c>
      <c r="D39" s="140">
        <v>355000</v>
      </c>
      <c r="E39" t="s">
        <v>84</v>
      </c>
      <c r="F39" t="s">
        <v>101</v>
      </c>
      <c r="G39" t="s">
        <v>183</v>
      </c>
      <c r="H39" s="140">
        <v>123.909</v>
      </c>
      <c r="I39" t="s">
        <v>101</v>
      </c>
      <c r="J39" t="s">
        <v>184</v>
      </c>
      <c r="K39">
        <v>123.857</v>
      </c>
      <c r="L39" t="s">
        <v>74</v>
      </c>
      <c r="M39" t="str">
        <f t="shared" si="10"/>
        <v>負け</v>
      </c>
      <c r="N39" s="125">
        <f t="shared" si="7"/>
      </c>
      <c r="O39" s="125">
        <f t="shared" si="8"/>
        <v>-5.200000000000671</v>
      </c>
      <c r="P39" s="125">
        <f t="shared" si="9"/>
        <v>-18460.000000002383</v>
      </c>
      <c r="Q39">
        <v>123.857</v>
      </c>
      <c r="R39" s="135">
        <f t="shared" si="11"/>
        <v>355847.69230764575</v>
      </c>
      <c r="S39" s="125">
        <f t="shared" si="12"/>
        <v>5.200000000000671</v>
      </c>
      <c r="T39" s="125">
        <f t="shared" si="2"/>
        <v>18504.079999999965</v>
      </c>
      <c r="U39" s="125">
        <f t="shared" si="3"/>
        <v>444141.99999999674</v>
      </c>
      <c r="V39" s="126" t="s">
        <v>72</v>
      </c>
      <c r="W39" s="125">
        <f t="shared" si="13"/>
        <v>-1</v>
      </c>
      <c r="X39">
        <f t="shared" si="14"/>
        <v>1</v>
      </c>
    </row>
    <row r="40" spans="1:24" ht="13.5">
      <c r="A40">
        <v>39</v>
      </c>
      <c r="B40" t="s">
        <v>83</v>
      </c>
      <c r="C40" s="140" t="s">
        <v>98</v>
      </c>
      <c r="D40" s="140">
        <v>149000</v>
      </c>
      <c r="E40" t="s">
        <v>84</v>
      </c>
      <c r="F40" t="s">
        <v>101</v>
      </c>
      <c r="G40" t="s">
        <v>185</v>
      </c>
      <c r="H40" s="140">
        <v>123.626</v>
      </c>
      <c r="I40" t="s">
        <v>101</v>
      </c>
      <c r="J40" t="s">
        <v>186</v>
      </c>
      <c r="K40">
        <v>123.29</v>
      </c>
      <c r="L40" t="s">
        <v>97</v>
      </c>
      <c r="M40" t="str">
        <f t="shared" si="10"/>
        <v>勝ち</v>
      </c>
      <c r="N40" s="125">
        <f t="shared" si="7"/>
        <v>33.59999999999985</v>
      </c>
      <c r="O40" s="125">
        <f t="shared" si="8"/>
      </c>
      <c r="P40" s="125">
        <f t="shared" si="9"/>
        <v>50063.999999999774</v>
      </c>
      <c r="Q40">
        <v>123.745</v>
      </c>
      <c r="R40" s="135">
        <f t="shared" si="11"/>
        <v>149291.42857142776</v>
      </c>
      <c r="S40" s="125">
        <f t="shared" si="12"/>
        <v>11.899999999999977</v>
      </c>
      <c r="T40" s="125">
        <f t="shared" si="2"/>
        <v>17765.67999999987</v>
      </c>
      <c r="U40" s="125">
        <f t="shared" si="3"/>
        <v>494205.9999999965</v>
      </c>
      <c r="V40" s="126" t="s">
        <v>72</v>
      </c>
      <c r="W40" s="125">
        <f t="shared" si="13"/>
        <v>2.823529411764699</v>
      </c>
      <c r="X40">
        <f t="shared" si="14"/>
        <v>1</v>
      </c>
    </row>
    <row r="41" spans="1:24" ht="13.5">
      <c r="A41">
        <v>40</v>
      </c>
      <c r="B41" t="s">
        <v>83</v>
      </c>
      <c r="C41" s="140" t="s">
        <v>78</v>
      </c>
      <c r="D41" s="140">
        <v>494000</v>
      </c>
      <c r="E41" t="s">
        <v>84</v>
      </c>
      <c r="F41" t="s">
        <v>101</v>
      </c>
      <c r="G41" t="s">
        <v>187</v>
      </c>
      <c r="H41">
        <v>123.908</v>
      </c>
      <c r="I41" t="s">
        <v>101</v>
      </c>
      <c r="J41" t="s">
        <v>188</v>
      </c>
      <c r="K41">
        <v>124.27</v>
      </c>
      <c r="L41" t="s">
        <v>97</v>
      </c>
      <c r="M41" t="str">
        <f t="shared" si="10"/>
        <v>勝ち</v>
      </c>
      <c r="N41" s="125">
        <f t="shared" si="7"/>
        <v>36.19999999999948</v>
      </c>
      <c r="O41" s="125">
        <f t="shared" si="8"/>
      </c>
      <c r="P41" s="125">
        <f t="shared" si="9"/>
        <v>178827.99999999744</v>
      </c>
      <c r="Q41">
        <v>123.868</v>
      </c>
      <c r="R41" s="135">
        <f t="shared" si="11"/>
        <v>494205.99999991927</v>
      </c>
      <c r="S41" s="125">
        <f t="shared" si="12"/>
        <v>4.000000000000625</v>
      </c>
      <c r="T41" s="125">
        <f t="shared" si="2"/>
        <v>19768.23999999986</v>
      </c>
      <c r="U41" s="125">
        <f t="shared" si="3"/>
        <v>673033.999999994</v>
      </c>
      <c r="V41" s="126" t="s">
        <v>72</v>
      </c>
      <c r="W41" s="125">
        <f t="shared" si="13"/>
        <v>9.049999999998455</v>
      </c>
      <c r="X41">
        <f t="shared" si="14"/>
        <v>2</v>
      </c>
    </row>
    <row r="42" spans="1:24" ht="13.5">
      <c r="A42">
        <v>41</v>
      </c>
      <c r="B42" t="s">
        <v>83</v>
      </c>
      <c r="C42" s="140" t="s">
        <v>78</v>
      </c>
      <c r="D42" s="140">
        <v>345000</v>
      </c>
      <c r="E42" t="s">
        <v>84</v>
      </c>
      <c r="F42" t="s">
        <v>101</v>
      </c>
      <c r="G42" t="s">
        <v>189</v>
      </c>
      <c r="H42">
        <v>124.095</v>
      </c>
      <c r="I42" t="s">
        <v>101</v>
      </c>
      <c r="J42" t="s">
        <v>190</v>
      </c>
      <c r="K42">
        <v>124.017</v>
      </c>
      <c r="L42" t="s">
        <v>74</v>
      </c>
      <c r="M42" t="str">
        <f t="shared" si="10"/>
        <v>負け</v>
      </c>
      <c r="N42" s="125">
        <f t="shared" si="7"/>
      </c>
      <c r="O42" s="125">
        <f t="shared" si="8"/>
        <v>-7.800000000000296</v>
      </c>
      <c r="P42" s="125">
        <f t="shared" si="9"/>
        <v>-26910.00000000102</v>
      </c>
      <c r="Q42">
        <v>124.017</v>
      </c>
      <c r="R42" s="135">
        <f t="shared" si="11"/>
        <v>345145.6410256248</v>
      </c>
      <c r="S42" s="125">
        <f t="shared" si="12"/>
        <v>7.800000000000296</v>
      </c>
      <c r="T42" s="125">
        <f t="shared" si="2"/>
        <v>26921.359999999757</v>
      </c>
      <c r="U42" s="125">
        <f aca="true" t="shared" si="15" ref="U42:U101">U41+P42</f>
        <v>646123.9999999929</v>
      </c>
      <c r="V42" s="126" t="s">
        <v>72</v>
      </c>
      <c r="W42" s="125">
        <f t="shared" si="13"/>
        <v>-1</v>
      </c>
      <c r="X42">
        <f t="shared" si="14"/>
        <v>1</v>
      </c>
    </row>
    <row r="43" spans="1:24" ht="13.5">
      <c r="A43">
        <v>42</v>
      </c>
      <c r="B43" t="s">
        <v>83</v>
      </c>
      <c r="C43" s="140" t="s">
        <v>98</v>
      </c>
      <c r="D43" s="140">
        <v>250000</v>
      </c>
      <c r="E43" t="s">
        <v>84</v>
      </c>
      <c r="F43" t="s">
        <v>101</v>
      </c>
      <c r="G43" t="s">
        <v>191</v>
      </c>
      <c r="H43">
        <v>124.705</v>
      </c>
      <c r="I43" t="s">
        <v>101</v>
      </c>
      <c r="J43" t="s">
        <v>192</v>
      </c>
      <c r="K43">
        <v>124.705</v>
      </c>
      <c r="L43" t="s">
        <v>150</v>
      </c>
      <c r="M43" t="str">
        <f t="shared" si="10"/>
        <v>－</v>
      </c>
      <c r="N43" s="125">
        <f t="shared" si="7"/>
      </c>
      <c r="O43" s="125">
        <f t="shared" si="8"/>
        <v>0</v>
      </c>
      <c r="P43" s="125">
        <f>IF(O43="",N43*D43/100,O43*D43/100)</f>
        <v>0</v>
      </c>
      <c r="Q43">
        <v>124.808</v>
      </c>
      <c r="R43" s="135">
        <f t="shared" si="11"/>
        <v>250921.941747549</v>
      </c>
      <c r="S43" s="125">
        <f t="shared" si="12"/>
        <v>10.300000000000864</v>
      </c>
      <c r="T43" s="125">
        <f t="shared" si="2"/>
        <v>25844.959999999715</v>
      </c>
      <c r="U43" s="125">
        <f t="shared" si="15"/>
        <v>646123.9999999929</v>
      </c>
      <c r="V43" s="126" t="s">
        <v>72</v>
      </c>
      <c r="W43" s="125">
        <f t="shared" si="13"/>
        <v>0</v>
      </c>
      <c r="X43">
        <f t="shared" si="14"/>
        <v>1</v>
      </c>
    </row>
    <row r="44" spans="1:24" ht="13.5">
      <c r="A44">
        <v>43</v>
      </c>
      <c r="B44" t="s">
        <v>83</v>
      </c>
      <c r="C44" s="140" t="s">
        <v>78</v>
      </c>
      <c r="D44" s="140">
        <v>203000</v>
      </c>
      <c r="E44" t="s">
        <v>84</v>
      </c>
      <c r="F44" t="s">
        <v>101</v>
      </c>
      <c r="G44" t="s">
        <v>193</v>
      </c>
      <c r="H44">
        <v>124.72</v>
      </c>
      <c r="I44" t="s">
        <v>101</v>
      </c>
      <c r="J44" t="s">
        <v>194</v>
      </c>
      <c r="K44">
        <v>125.028</v>
      </c>
      <c r="L44" t="s">
        <v>97</v>
      </c>
      <c r="M44" t="str">
        <f t="shared" si="10"/>
        <v>勝ち</v>
      </c>
      <c r="N44" s="125">
        <f t="shared" si="7"/>
        <v>30.800000000000693</v>
      </c>
      <c r="O44" s="125">
        <f t="shared" si="8"/>
      </c>
      <c r="P44" s="125">
        <f t="shared" si="9"/>
        <v>62524.000000001404</v>
      </c>
      <c r="Q44">
        <v>124.593</v>
      </c>
      <c r="R44" s="135">
        <f t="shared" si="11"/>
        <v>203503.62204724932</v>
      </c>
      <c r="S44" s="125">
        <f t="shared" si="12"/>
        <v>12.699999999999534</v>
      </c>
      <c r="T44" s="125">
        <f t="shared" si="2"/>
        <v>25844.959999999715</v>
      </c>
      <c r="U44" s="125">
        <f t="shared" si="15"/>
        <v>708647.9999999943</v>
      </c>
      <c r="V44" s="126" t="s">
        <v>72</v>
      </c>
      <c r="W44" s="125">
        <f t="shared" si="13"/>
        <v>2.4251968503938444</v>
      </c>
      <c r="X44">
        <f t="shared" si="14"/>
        <v>1</v>
      </c>
    </row>
    <row r="45" spans="1:24" ht="13.5">
      <c r="A45">
        <v>44</v>
      </c>
      <c r="B45" t="s">
        <v>83</v>
      </c>
      <c r="C45" s="140" t="s">
        <v>78</v>
      </c>
      <c r="D45" s="140">
        <v>86000</v>
      </c>
      <c r="E45" t="s">
        <v>84</v>
      </c>
      <c r="F45" t="s">
        <v>101</v>
      </c>
      <c r="G45" t="s">
        <v>195</v>
      </c>
      <c r="H45">
        <v>124.387</v>
      </c>
      <c r="I45" t="s">
        <v>101</v>
      </c>
      <c r="J45" t="s">
        <v>196</v>
      </c>
      <c r="K45">
        <v>124.241</v>
      </c>
      <c r="L45" t="s">
        <v>99</v>
      </c>
      <c r="M45" t="str">
        <f t="shared" si="10"/>
        <v>負け</v>
      </c>
      <c r="N45" s="125">
        <f t="shared" si="7"/>
      </c>
      <c r="O45" s="125">
        <f t="shared" si="8"/>
        <v>-14.60000000000008</v>
      </c>
      <c r="P45" s="125">
        <f t="shared" si="9"/>
        <v>-12556.000000000067</v>
      </c>
      <c r="Q45">
        <v>124.061</v>
      </c>
      <c r="R45" s="135">
        <f t="shared" si="11"/>
        <v>86950.67484662683</v>
      </c>
      <c r="S45" s="125">
        <f t="shared" si="12"/>
        <v>32.59999999999934</v>
      </c>
      <c r="T45" s="125">
        <f t="shared" si="2"/>
        <v>28345.919999999773</v>
      </c>
      <c r="U45" s="125">
        <f t="shared" si="15"/>
        <v>696091.9999999942</v>
      </c>
      <c r="V45" s="126" t="s">
        <v>72</v>
      </c>
      <c r="W45" s="125">
        <f t="shared" si="13"/>
        <v>-0.44785276073620783</v>
      </c>
      <c r="X45">
        <f t="shared" si="14"/>
        <v>1</v>
      </c>
    </row>
    <row r="46" spans="1:24" ht="13.5">
      <c r="A46">
        <v>45</v>
      </c>
      <c r="B46" t="s">
        <v>83</v>
      </c>
      <c r="C46" s="140" t="s">
        <v>78</v>
      </c>
      <c r="D46" s="140">
        <v>471000</v>
      </c>
      <c r="E46" t="s">
        <v>84</v>
      </c>
      <c r="F46" t="s">
        <v>101</v>
      </c>
      <c r="G46" t="s">
        <v>197</v>
      </c>
      <c r="H46">
        <v>124.42</v>
      </c>
      <c r="I46" t="s">
        <v>101</v>
      </c>
      <c r="J46" t="s">
        <v>198</v>
      </c>
      <c r="K46">
        <v>124.472</v>
      </c>
      <c r="L46" t="s">
        <v>97</v>
      </c>
      <c r="M46" t="str">
        <f t="shared" si="10"/>
        <v>勝ち</v>
      </c>
      <c r="N46" s="125">
        <f t="shared" si="7"/>
        <v>5.19999999999925</v>
      </c>
      <c r="O46" s="125">
        <f t="shared" si="8"/>
      </c>
      <c r="P46" s="125">
        <f>IF(O46="",N46*D46/100,O46*D46/100)</f>
        <v>24491.999999996464</v>
      </c>
      <c r="Q46">
        <v>124.361</v>
      </c>
      <c r="R46" s="135">
        <f t="shared" si="11"/>
        <v>471926.779661033</v>
      </c>
      <c r="S46" s="125">
        <f t="shared" si="12"/>
        <v>5.89999999999975</v>
      </c>
      <c r="T46" s="125">
        <f t="shared" si="2"/>
        <v>27843.679999999767</v>
      </c>
      <c r="U46" s="125">
        <f t="shared" si="15"/>
        <v>720583.9999999907</v>
      </c>
      <c r="V46" s="126" t="s">
        <v>72</v>
      </c>
      <c r="W46" s="125">
        <f t="shared" si="13"/>
        <v>0.8813559322033</v>
      </c>
      <c r="X46">
        <f t="shared" si="14"/>
        <v>1</v>
      </c>
    </row>
    <row r="47" spans="1:24" ht="13.5">
      <c r="A47">
        <v>46</v>
      </c>
      <c r="B47" t="s">
        <v>83</v>
      </c>
      <c r="C47" s="140" t="s">
        <v>78</v>
      </c>
      <c r="D47" s="140">
        <v>79000</v>
      </c>
      <c r="E47" t="s">
        <v>84</v>
      </c>
      <c r="F47" t="s">
        <v>101</v>
      </c>
      <c r="G47" t="s">
        <v>199</v>
      </c>
      <c r="H47">
        <v>124.43</v>
      </c>
      <c r="I47" t="s">
        <v>101</v>
      </c>
      <c r="J47" t="s">
        <v>200</v>
      </c>
      <c r="K47">
        <v>124.067</v>
      </c>
      <c r="L47" t="s">
        <v>74</v>
      </c>
      <c r="M47" t="str">
        <f t="shared" si="10"/>
        <v>負け</v>
      </c>
      <c r="N47" s="125">
        <f t="shared" si="7"/>
      </c>
      <c r="O47" s="125">
        <f t="shared" si="8"/>
        <v>-36.300000000001376</v>
      </c>
      <c r="P47" s="125">
        <f t="shared" si="9"/>
        <v>-28677.000000001084</v>
      </c>
      <c r="Q47">
        <v>124.067</v>
      </c>
      <c r="R47" s="135">
        <f t="shared" si="11"/>
        <v>79403.19559228247</v>
      </c>
      <c r="S47" s="125">
        <f t="shared" si="12"/>
        <v>36.300000000001376</v>
      </c>
      <c r="T47" s="125">
        <f t="shared" si="2"/>
        <v>28823.35999999963</v>
      </c>
      <c r="U47" s="125">
        <f t="shared" si="15"/>
        <v>691906.9999999896</v>
      </c>
      <c r="V47" s="126" t="s">
        <v>72</v>
      </c>
      <c r="W47" s="125">
        <f t="shared" si="13"/>
        <v>-1</v>
      </c>
      <c r="X47">
        <f t="shared" si="14"/>
        <v>1</v>
      </c>
    </row>
    <row r="48" spans="1:24" ht="13.5">
      <c r="A48">
        <v>47</v>
      </c>
      <c r="B48" t="s">
        <v>83</v>
      </c>
      <c r="C48" s="140" t="s">
        <v>98</v>
      </c>
      <c r="D48" s="140">
        <v>132000</v>
      </c>
      <c r="E48" t="s">
        <v>84</v>
      </c>
      <c r="F48" t="s">
        <v>101</v>
      </c>
      <c r="G48" t="s">
        <v>201</v>
      </c>
      <c r="H48">
        <v>123.909</v>
      </c>
      <c r="I48" t="s">
        <v>101</v>
      </c>
      <c r="J48" t="s">
        <v>202</v>
      </c>
      <c r="K48">
        <v>119.401</v>
      </c>
      <c r="L48" t="s">
        <v>97</v>
      </c>
      <c r="M48" t="str">
        <f t="shared" si="10"/>
        <v>勝ち</v>
      </c>
      <c r="N48" s="125">
        <f t="shared" si="7"/>
        <v>450.800000000001</v>
      </c>
      <c r="O48" s="125">
        <f t="shared" si="8"/>
      </c>
      <c r="P48" s="125">
        <f t="shared" si="9"/>
        <v>595056.0000000013</v>
      </c>
      <c r="Q48">
        <v>124.118</v>
      </c>
      <c r="R48" s="135">
        <f t="shared" si="11"/>
        <v>132422.39234450262</v>
      </c>
      <c r="S48" s="125">
        <f t="shared" si="12"/>
        <v>20.899999999998897</v>
      </c>
      <c r="T48" s="125">
        <f>$S$1*U47</f>
        <v>27676.279999999588</v>
      </c>
      <c r="U48" s="125">
        <f t="shared" si="15"/>
        <v>1286962.999999991</v>
      </c>
      <c r="V48" s="126" t="s">
        <v>72</v>
      </c>
      <c r="W48" s="125">
        <f t="shared" si="13"/>
        <v>21.569377990431807</v>
      </c>
      <c r="X48">
        <f t="shared" si="14"/>
        <v>1</v>
      </c>
    </row>
    <row r="49" spans="1:24" ht="13.5">
      <c r="A49">
        <v>48</v>
      </c>
      <c r="B49" t="s">
        <v>83</v>
      </c>
      <c r="C49" s="140" t="s">
        <v>98</v>
      </c>
      <c r="D49" s="140">
        <v>90000</v>
      </c>
      <c r="E49" t="s">
        <v>84</v>
      </c>
      <c r="F49" t="s">
        <v>101</v>
      </c>
      <c r="G49" t="s">
        <v>203</v>
      </c>
      <c r="H49">
        <v>121.627</v>
      </c>
      <c r="I49" t="s">
        <v>101</v>
      </c>
      <c r="J49" t="s">
        <v>202</v>
      </c>
      <c r="K49">
        <v>119.401</v>
      </c>
      <c r="L49" t="s">
        <v>97</v>
      </c>
      <c r="M49" t="str">
        <f t="shared" si="10"/>
        <v>勝ち</v>
      </c>
      <c r="N49" s="125">
        <f t="shared" si="7"/>
        <v>222.5999999999999</v>
      </c>
      <c r="O49" s="125">
        <f t="shared" si="8"/>
      </c>
      <c r="P49" s="125">
        <f t="shared" si="9"/>
        <v>200339.9999999999</v>
      </c>
      <c r="Q49">
        <v>121.92</v>
      </c>
      <c r="R49" s="135">
        <f t="shared" si="11"/>
        <v>175694.60750852738</v>
      </c>
      <c r="S49" s="125">
        <f t="shared" si="12"/>
        <v>29.300000000000637</v>
      </c>
      <c r="T49" s="125">
        <f>$S$1*U48</f>
        <v>51478.51999999964</v>
      </c>
      <c r="U49" s="125">
        <f t="shared" si="15"/>
        <v>1487302.999999991</v>
      </c>
      <c r="V49" s="126" t="s">
        <v>72</v>
      </c>
      <c r="W49" s="125">
        <f t="shared" si="13"/>
        <v>7.597269624573211</v>
      </c>
      <c r="X49">
        <f t="shared" si="14"/>
        <v>2</v>
      </c>
    </row>
    <row r="50" spans="1:24" ht="13.5">
      <c r="A50">
        <v>49</v>
      </c>
      <c r="B50" t="s">
        <v>83</v>
      </c>
      <c r="C50" s="140" t="s">
        <v>98</v>
      </c>
      <c r="D50" s="140">
        <v>108000</v>
      </c>
      <c r="E50" t="s">
        <v>84</v>
      </c>
      <c r="F50" t="s">
        <v>101</v>
      </c>
      <c r="G50" t="s">
        <v>204</v>
      </c>
      <c r="H50">
        <v>118.886</v>
      </c>
      <c r="I50" t="s">
        <v>101</v>
      </c>
      <c r="J50" t="s">
        <v>205</v>
      </c>
      <c r="K50">
        <v>119.436</v>
      </c>
      <c r="L50" t="s">
        <v>74</v>
      </c>
      <c r="M50" t="str">
        <f t="shared" si="10"/>
        <v>負け</v>
      </c>
      <c r="N50" s="125">
        <f t="shared" si="7"/>
      </c>
      <c r="O50" s="125">
        <f t="shared" si="8"/>
        <v>-55.00000000000114</v>
      </c>
      <c r="P50" s="125">
        <f t="shared" si="9"/>
        <v>-59400.00000000123</v>
      </c>
      <c r="Q50">
        <v>119.436</v>
      </c>
      <c r="R50" s="135">
        <f t="shared" si="11"/>
        <v>108167.49090908801</v>
      </c>
      <c r="S50" s="125">
        <f t="shared" si="12"/>
        <v>55.00000000000114</v>
      </c>
      <c r="T50" s="125">
        <f t="shared" si="2"/>
        <v>59492.11999999964</v>
      </c>
      <c r="U50" s="125">
        <f t="shared" si="15"/>
        <v>1427902.9999999898</v>
      </c>
      <c r="V50" s="126" t="s">
        <v>72</v>
      </c>
      <c r="W50" s="125">
        <f t="shared" si="13"/>
        <v>-1</v>
      </c>
      <c r="X50">
        <f t="shared" si="14"/>
        <v>1</v>
      </c>
    </row>
    <row r="51" spans="1:24" ht="13.5">
      <c r="A51">
        <v>50</v>
      </c>
      <c r="B51" t="s">
        <v>83</v>
      </c>
      <c r="C51" s="140" t="s">
        <v>98</v>
      </c>
      <c r="D51" s="140">
        <v>167000</v>
      </c>
      <c r="E51" t="s">
        <v>84</v>
      </c>
      <c r="F51" t="s">
        <v>101</v>
      </c>
      <c r="G51" t="s">
        <v>206</v>
      </c>
      <c r="H51">
        <v>121.07</v>
      </c>
      <c r="I51" t="s">
        <v>101</v>
      </c>
      <c r="J51" t="s">
        <v>207</v>
      </c>
      <c r="K51">
        <v>119.748</v>
      </c>
      <c r="L51" t="s">
        <v>97</v>
      </c>
      <c r="M51" t="str">
        <f t="shared" si="10"/>
        <v>勝ち</v>
      </c>
      <c r="N51" s="125">
        <f t="shared" si="7"/>
        <v>132.19999999999885</v>
      </c>
      <c r="O51" s="125">
        <f t="shared" si="8"/>
      </c>
      <c r="P51" s="125">
        <f t="shared" si="9"/>
        <v>220773.9999999981</v>
      </c>
      <c r="Q51">
        <v>121.412</v>
      </c>
      <c r="R51" s="135">
        <f t="shared" si="11"/>
        <v>167006.19883040182</v>
      </c>
      <c r="S51" s="125">
        <f t="shared" si="12"/>
        <v>34.200000000001296</v>
      </c>
      <c r="T51" s="125">
        <f aca="true" t="shared" si="16" ref="T51:T81">$S$1*U50</f>
        <v>57116.11999999959</v>
      </c>
      <c r="U51" s="125">
        <f t="shared" si="15"/>
        <v>1648676.999999988</v>
      </c>
      <c r="V51" s="126" t="s">
        <v>72</v>
      </c>
      <c r="W51" s="125">
        <f t="shared" si="13"/>
        <v>3.8654970760232117</v>
      </c>
      <c r="X51">
        <f t="shared" si="14"/>
        <v>1</v>
      </c>
    </row>
    <row r="52" spans="1:24" ht="13.5">
      <c r="A52">
        <v>51</v>
      </c>
      <c r="B52" t="s">
        <v>83</v>
      </c>
      <c r="E52" t="s">
        <v>84</v>
      </c>
      <c r="F52" t="s">
        <v>101</v>
      </c>
      <c r="I52" t="s">
        <v>101</v>
      </c>
      <c r="M52" t="str">
        <f t="shared" si="10"/>
        <v>－</v>
      </c>
      <c r="N52" s="125">
        <f t="shared" si="7"/>
      </c>
      <c r="O52" s="125">
        <f t="shared" si="8"/>
        <v>0</v>
      </c>
      <c r="P52" s="125">
        <f t="shared" si="9"/>
        <v>0</v>
      </c>
      <c r="R52" s="135" t="e">
        <f t="shared" si="11"/>
        <v>#DIV/0!</v>
      </c>
      <c r="S52" s="125">
        <f t="shared" si="12"/>
        <v>0</v>
      </c>
      <c r="T52" s="125">
        <f t="shared" si="16"/>
        <v>65947.07999999952</v>
      </c>
      <c r="U52" s="125">
        <f t="shared" si="15"/>
        <v>1648676.999999988</v>
      </c>
      <c r="V52" s="126" t="s">
        <v>72</v>
      </c>
      <c r="W52" s="125" t="e">
        <f t="shared" si="13"/>
        <v>#DIV/0!</v>
      </c>
      <c r="X52">
        <f t="shared" si="14"/>
        <v>1</v>
      </c>
    </row>
    <row r="53" spans="1:24" ht="13.5">
      <c r="A53">
        <v>52</v>
      </c>
      <c r="B53" t="s">
        <v>83</v>
      </c>
      <c r="E53" t="s">
        <v>84</v>
      </c>
      <c r="F53" t="s">
        <v>101</v>
      </c>
      <c r="I53" t="s">
        <v>101</v>
      </c>
      <c r="M53" t="str">
        <f t="shared" si="10"/>
        <v>－</v>
      </c>
      <c r="N53" s="125">
        <f t="shared" si="7"/>
      </c>
      <c r="O53" s="125">
        <f t="shared" si="8"/>
        <v>0</v>
      </c>
      <c r="P53" s="125">
        <f t="shared" si="9"/>
        <v>0</v>
      </c>
      <c r="R53" s="135" t="e">
        <f t="shared" si="11"/>
        <v>#DIV/0!</v>
      </c>
      <c r="S53" s="125">
        <f t="shared" si="12"/>
        <v>0</v>
      </c>
      <c r="T53" s="125">
        <f t="shared" si="16"/>
        <v>65947.07999999952</v>
      </c>
      <c r="U53" s="125">
        <f t="shared" si="15"/>
        <v>1648676.999999988</v>
      </c>
      <c r="V53" s="126" t="s">
        <v>72</v>
      </c>
      <c r="W53" s="125" t="e">
        <f t="shared" si="13"/>
        <v>#DIV/0!</v>
      </c>
      <c r="X53">
        <f t="shared" si="14"/>
        <v>2</v>
      </c>
    </row>
    <row r="54" spans="1:24" ht="13.5">
      <c r="A54">
        <v>53</v>
      </c>
      <c r="B54" t="s">
        <v>83</v>
      </c>
      <c r="E54" t="s">
        <v>84</v>
      </c>
      <c r="F54" t="s">
        <v>101</v>
      </c>
      <c r="I54" t="s">
        <v>101</v>
      </c>
      <c r="M54" t="str">
        <f t="shared" si="10"/>
        <v>－</v>
      </c>
      <c r="N54" s="125">
        <f t="shared" si="7"/>
      </c>
      <c r="O54" s="125">
        <f t="shared" si="8"/>
        <v>0</v>
      </c>
      <c r="P54" s="125">
        <f>IF(O54="",N54*D54/100,O54*D54/100)</f>
        <v>0</v>
      </c>
      <c r="R54" s="135" t="e">
        <f t="shared" si="11"/>
        <v>#DIV/0!</v>
      </c>
      <c r="S54" s="125">
        <f t="shared" si="12"/>
        <v>0</v>
      </c>
      <c r="T54" s="125">
        <f t="shared" si="16"/>
        <v>65947.07999999952</v>
      </c>
      <c r="U54" s="125">
        <f t="shared" si="15"/>
        <v>1648676.999999988</v>
      </c>
      <c r="V54" s="126" t="s">
        <v>72</v>
      </c>
      <c r="W54" s="125" t="e">
        <f t="shared" si="13"/>
        <v>#DIV/0!</v>
      </c>
      <c r="X54">
        <f t="shared" si="14"/>
        <v>3</v>
      </c>
    </row>
    <row r="55" spans="1:24" ht="13.5">
      <c r="A55">
        <v>54</v>
      </c>
      <c r="B55" t="s">
        <v>83</v>
      </c>
      <c r="E55" t="s">
        <v>84</v>
      </c>
      <c r="F55" t="s">
        <v>101</v>
      </c>
      <c r="I55" t="s">
        <v>101</v>
      </c>
      <c r="M55" t="str">
        <f t="shared" si="10"/>
        <v>－</v>
      </c>
      <c r="N55" s="125">
        <f t="shared" si="7"/>
      </c>
      <c r="O55" s="125">
        <f t="shared" si="8"/>
        <v>0</v>
      </c>
      <c r="P55" s="125">
        <f t="shared" si="9"/>
        <v>0</v>
      </c>
      <c r="R55" s="135" t="e">
        <f t="shared" si="11"/>
        <v>#DIV/0!</v>
      </c>
      <c r="S55" s="125">
        <f t="shared" si="12"/>
        <v>0</v>
      </c>
      <c r="T55" s="125">
        <f t="shared" si="16"/>
        <v>65947.07999999952</v>
      </c>
      <c r="U55" s="125">
        <f t="shared" si="15"/>
        <v>1648676.999999988</v>
      </c>
      <c r="V55" s="126" t="s">
        <v>72</v>
      </c>
      <c r="W55" s="125" t="e">
        <f t="shared" si="13"/>
        <v>#DIV/0!</v>
      </c>
      <c r="X55">
        <f t="shared" si="14"/>
        <v>4</v>
      </c>
    </row>
    <row r="56" spans="1:24" ht="13.5">
      <c r="A56">
        <v>55</v>
      </c>
      <c r="B56" t="s">
        <v>83</v>
      </c>
      <c r="E56" t="s">
        <v>84</v>
      </c>
      <c r="F56" t="s">
        <v>101</v>
      </c>
      <c r="I56" t="s">
        <v>101</v>
      </c>
      <c r="M56" t="str">
        <f t="shared" si="10"/>
        <v>－</v>
      </c>
      <c r="N56" s="125">
        <f t="shared" si="7"/>
      </c>
      <c r="O56" s="125">
        <f t="shared" si="8"/>
        <v>0</v>
      </c>
      <c r="P56" s="125">
        <f t="shared" si="9"/>
        <v>0</v>
      </c>
      <c r="R56" s="135" t="e">
        <f t="shared" si="11"/>
        <v>#DIV/0!</v>
      </c>
      <c r="S56" s="125">
        <f t="shared" si="12"/>
        <v>0</v>
      </c>
      <c r="T56" s="125">
        <f t="shared" si="16"/>
        <v>65947.07999999952</v>
      </c>
      <c r="U56" s="125">
        <f t="shared" si="15"/>
        <v>1648676.999999988</v>
      </c>
      <c r="V56" s="126" t="s">
        <v>72</v>
      </c>
      <c r="W56" s="125" t="e">
        <f t="shared" si="13"/>
        <v>#DIV/0!</v>
      </c>
      <c r="X56">
        <f t="shared" si="14"/>
        <v>5</v>
      </c>
    </row>
    <row r="57" spans="1:24" ht="13.5">
      <c r="A57">
        <v>56</v>
      </c>
      <c r="B57" t="s">
        <v>83</v>
      </c>
      <c r="E57" t="s">
        <v>84</v>
      </c>
      <c r="F57" t="s">
        <v>101</v>
      </c>
      <c r="I57" t="s">
        <v>101</v>
      </c>
      <c r="M57" t="str">
        <f t="shared" si="10"/>
        <v>－</v>
      </c>
      <c r="N57" s="125">
        <f t="shared" si="7"/>
      </c>
      <c r="O57" s="125">
        <f t="shared" si="8"/>
        <v>0</v>
      </c>
      <c r="P57" s="125">
        <f t="shared" si="9"/>
        <v>0</v>
      </c>
      <c r="R57" s="135" t="e">
        <f t="shared" si="11"/>
        <v>#DIV/0!</v>
      </c>
      <c r="S57" s="125">
        <f t="shared" si="12"/>
        <v>0</v>
      </c>
      <c r="T57" s="125">
        <f t="shared" si="16"/>
        <v>65947.07999999952</v>
      </c>
      <c r="U57" s="125">
        <f t="shared" si="15"/>
        <v>1648676.999999988</v>
      </c>
      <c r="V57" s="126" t="s">
        <v>72</v>
      </c>
      <c r="W57" s="125" t="e">
        <f t="shared" si="13"/>
        <v>#DIV/0!</v>
      </c>
      <c r="X57">
        <f t="shared" si="14"/>
        <v>6</v>
      </c>
    </row>
    <row r="58" spans="1:24" ht="13.5">
      <c r="A58">
        <v>57</v>
      </c>
      <c r="B58" t="s">
        <v>83</v>
      </c>
      <c r="E58" t="s">
        <v>84</v>
      </c>
      <c r="F58" t="s">
        <v>101</v>
      </c>
      <c r="I58" t="s">
        <v>101</v>
      </c>
      <c r="M58" t="str">
        <f t="shared" si="10"/>
        <v>－</v>
      </c>
      <c r="N58" s="125">
        <f t="shared" si="7"/>
      </c>
      <c r="O58" s="125">
        <f t="shared" si="8"/>
        <v>0</v>
      </c>
      <c r="P58" s="125">
        <f t="shared" si="9"/>
        <v>0</v>
      </c>
      <c r="R58" s="135" t="e">
        <f t="shared" si="11"/>
        <v>#DIV/0!</v>
      </c>
      <c r="S58" s="125">
        <f t="shared" si="12"/>
        <v>0</v>
      </c>
      <c r="T58" s="125">
        <f t="shared" si="16"/>
        <v>65947.07999999952</v>
      </c>
      <c r="U58" s="125">
        <f t="shared" si="15"/>
        <v>1648676.999999988</v>
      </c>
      <c r="V58" s="126" t="s">
        <v>72</v>
      </c>
      <c r="W58" s="125" t="e">
        <f t="shared" si="13"/>
        <v>#DIV/0!</v>
      </c>
      <c r="X58">
        <f t="shared" si="14"/>
        <v>7</v>
      </c>
    </row>
    <row r="59" spans="1:24" ht="13.5">
      <c r="A59">
        <v>58</v>
      </c>
      <c r="B59" t="s">
        <v>83</v>
      </c>
      <c r="E59" t="s">
        <v>84</v>
      </c>
      <c r="F59" t="s">
        <v>101</v>
      </c>
      <c r="I59" t="s">
        <v>101</v>
      </c>
      <c r="M59" t="str">
        <f t="shared" si="10"/>
        <v>－</v>
      </c>
      <c r="N59" s="125">
        <f t="shared" si="7"/>
      </c>
      <c r="O59" s="125">
        <f t="shared" si="8"/>
        <v>0</v>
      </c>
      <c r="P59" s="125">
        <f t="shared" si="9"/>
        <v>0</v>
      </c>
      <c r="R59" s="135" t="e">
        <f t="shared" si="11"/>
        <v>#DIV/0!</v>
      </c>
      <c r="S59" s="125">
        <f t="shared" si="12"/>
        <v>0</v>
      </c>
      <c r="T59" s="125">
        <f t="shared" si="16"/>
        <v>65947.07999999952</v>
      </c>
      <c r="U59" s="125">
        <f t="shared" si="15"/>
        <v>1648676.999999988</v>
      </c>
      <c r="V59" s="126" t="s">
        <v>72</v>
      </c>
      <c r="W59" s="125" t="e">
        <f t="shared" si="13"/>
        <v>#DIV/0!</v>
      </c>
      <c r="X59">
        <f t="shared" si="14"/>
        <v>8</v>
      </c>
    </row>
    <row r="60" spans="1:24" ht="13.5">
      <c r="A60">
        <v>59</v>
      </c>
      <c r="B60" t="s">
        <v>83</v>
      </c>
      <c r="E60" t="s">
        <v>84</v>
      </c>
      <c r="F60" t="s">
        <v>101</v>
      </c>
      <c r="I60" t="s">
        <v>101</v>
      </c>
      <c r="M60" t="str">
        <f t="shared" si="10"/>
        <v>－</v>
      </c>
      <c r="N60" s="125">
        <f t="shared" si="7"/>
      </c>
      <c r="O60" s="125">
        <f t="shared" si="8"/>
        <v>0</v>
      </c>
      <c r="P60" s="125">
        <f t="shared" si="9"/>
        <v>0</v>
      </c>
      <c r="R60" s="135" t="e">
        <f t="shared" si="11"/>
        <v>#DIV/0!</v>
      </c>
      <c r="S60" s="125">
        <f t="shared" si="12"/>
        <v>0</v>
      </c>
      <c r="T60" s="125">
        <f t="shared" si="16"/>
        <v>65947.07999999952</v>
      </c>
      <c r="U60" s="125">
        <f t="shared" si="15"/>
        <v>1648676.999999988</v>
      </c>
      <c r="V60" s="126" t="s">
        <v>72</v>
      </c>
      <c r="W60" s="125" t="e">
        <f t="shared" si="13"/>
        <v>#DIV/0!</v>
      </c>
      <c r="X60">
        <f t="shared" si="14"/>
        <v>9</v>
      </c>
    </row>
    <row r="61" spans="1:24" ht="13.5">
      <c r="A61">
        <v>60</v>
      </c>
      <c r="B61" t="s">
        <v>83</v>
      </c>
      <c r="E61" t="s">
        <v>84</v>
      </c>
      <c r="F61" t="s">
        <v>101</v>
      </c>
      <c r="I61" t="s">
        <v>101</v>
      </c>
      <c r="M61" t="str">
        <f t="shared" si="10"/>
        <v>－</v>
      </c>
      <c r="N61" s="125">
        <f t="shared" si="7"/>
      </c>
      <c r="O61" s="125">
        <f t="shared" si="8"/>
        <v>0</v>
      </c>
      <c r="P61" s="125">
        <f t="shared" si="9"/>
        <v>0</v>
      </c>
      <c r="R61" s="135" t="e">
        <f t="shared" si="11"/>
        <v>#DIV/0!</v>
      </c>
      <c r="S61" s="125">
        <f t="shared" si="12"/>
        <v>0</v>
      </c>
      <c r="T61" s="125">
        <f t="shared" si="16"/>
        <v>65947.07999999952</v>
      </c>
      <c r="U61" s="125">
        <f t="shared" si="15"/>
        <v>1648676.999999988</v>
      </c>
      <c r="V61" s="126" t="s">
        <v>72</v>
      </c>
      <c r="W61" s="125" t="e">
        <f t="shared" si="13"/>
        <v>#DIV/0!</v>
      </c>
      <c r="X61">
        <f t="shared" si="14"/>
        <v>10</v>
      </c>
    </row>
    <row r="62" spans="1:24" ht="13.5">
      <c r="A62">
        <v>61</v>
      </c>
      <c r="B62" t="s">
        <v>83</v>
      </c>
      <c r="E62" t="s">
        <v>84</v>
      </c>
      <c r="F62" t="s">
        <v>101</v>
      </c>
      <c r="I62" t="s">
        <v>101</v>
      </c>
      <c r="M62" t="str">
        <f t="shared" si="10"/>
        <v>－</v>
      </c>
      <c r="N62" s="125">
        <f t="shared" si="7"/>
      </c>
      <c r="O62" s="125">
        <f t="shared" si="8"/>
        <v>0</v>
      </c>
      <c r="P62" s="125">
        <f t="shared" si="9"/>
        <v>0</v>
      </c>
      <c r="R62" s="135" t="e">
        <f t="shared" si="11"/>
        <v>#DIV/0!</v>
      </c>
      <c r="S62" s="125">
        <f t="shared" si="12"/>
        <v>0</v>
      </c>
      <c r="T62" s="125">
        <f t="shared" si="16"/>
        <v>65947.07999999952</v>
      </c>
      <c r="U62" s="125">
        <f t="shared" si="15"/>
        <v>1648676.999999988</v>
      </c>
      <c r="V62" s="126" t="s">
        <v>72</v>
      </c>
      <c r="W62" s="125" t="e">
        <f t="shared" si="13"/>
        <v>#DIV/0!</v>
      </c>
      <c r="X62">
        <f t="shared" si="14"/>
        <v>11</v>
      </c>
    </row>
    <row r="63" spans="1:24" ht="13.5">
      <c r="A63">
        <v>62</v>
      </c>
      <c r="B63" t="s">
        <v>83</v>
      </c>
      <c r="E63" t="s">
        <v>84</v>
      </c>
      <c r="F63" t="s">
        <v>101</v>
      </c>
      <c r="I63" t="s">
        <v>101</v>
      </c>
      <c r="M63" t="str">
        <f t="shared" si="10"/>
        <v>－</v>
      </c>
      <c r="N63" s="125">
        <f t="shared" si="7"/>
      </c>
      <c r="O63" s="125">
        <f t="shared" si="8"/>
        <v>0</v>
      </c>
      <c r="P63" s="125">
        <f t="shared" si="9"/>
        <v>0</v>
      </c>
      <c r="R63" s="135" t="e">
        <f t="shared" si="11"/>
        <v>#DIV/0!</v>
      </c>
      <c r="S63" s="125">
        <f t="shared" si="12"/>
        <v>0</v>
      </c>
      <c r="T63" s="125">
        <f t="shared" si="16"/>
        <v>65947.07999999952</v>
      </c>
      <c r="U63" s="125">
        <f t="shared" si="15"/>
        <v>1648676.999999988</v>
      </c>
      <c r="V63" s="126" t="s">
        <v>72</v>
      </c>
      <c r="W63" s="125" t="e">
        <f t="shared" si="13"/>
        <v>#DIV/0!</v>
      </c>
      <c r="X63">
        <f t="shared" si="14"/>
        <v>12</v>
      </c>
    </row>
    <row r="64" spans="1:24" ht="13.5">
      <c r="A64">
        <v>63</v>
      </c>
      <c r="B64" t="s">
        <v>83</v>
      </c>
      <c r="E64" t="s">
        <v>84</v>
      </c>
      <c r="F64" t="s">
        <v>101</v>
      </c>
      <c r="I64" t="s">
        <v>101</v>
      </c>
      <c r="M64" t="str">
        <f t="shared" si="10"/>
        <v>－</v>
      </c>
      <c r="N64" s="125">
        <f t="shared" si="7"/>
      </c>
      <c r="O64" s="125">
        <f t="shared" si="8"/>
        <v>0</v>
      </c>
      <c r="P64" s="125">
        <f t="shared" si="9"/>
        <v>0</v>
      </c>
      <c r="R64" s="135" t="e">
        <f t="shared" si="11"/>
        <v>#DIV/0!</v>
      </c>
      <c r="S64" s="125">
        <f t="shared" si="12"/>
        <v>0</v>
      </c>
      <c r="T64" s="125">
        <f t="shared" si="16"/>
        <v>65947.07999999952</v>
      </c>
      <c r="U64" s="125">
        <f t="shared" si="15"/>
        <v>1648676.999999988</v>
      </c>
      <c r="V64" s="126" t="s">
        <v>72</v>
      </c>
      <c r="W64" s="125" t="e">
        <f t="shared" si="13"/>
        <v>#DIV/0!</v>
      </c>
      <c r="X64">
        <f t="shared" si="14"/>
        <v>13</v>
      </c>
    </row>
    <row r="65" spans="1:24" ht="13.5">
      <c r="A65">
        <v>64</v>
      </c>
      <c r="B65" t="s">
        <v>83</v>
      </c>
      <c r="E65" t="s">
        <v>84</v>
      </c>
      <c r="F65" t="s">
        <v>101</v>
      </c>
      <c r="I65" t="s">
        <v>101</v>
      </c>
      <c r="M65" t="str">
        <f t="shared" si="10"/>
        <v>－</v>
      </c>
      <c r="N65" s="125">
        <f aca="true" t="shared" si="17" ref="N65:N81">IF(M65="勝ち",ABS(K65-H65)*100,"")</f>
      </c>
      <c r="O65" s="125">
        <f aca="true" t="shared" si="18" ref="O65:O81">IF(M65="勝ち","",-1*ABS(K65-H65)*100)</f>
        <v>0</v>
      </c>
      <c r="P65" s="125">
        <f aca="true" t="shared" si="19" ref="P65:P81">IF(O65="",N65*D65/100,O65*D65/100)</f>
        <v>0</v>
      </c>
      <c r="R65" s="135" t="e">
        <f t="shared" si="11"/>
        <v>#DIV/0!</v>
      </c>
      <c r="S65" s="125">
        <f t="shared" si="12"/>
        <v>0</v>
      </c>
      <c r="T65" s="125">
        <f t="shared" si="16"/>
        <v>65947.07999999952</v>
      </c>
      <c r="U65" s="125">
        <f t="shared" si="15"/>
        <v>1648676.999999988</v>
      </c>
      <c r="V65" s="126" t="s">
        <v>72</v>
      </c>
      <c r="W65" s="125" t="e">
        <f t="shared" si="13"/>
        <v>#DIV/0!</v>
      </c>
      <c r="X65">
        <f t="shared" si="14"/>
        <v>14</v>
      </c>
    </row>
    <row r="66" spans="1:24" ht="13.5">
      <c r="A66">
        <v>65</v>
      </c>
      <c r="B66" t="s">
        <v>83</v>
      </c>
      <c r="E66" t="s">
        <v>84</v>
      </c>
      <c r="F66" t="s">
        <v>101</v>
      </c>
      <c r="I66" t="s">
        <v>101</v>
      </c>
      <c r="M66" t="str">
        <f t="shared" si="10"/>
        <v>－</v>
      </c>
      <c r="N66" s="125">
        <f t="shared" si="17"/>
      </c>
      <c r="O66" s="125">
        <f t="shared" si="18"/>
        <v>0</v>
      </c>
      <c r="P66" s="125">
        <f t="shared" si="19"/>
        <v>0</v>
      </c>
      <c r="R66" s="135" t="e">
        <f aca="true" t="shared" si="20" ref="R66:R97">T66/ABS(H66-Q66)</f>
        <v>#DIV/0!</v>
      </c>
      <c r="S66" s="125">
        <f t="shared" si="12"/>
        <v>0</v>
      </c>
      <c r="T66" s="125">
        <f t="shared" si="16"/>
        <v>65947.07999999952</v>
      </c>
      <c r="U66" s="125">
        <f t="shared" si="15"/>
        <v>1648676.999999988</v>
      </c>
      <c r="V66" s="126" t="s">
        <v>72</v>
      </c>
      <c r="W66" s="125" t="e">
        <f aca="true" t="shared" si="21" ref="W66:W101">IF(O66="",N66/S66,O66/S66)</f>
        <v>#DIV/0!</v>
      </c>
      <c r="X66">
        <f aca="true" t="shared" si="22" ref="X66:X101">IF(M66=M65,X65+1,1)</f>
        <v>15</v>
      </c>
    </row>
    <row r="67" spans="1:24" ht="13.5">
      <c r="A67">
        <v>66</v>
      </c>
      <c r="B67" t="s">
        <v>83</v>
      </c>
      <c r="E67" t="s">
        <v>84</v>
      </c>
      <c r="F67" t="s">
        <v>101</v>
      </c>
      <c r="I67" t="s">
        <v>101</v>
      </c>
      <c r="M67" t="str">
        <f t="shared" si="10"/>
        <v>－</v>
      </c>
      <c r="N67" s="125">
        <f t="shared" si="17"/>
      </c>
      <c r="O67" s="125">
        <f t="shared" si="18"/>
        <v>0</v>
      </c>
      <c r="P67" s="125">
        <f t="shared" si="19"/>
        <v>0</v>
      </c>
      <c r="R67" s="135" t="e">
        <f t="shared" si="20"/>
        <v>#DIV/0!</v>
      </c>
      <c r="S67" s="125">
        <f aca="true" t="shared" si="23" ref="S67:S81">ABS(H67-Q67)*100</f>
        <v>0</v>
      </c>
      <c r="T67" s="125">
        <f t="shared" si="16"/>
        <v>65947.07999999952</v>
      </c>
      <c r="U67" s="125">
        <f t="shared" si="15"/>
        <v>1648676.999999988</v>
      </c>
      <c r="V67" s="126" t="s">
        <v>72</v>
      </c>
      <c r="W67" s="125" t="e">
        <f t="shared" si="21"/>
        <v>#DIV/0!</v>
      </c>
      <c r="X67">
        <f t="shared" si="22"/>
        <v>16</v>
      </c>
    </row>
    <row r="68" spans="1:24" ht="13.5">
      <c r="A68">
        <v>67</v>
      </c>
      <c r="B68" t="s">
        <v>83</v>
      </c>
      <c r="E68" t="s">
        <v>84</v>
      </c>
      <c r="F68" t="s">
        <v>101</v>
      </c>
      <c r="I68" t="s">
        <v>101</v>
      </c>
      <c r="M68" t="str">
        <f t="shared" si="10"/>
        <v>－</v>
      </c>
      <c r="N68" s="125">
        <f t="shared" si="17"/>
      </c>
      <c r="O68" s="125">
        <f t="shared" si="18"/>
        <v>0</v>
      </c>
      <c r="P68" s="125">
        <f t="shared" si="19"/>
        <v>0</v>
      </c>
      <c r="R68" s="135" t="e">
        <f t="shared" si="20"/>
        <v>#DIV/0!</v>
      </c>
      <c r="S68" s="125">
        <f t="shared" si="23"/>
        <v>0</v>
      </c>
      <c r="T68" s="125">
        <f t="shared" si="16"/>
        <v>65947.07999999952</v>
      </c>
      <c r="U68" s="125">
        <f t="shared" si="15"/>
        <v>1648676.999999988</v>
      </c>
      <c r="V68" s="126" t="s">
        <v>72</v>
      </c>
      <c r="W68" s="125" t="e">
        <f t="shared" si="21"/>
        <v>#DIV/0!</v>
      </c>
      <c r="X68">
        <f t="shared" si="22"/>
        <v>17</v>
      </c>
    </row>
    <row r="69" spans="1:24" ht="13.5">
      <c r="A69">
        <v>68</v>
      </c>
      <c r="B69" t="s">
        <v>83</v>
      </c>
      <c r="E69" t="s">
        <v>84</v>
      </c>
      <c r="F69" t="s">
        <v>101</v>
      </c>
      <c r="I69" t="s">
        <v>101</v>
      </c>
      <c r="M69" t="str">
        <f t="shared" si="10"/>
        <v>－</v>
      </c>
      <c r="N69" s="125">
        <f t="shared" si="17"/>
      </c>
      <c r="O69" s="125">
        <f t="shared" si="18"/>
        <v>0</v>
      </c>
      <c r="P69" s="125">
        <f t="shared" si="19"/>
        <v>0</v>
      </c>
      <c r="R69" s="135" t="e">
        <f t="shared" si="20"/>
        <v>#DIV/0!</v>
      </c>
      <c r="S69" s="125">
        <f t="shared" si="23"/>
        <v>0</v>
      </c>
      <c r="T69" s="125">
        <f t="shared" si="16"/>
        <v>65947.07999999952</v>
      </c>
      <c r="U69" s="125">
        <f t="shared" si="15"/>
        <v>1648676.999999988</v>
      </c>
      <c r="V69" s="126" t="s">
        <v>72</v>
      </c>
      <c r="W69" s="125" t="e">
        <f t="shared" si="21"/>
        <v>#DIV/0!</v>
      </c>
      <c r="X69">
        <f t="shared" si="22"/>
        <v>18</v>
      </c>
    </row>
    <row r="70" spans="1:24" ht="13.5">
      <c r="A70">
        <v>69</v>
      </c>
      <c r="B70" t="s">
        <v>83</v>
      </c>
      <c r="E70" t="s">
        <v>84</v>
      </c>
      <c r="F70" t="s">
        <v>101</v>
      </c>
      <c r="I70" t="s">
        <v>101</v>
      </c>
      <c r="M70" t="str">
        <f t="shared" si="10"/>
        <v>－</v>
      </c>
      <c r="N70" s="125">
        <f t="shared" si="17"/>
      </c>
      <c r="O70" s="125">
        <f t="shared" si="18"/>
        <v>0</v>
      </c>
      <c r="P70" s="125">
        <f t="shared" si="19"/>
        <v>0</v>
      </c>
      <c r="R70" s="135" t="e">
        <f t="shared" si="20"/>
        <v>#DIV/0!</v>
      </c>
      <c r="S70" s="125">
        <f t="shared" si="23"/>
        <v>0</v>
      </c>
      <c r="T70" s="125">
        <f t="shared" si="16"/>
        <v>65947.07999999952</v>
      </c>
      <c r="U70" s="125">
        <f t="shared" si="15"/>
        <v>1648676.999999988</v>
      </c>
      <c r="V70" s="126" t="s">
        <v>72</v>
      </c>
      <c r="W70" s="125" t="e">
        <f t="shared" si="21"/>
        <v>#DIV/0!</v>
      </c>
      <c r="X70">
        <f t="shared" si="22"/>
        <v>19</v>
      </c>
    </row>
    <row r="71" spans="1:24" ht="13.5">
      <c r="A71">
        <v>70</v>
      </c>
      <c r="B71" t="s">
        <v>83</v>
      </c>
      <c r="E71" t="s">
        <v>84</v>
      </c>
      <c r="F71" t="s">
        <v>101</v>
      </c>
      <c r="I71" t="s">
        <v>101</v>
      </c>
      <c r="M71" t="str">
        <f t="shared" si="10"/>
        <v>－</v>
      </c>
      <c r="N71" s="125">
        <f t="shared" si="17"/>
      </c>
      <c r="O71" s="125">
        <f t="shared" si="18"/>
        <v>0</v>
      </c>
      <c r="P71" s="125">
        <f t="shared" si="19"/>
        <v>0</v>
      </c>
      <c r="R71" s="135" t="e">
        <f t="shared" si="20"/>
        <v>#DIV/0!</v>
      </c>
      <c r="S71" s="125">
        <f t="shared" si="23"/>
        <v>0</v>
      </c>
      <c r="T71" s="125">
        <f t="shared" si="16"/>
        <v>65947.07999999952</v>
      </c>
      <c r="U71" s="125">
        <f t="shared" si="15"/>
        <v>1648676.999999988</v>
      </c>
      <c r="V71" s="126" t="s">
        <v>72</v>
      </c>
      <c r="W71" s="125" t="e">
        <f t="shared" si="21"/>
        <v>#DIV/0!</v>
      </c>
      <c r="X71">
        <f t="shared" si="22"/>
        <v>20</v>
      </c>
    </row>
    <row r="72" spans="1:24" ht="13.5">
      <c r="A72">
        <v>71</v>
      </c>
      <c r="B72" t="s">
        <v>83</v>
      </c>
      <c r="E72" t="s">
        <v>84</v>
      </c>
      <c r="F72" t="s">
        <v>101</v>
      </c>
      <c r="I72" t="s">
        <v>101</v>
      </c>
      <c r="M72" t="str">
        <f t="shared" si="10"/>
        <v>－</v>
      </c>
      <c r="N72" s="125">
        <f t="shared" si="17"/>
      </c>
      <c r="O72" s="125">
        <f t="shared" si="18"/>
        <v>0</v>
      </c>
      <c r="P72" s="125">
        <f t="shared" si="19"/>
        <v>0</v>
      </c>
      <c r="R72" s="135" t="e">
        <f t="shared" si="20"/>
        <v>#DIV/0!</v>
      </c>
      <c r="S72" s="125">
        <f t="shared" si="23"/>
        <v>0</v>
      </c>
      <c r="T72" s="125">
        <f t="shared" si="16"/>
        <v>65947.07999999952</v>
      </c>
      <c r="U72" s="125">
        <f t="shared" si="15"/>
        <v>1648676.999999988</v>
      </c>
      <c r="V72" s="126" t="s">
        <v>72</v>
      </c>
      <c r="W72" s="125" t="e">
        <f t="shared" si="21"/>
        <v>#DIV/0!</v>
      </c>
      <c r="X72">
        <f t="shared" si="22"/>
        <v>21</v>
      </c>
    </row>
    <row r="73" spans="1:24" ht="13.5">
      <c r="A73">
        <v>72</v>
      </c>
      <c r="B73" t="s">
        <v>83</v>
      </c>
      <c r="E73" t="s">
        <v>84</v>
      </c>
      <c r="F73" t="s">
        <v>101</v>
      </c>
      <c r="I73" t="s">
        <v>101</v>
      </c>
      <c r="M73" t="str">
        <f t="shared" si="10"/>
        <v>－</v>
      </c>
      <c r="N73" s="125">
        <f t="shared" si="17"/>
      </c>
      <c r="O73" s="125">
        <f t="shared" si="18"/>
        <v>0</v>
      </c>
      <c r="P73" s="125">
        <f t="shared" si="19"/>
        <v>0</v>
      </c>
      <c r="R73" s="135" t="e">
        <f t="shared" si="20"/>
        <v>#DIV/0!</v>
      </c>
      <c r="S73" s="125">
        <f t="shared" si="23"/>
        <v>0</v>
      </c>
      <c r="T73" s="125">
        <f t="shared" si="16"/>
        <v>65947.07999999952</v>
      </c>
      <c r="U73" s="125">
        <f t="shared" si="15"/>
        <v>1648676.999999988</v>
      </c>
      <c r="V73" s="126" t="s">
        <v>72</v>
      </c>
      <c r="W73" s="125" t="e">
        <f t="shared" si="21"/>
        <v>#DIV/0!</v>
      </c>
      <c r="X73">
        <f t="shared" si="22"/>
        <v>22</v>
      </c>
    </row>
    <row r="74" spans="1:24" ht="13.5">
      <c r="A74">
        <v>73</v>
      </c>
      <c r="B74" t="s">
        <v>83</v>
      </c>
      <c r="E74" t="s">
        <v>84</v>
      </c>
      <c r="F74" t="s">
        <v>101</v>
      </c>
      <c r="I74" t="s">
        <v>101</v>
      </c>
      <c r="M74" t="str">
        <f t="shared" si="10"/>
        <v>－</v>
      </c>
      <c r="N74" s="125">
        <f t="shared" si="17"/>
      </c>
      <c r="O74" s="125">
        <f t="shared" si="18"/>
        <v>0</v>
      </c>
      <c r="P74" s="125">
        <f t="shared" si="19"/>
        <v>0</v>
      </c>
      <c r="R74" s="135" t="e">
        <f t="shared" si="20"/>
        <v>#DIV/0!</v>
      </c>
      <c r="S74" s="125">
        <f t="shared" si="23"/>
        <v>0</v>
      </c>
      <c r="T74" s="125">
        <f t="shared" si="16"/>
        <v>65947.07999999952</v>
      </c>
      <c r="U74" s="125">
        <f t="shared" si="15"/>
        <v>1648676.999999988</v>
      </c>
      <c r="V74" s="126" t="s">
        <v>72</v>
      </c>
      <c r="W74" s="125" t="e">
        <f t="shared" si="21"/>
        <v>#DIV/0!</v>
      </c>
      <c r="X74">
        <f t="shared" si="22"/>
        <v>23</v>
      </c>
    </row>
    <row r="75" spans="1:24" ht="13.5">
      <c r="A75">
        <v>74</v>
      </c>
      <c r="B75" t="s">
        <v>83</v>
      </c>
      <c r="E75" t="s">
        <v>84</v>
      </c>
      <c r="F75" t="s">
        <v>101</v>
      </c>
      <c r="I75" t="s">
        <v>101</v>
      </c>
      <c r="M75" t="str">
        <f t="shared" si="10"/>
        <v>－</v>
      </c>
      <c r="N75" s="125">
        <f t="shared" si="17"/>
      </c>
      <c r="O75" s="125">
        <f t="shared" si="18"/>
        <v>0</v>
      </c>
      <c r="P75" s="125">
        <f t="shared" si="19"/>
        <v>0</v>
      </c>
      <c r="R75" s="135" t="e">
        <f t="shared" si="20"/>
        <v>#DIV/0!</v>
      </c>
      <c r="S75" s="125">
        <f t="shared" si="23"/>
        <v>0</v>
      </c>
      <c r="T75" s="125">
        <f t="shared" si="16"/>
        <v>65947.07999999952</v>
      </c>
      <c r="U75" s="125">
        <f t="shared" si="15"/>
        <v>1648676.999999988</v>
      </c>
      <c r="V75" s="126" t="s">
        <v>72</v>
      </c>
      <c r="W75" s="125" t="e">
        <f t="shared" si="21"/>
        <v>#DIV/0!</v>
      </c>
      <c r="X75">
        <f t="shared" si="22"/>
        <v>24</v>
      </c>
    </row>
    <row r="76" spans="1:24" ht="13.5">
      <c r="A76">
        <v>75</v>
      </c>
      <c r="B76" t="s">
        <v>83</v>
      </c>
      <c r="E76" t="s">
        <v>84</v>
      </c>
      <c r="F76" t="s">
        <v>101</v>
      </c>
      <c r="I76" t="s">
        <v>101</v>
      </c>
      <c r="M76" t="str">
        <f t="shared" si="10"/>
        <v>－</v>
      </c>
      <c r="N76" s="125">
        <f t="shared" si="17"/>
      </c>
      <c r="O76" s="125">
        <f t="shared" si="18"/>
        <v>0</v>
      </c>
      <c r="P76" s="125">
        <f t="shared" si="19"/>
        <v>0</v>
      </c>
      <c r="R76" s="135" t="e">
        <f t="shared" si="20"/>
        <v>#DIV/0!</v>
      </c>
      <c r="S76" s="125">
        <f t="shared" si="23"/>
        <v>0</v>
      </c>
      <c r="T76" s="125">
        <f t="shared" si="16"/>
        <v>65947.07999999952</v>
      </c>
      <c r="U76" s="125">
        <f t="shared" si="15"/>
        <v>1648676.999999988</v>
      </c>
      <c r="V76" s="126" t="s">
        <v>72</v>
      </c>
      <c r="W76" s="125" t="e">
        <f t="shared" si="21"/>
        <v>#DIV/0!</v>
      </c>
      <c r="X76">
        <f t="shared" si="22"/>
        <v>25</v>
      </c>
    </row>
    <row r="77" spans="1:24" ht="13.5">
      <c r="A77">
        <v>76</v>
      </c>
      <c r="B77" t="s">
        <v>83</v>
      </c>
      <c r="E77" t="s">
        <v>84</v>
      </c>
      <c r="F77" t="s">
        <v>101</v>
      </c>
      <c r="I77" t="s">
        <v>101</v>
      </c>
      <c r="M77" t="str">
        <f aca="true" t="shared" si="24" ref="M77:M101">IF(L77="トレーリング","勝ち",IF(OR(L77="LC",L77="建て値前LC"),"負け","－"))</f>
        <v>－</v>
      </c>
      <c r="N77" s="125">
        <f t="shared" si="17"/>
      </c>
      <c r="O77" s="125">
        <f t="shared" si="18"/>
        <v>0</v>
      </c>
      <c r="P77" s="125">
        <f t="shared" si="19"/>
        <v>0</v>
      </c>
      <c r="R77" s="135" t="e">
        <f t="shared" si="20"/>
        <v>#DIV/0!</v>
      </c>
      <c r="S77" s="125">
        <f t="shared" si="23"/>
        <v>0</v>
      </c>
      <c r="T77" s="125">
        <f t="shared" si="16"/>
        <v>65947.07999999952</v>
      </c>
      <c r="U77" s="125">
        <f t="shared" si="15"/>
        <v>1648676.999999988</v>
      </c>
      <c r="V77" s="126" t="s">
        <v>72</v>
      </c>
      <c r="W77" s="125" t="e">
        <f t="shared" si="21"/>
        <v>#DIV/0!</v>
      </c>
      <c r="X77">
        <f t="shared" si="22"/>
        <v>26</v>
      </c>
    </row>
    <row r="78" spans="1:24" ht="13.5">
      <c r="A78">
        <v>77</v>
      </c>
      <c r="B78" t="s">
        <v>83</v>
      </c>
      <c r="E78" t="s">
        <v>84</v>
      </c>
      <c r="F78" t="s">
        <v>101</v>
      </c>
      <c r="I78" t="s">
        <v>101</v>
      </c>
      <c r="M78" t="str">
        <f t="shared" si="24"/>
        <v>－</v>
      </c>
      <c r="N78" s="125">
        <f t="shared" si="17"/>
      </c>
      <c r="O78" s="125">
        <f t="shared" si="18"/>
        <v>0</v>
      </c>
      <c r="P78" s="125">
        <f>IF(O78="",N78*D78/100,O78*D78/100)</f>
        <v>0</v>
      </c>
      <c r="R78" s="135" t="e">
        <f t="shared" si="20"/>
        <v>#DIV/0!</v>
      </c>
      <c r="S78" s="125">
        <f t="shared" si="23"/>
        <v>0</v>
      </c>
      <c r="T78" s="125">
        <f t="shared" si="16"/>
        <v>65947.07999999952</v>
      </c>
      <c r="U78" s="125">
        <f t="shared" si="15"/>
        <v>1648676.999999988</v>
      </c>
      <c r="V78" s="126" t="s">
        <v>72</v>
      </c>
      <c r="W78" s="125" t="e">
        <f t="shared" si="21"/>
        <v>#DIV/0!</v>
      </c>
      <c r="X78">
        <f t="shared" si="22"/>
        <v>27</v>
      </c>
    </row>
    <row r="79" spans="1:24" ht="13.5">
      <c r="A79">
        <v>78</v>
      </c>
      <c r="B79" t="s">
        <v>83</v>
      </c>
      <c r="E79" t="s">
        <v>84</v>
      </c>
      <c r="F79" t="s">
        <v>101</v>
      </c>
      <c r="I79" t="s">
        <v>101</v>
      </c>
      <c r="M79" t="str">
        <f t="shared" si="24"/>
        <v>－</v>
      </c>
      <c r="N79" s="125">
        <f t="shared" si="17"/>
      </c>
      <c r="O79" s="125">
        <f t="shared" si="18"/>
        <v>0</v>
      </c>
      <c r="P79" s="125">
        <f t="shared" si="19"/>
        <v>0</v>
      </c>
      <c r="R79" s="135" t="e">
        <f t="shared" si="20"/>
        <v>#DIV/0!</v>
      </c>
      <c r="S79" s="125">
        <f t="shared" si="23"/>
        <v>0</v>
      </c>
      <c r="T79" s="125">
        <f t="shared" si="16"/>
        <v>65947.07999999952</v>
      </c>
      <c r="U79" s="125">
        <f t="shared" si="15"/>
        <v>1648676.999999988</v>
      </c>
      <c r="V79" s="126" t="s">
        <v>72</v>
      </c>
      <c r="W79" s="125" t="e">
        <f t="shared" si="21"/>
        <v>#DIV/0!</v>
      </c>
      <c r="X79">
        <f t="shared" si="22"/>
        <v>28</v>
      </c>
    </row>
    <row r="80" spans="1:24" ht="13.5">
      <c r="A80">
        <v>79</v>
      </c>
      <c r="B80" t="s">
        <v>83</v>
      </c>
      <c r="E80" t="s">
        <v>84</v>
      </c>
      <c r="F80" t="s">
        <v>101</v>
      </c>
      <c r="I80" t="s">
        <v>101</v>
      </c>
      <c r="M80" t="str">
        <f t="shared" si="24"/>
        <v>－</v>
      </c>
      <c r="N80" s="125">
        <f t="shared" si="17"/>
      </c>
      <c r="O80" s="125">
        <f t="shared" si="18"/>
        <v>0</v>
      </c>
      <c r="P80" s="125">
        <f t="shared" si="19"/>
        <v>0</v>
      </c>
      <c r="R80" s="135" t="e">
        <f t="shared" si="20"/>
        <v>#DIV/0!</v>
      </c>
      <c r="S80" s="125">
        <f t="shared" si="23"/>
        <v>0</v>
      </c>
      <c r="T80" s="125">
        <f t="shared" si="16"/>
        <v>65947.07999999952</v>
      </c>
      <c r="U80" s="125">
        <v>824434.9999999895</v>
      </c>
      <c r="V80" s="126" t="s">
        <v>72</v>
      </c>
      <c r="W80" s="125" t="e">
        <f t="shared" si="21"/>
        <v>#DIV/0!</v>
      </c>
      <c r="X80">
        <f t="shared" si="22"/>
        <v>29</v>
      </c>
    </row>
    <row r="81" spans="1:24" ht="13.5">
      <c r="A81">
        <v>80</v>
      </c>
      <c r="B81" t="s">
        <v>83</v>
      </c>
      <c r="E81" t="s">
        <v>84</v>
      </c>
      <c r="F81" t="s">
        <v>101</v>
      </c>
      <c r="I81" t="s">
        <v>101</v>
      </c>
      <c r="M81" t="str">
        <f t="shared" si="24"/>
        <v>－</v>
      </c>
      <c r="N81" s="125">
        <f t="shared" si="17"/>
      </c>
      <c r="O81" s="125">
        <f t="shared" si="18"/>
        <v>0</v>
      </c>
      <c r="P81" s="125">
        <f t="shared" si="19"/>
        <v>0</v>
      </c>
      <c r="R81" s="135" t="e">
        <f t="shared" si="20"/>
        <v>#DIV/0!</v>
      </c>
      <c r="S81" s="125">
        <f t="shared" si="23"/>
        <v>0</v>
      </c>
      <c r="T81" s="125">
        <f t="shared" si="16"/>
        <v>32977.39999999958</v>
      </c>
      <c r="U81" s="125">
        <f t="shared" si="15"/>
        <v>824434.9999999895</v>
      </c>
      <c r="V81" s="126" t="s">
        <v>72</v>
      </c>
      <c r="W81" s="125" t="e">
        <f t="shared" si="21"/>
        <v>#DIV/0!</v>
      </c>
      <c r="X81">
        <f t="shared" si="22"/>
        <v>30</v>
      </c>
    </row>
    <row r="82" spans="1:24" ht="13.5">
      <c r="A82">
        <v>81</v>
      </c>
      <c r="B82" t="s">
        <v>83</v>
      </c>
      <c r="E82" t="s">
        <v>84</v>
      </c>
      <c r="F82" t="s">
        <v>101</v>
      </c>
      <c r="I82" t="s">
        <v>101</v>
      </c>
      <c r="M82" t="str">
        <f t="shared" si="24"/>
        <v>－</v>
      </c>
      <c r="N82" s="125">
        <f aca="true" t="shared" si="25" ref="N82:N101">IF(M82="勝ち",ABS(K82-H82)*100,"")</f>
      </c>
      <c r="O82" s="125">
        <f aca="true" t="shared" si="26" ref="O82:O101">IF(M82="勝ち","",-1*ABS(K82-H82)*100)</f>
        <v>0</v>
      </c>
      <c r="P82" s="125">
        <f aca="true" t="shared" si="27" ref="P82:P101">IF(O82="",N82*D82/100,O82*D82/100)</f>
        <v>0</v>
      </c>
      <c r="R82" s="135" t="e">
        <f t="shared" si="20"/>
        <v>#DIV/0!</v>
      </c>
      <c r="S82" s="125">
        <f aca="true" t="shared" si="28" ref="S82:S101">ABS(H82-Q82)*100</f>
        <v>0</v>
      </c>
      <c r="T82" s="125">
        <f aca="true" t="shared" si="29" ref="T82:T101">$S$1*U81</f>
        <v>32977.39999999958</v>
      </c>
      <c r="U82" s="125">
        <f t="shared" si="15"/>
        <v>824434.9999999895</v>
      </c>
      <c r="V82" s="126" t="s">
        <v>72</v>
      </c>
      <c r="W82" s="125" t="e">
        <f t="shared" si="21"/>
        <v>#DIV/0!</v>
      </c>
      <c r="X82">
        <f t="shared" si="22"/>
        <v>31</v>
      </c>
    </row>
    <row r="83" spans="1:24" ht="13.5">
      <c r="A83">
        <v>82</v>
      </c>
      <c r="B83" t="s">
        <v>83</v>
      </c>
      <c r="E83" t="s">
        <v>84</v>
      </c>
      <c r="F83" t="s">
        <v>101</v>
      </c>
      <c r="I83" t="s">
        <v>101</v>
      </c>
      <c r="M83" t="str">
        <f t="shared" si="24"/>
        <v>－</v>
      </c>
      <c r="N83" s="125">
        <f t="shared" si="25"/>
      </c>
      <c r="O83" s="125">
        <f t="shared" si="26"/>
        <v>0</v>
      </c>
      <c r="P83" s="125">
        <f t="shared" si="27"/>
        <v>0</v>
      </c>
      <c r="R83" s="135" t="e">
        <f t="shared" si="20"/>
        <v>#DIV/0!</v>
      </c>
      <c r="S83" s="125">
        <f t="shared" si="28"/>
        <v>0</v>
      </c>
      <c r="T83" s="125">
        <f t="shared" si="29"/>
        <v>32977.39999999958</v>
      </c>
      <c r="U83" s="125">
        <f t="shared" si="15"/>
        <v>824434.9999999895</v>
      </c>
      <c r="V83" s="126" t="s">
        <v>72</v>
      </c>
      <c r="W83" s="125" t="e">
        <f t="shared" si="21"/>
        <v>#DIV/0!</v>
      </c>
      <c r="X83">
        <f t="shared" si="22"/>
        <v>32</v>
      </c>
    </row>
    <row r="84" spans="1:24" ht="13.5">
      <c r="A84">
        <v>83</v>
      </c>
      <c r="B84" t="s">
        <v>83</v>
      </c>
      <c r="E84" t="s">
        <v>84</v>
      </c>
      <c r="F84" t="s">
        <v>101</v>
      </c>
      <c r="I84" t="s">
        <v>101</v>
      </c>
      <c r="M84" t="str">
        <f t="shared" si="24"/>
        <v>－</v>
      </c>
      <c r="N84" s="125">
        <f t="shared" si="25"/>
      </c>
      <c r="O84" s="125">
        <f t="shared" si="26"/>
        <v>0</v>
      </c>
      <c r="P84" s="125">
        <f t="shared" si="27"/>
        <v>0</v>
      </c>
      <c r="R84" s="135" t="e">
        <f t="shared" si="20"/>
        <v>#DIV/0!</v>
      </c>
      <c r="S84" s="125">
        <f t="shared" si="28"/>
        <v>0</v>
      </c>
      <c r="T84" s="125">
        <f t="shared" si="29"/>
        <v>32977.39999999958</v>
      </c>
      <c r="U84" s="125">
        <f t="shared" si="15"/>
        <v>824434.9999999895</v>
      </c>
      <c r="V84" s="126" t="s">
        <v>72</v>
      </c>
      <c r="W84" s="125" t="e">
        <f t="shared" si="21"/>
        <v>#DIV/0!</v>
      </c>
      <c r="X84">
        <f t="shared" si="22"/>
        <v>33</v>
      </c>
    </row>
    <row r="85" spans="1:24" ht="13.5">
      <c r="A85">
        <v>84</v>
      </c>
      <c r="B85" t="s">
        <v>83</v>
      </c>
      <c r="E85" t="s">
        <v>84</v>
      </c>
      <c r="F85" t="s">
        <v>101</v>
      </c>
      <c r="I85" t="s">
        <v>101</v>
      </c>
      <c r="M85" t="str">
        <f t="shared" si="24"/>
        <v>－</v>
      </c>
      <c r="N85" s="125">
        <f t="shared" si="25"/>
      </c>
      <c r="O85" s="125">
        <f t="shared" si="26"/>
        <v>0</v>
      </c>
      <c r="P85" s="125">
        <f t="shared" si="27"/>
        <v>0</v>
      </c>
      <c r="R85" s="135" t="e">
        <f t="shared" si="20"/>
        <v>#DIV/0!</v>
      </c>
      <c r="S85" s="125">
        <f t="shared" si="28"/>
        <v>0</v>
      </c>
      <c r="T85" s="125">
        <f t="shared" si="29"/>
        <v>32977.39999999958</v>
      </c>
      <c r="U85" s="125">
        <f t="shared" si="15"/>
        <v>824434.9999999895</v>
      </c>
      <c r="V85" s="126" t="s">
        <v>72</v>
      </c>
      <c r="W85" s="125" t="e">
        <f t="shared" si="21"/>
        <v>#DIV/0!</v>
      </c>
      <c r="X85">
        <f t="shared" si="22"/>
        <v>34</v>
      </c>
    </row>
    <row r="86" spans="1:24" ht="13.5">
      <c r="A86">
        <v>85</v>
      </c>
      <c r="B86" t="s">
        <v>83</v>
      </c>
      <c r="E86" t="s">
        <v>84</v>
      </c>
      <c r="F86" t="s">
        <v>101</v>
      </c>
      <c r="I86" t="s">
        <v>101</v>
      </c>
      <c r="M86" t="str">
        <f t="shared" si="24"/>
        <v>－</v>
      </c>
      <c r="N86" s="125">
        <f t="shared" si="25"/>
      </c>
      <c r="O86" s="125">
        <f t="shared" si="26"/>
        <v>0</v>
      </c>
      <c r="P86" s="125">
        <f t="shared" si="27"/>
        <v>0</v>
      </c>
      <c r="R86" s="135" t="e">
        <f t="shared" si="20"/>
        <v>#DIV/0!</v>
      </c>
      <c r="S86" s="125">
        <f t="shared" si="28"/>
        <v>0</v>
      </c>
      <c r="T86" s="125">
        <f t="shared" si="29"/>
        <v>32977.39999999958</v>
      </c>
      <c r="U86" s="125">
        <f t="shared" si="15"/>
        <v>824434.9999999895</v>
      </c>
      <c r="V86" s="126" t="s">
        <v>72</v>
      </c>
      <c r="W86" s="125" t="e">
        <f t="shared" si="21"/>
        <v>#DIV/0!</v>
      </c>
      <c r="X86">
        <f t="shared" si="22"/>
        <v>35</v>
      </c>
    </row>
    <row r="87" spans="1:24" ht="13.5">
      <c r="A87">
        <v>86</v>
      </c>
      <c r="B87" t="s">
        <v>83</v>
      </c>
      <c r="E87" t="s">
        <v>84</v>
      </c>
      <c r="F87" t="s">
        <v>101</v>
      </c>
      <c r="I87" t="s">
        <v>101</v>
      </c>
      <c r="M87" t="str">
        <f t="shared" si="24"/>
        <v>－</v>
      </c>
      <c r="N87" s="125">
        <f t="shared" si="25"/>
      </c>
      <c r="O87" s="125">
        <f t="shared" si="26"/>
        <v>0</v>
      </c>
      <c r="P87" s="125">
        <f t="shared" si="27"/>
        <v>0</v>
      </c>
      <c r="R87" s="135" t="e">
        <f t="shared" si="20"/>
        <v>#DIV/0!</v>
      </c>
      <c r="S87" s="125">
        <f t="shared" si="28"/>
        <v>0</v>
      </c>
      <c r="T87" s="125">
        <f t="shared" si="29"/>
        <v>32977.39999999958</v>
      </c>
      <c r="U87" s="125">
        <f t="shared" si="15"/>
        <v>824434.9999999895</v>
      </c>
      <c r="V87" s="126" t="s">
        <v>72</v>
      </c>
      <c r="W87" s="125" t="e">
        <f t="shared" si="21"/>
        <v>#DIV/0!</v>
      </c>
      <c r="X87">
        <f t="shared" si="22"/>
        <v>36</v>
      </c>
    </row>
    <row r="88" spans="1:24" ht="13.5">
      <c r="A88">
        <v>87</v>
      </c>
      <c r="B88" t="s">
        <v>83</v>
      </c>
      <c r="E88" t="s">
        <v>84</v>
      </c>
      <c r="F88" t="s">
        <v>101</v>
      </c>
      <c r="I88" t="s">
        <v>101</v>
      </c>
      <c r="M88" t="str">
        <f t="shared" si="24"/>
        <v>－</v>
      </c>
      <c r="N88" s="125">
        <f t="shared" si="25"/>
      </c>
      <c r="O88" s="125">
        <f t="shared" si="26"/>
        <v>0</v>
      </c>
      <c r="P88" s="125">
        <f t="shared" si="27"/>
        <v>0</v>
      </c>
      <c r="R88" s="135" t="e">
        <f t="shared" si="20"/>
        <v>#DIV/0!</v>
      </c>
      <c r="S88" s="125">
        <f t="shared" si="28"/>
        <v>0</v>
      </c>
      <c r="T88" s="125">
        <f t="shared" si="29"/>
        <v>32977.39999999958</v>
      </c>
      <c r="U88" s="125">
        <f t="shared" si="15"/>
        <v>824434.9999999895</v>
      </c>
      <c r="V88" s="126" t="s">
        <v>72</v>
      </c>
      <c r="W88" s="125" t="e">
        <f t="shared" si="21"/>
        <v>#DIV/0!</v>
      </c>
      <c r="X88">
        <f t="shared" si="22"/>
        <v>37</v>
      </c>
    </row>
    <row r="89" spans="1:24" ht="13.5">
      <c r="A89">
        <v>88</v>
      </c>
      <c r="B89" t="s">
        <v>83</v>
      </c>
      <c r="E89" t="s">
        <v>84</v>
      </c>
      <c r="F89" t="s">
        <v>101</v>
      </c>
      <c r="I89" t="s">
        <v>101</v>
      </c>
      <c r="M89" t="str">
        <f t="shared" si="24"/>
        <v>－</v>
      </c>
      <c r="N89" s="125">
        <f t="shared" si="25"/>
      </c>
      <c r="O89" s="125">
        <f t="shared" si="26"/>
        <v>0</v>
      </c>
      <c r="P89" s="125">
        <f t="shared" si="27"/>
        <v>0</v>
      </c>
      <c r="R89" s="135" t="e">
        <f t="shared" si="20"/>
        <v>#DIV/0!</v>
      </c>
      <c r="S89" s="125">
        <f t="shared" si="28"/>
        <v>0</v>
      </c>
      <c r="T89" s="125">
        <f t="shared" si="29"/>
        <v>32977.39999999958</v>
      </c>
      <c r="U89" s="125">
        <f t="shared" si="15"/>
        <v>824434.9999999895</v>
      </c>
      <c r="V89" s="126" t="s">
        <v>72</v>
      </c>
      <c r="W89" s="125" t="e">
        <f t="shared" si="21"/>
        <v>#DIV/0!</v>
      </c>
      <c r="X89">
        <f t="shared" si="22"/>
        <v>38</v>
      </c>
    </row>
    <row r="90" spans="1:24" ht="13.5">
      <c r="A90">
        <v>89</v>
      </c>
      <c r="B90" t="s">
        <v>83</v>
      </c>
      <c r="E90" t="s">
        <v>84</v>
      </c>
      <c r="F90" t="s">
        <v>101</v>
      </c>
      <c r="I90" t="s">
        <v>101</v>
      </c>
      <c r="M90" t="str">
        <f t="shared" si="24"/>
        <v>－</v>
      </c>
      <c r="N90" s="125">
        <f t="shared" si="25"/>
      </c>
      <c r="O90" s="125">
        <f t="shared" si="26"/>
        <v>0</v>
      </c>
      <c r="P90" s="125">
        <f t="shared" si="27"/>
        <v>0</v>
      </c>
      <c r="R90" s="135" t="e">
        <f t="shared" si="20"/>
        <v>#DIV/0!</v>
      </c>
      <c r="S90" s="125">
        <f t="shared" si="28"/>
        <v>0</v>
      </c>
      <c r="T90" s="125">
        <f t="shared" si="29"/>
        <v>32977.39999999958</v>
      </c>
      <c r="U90" s="125">
        <f t="shared" si="15"/>
        <v>824434.9999999895</v>
      </c>
      <c r="V90" s="126" t="s">
        <v>72</v>
      </c>
      <c r="W90" s="125" t="e">
        <f t="shared" si="21"/>
        <v>#DIV/0!</v>
      </c>
      <c r="X90">
        <f t="shared" si="22"/>
        <v>39</v>
      </c>
    </row>
    <row r="91" spans="1:24" ht="13.5">
      <c r="A91">
        <v>90</v>
      </c>
      <c r="B91" t="s">
        <v>83</v>
      </c>
      <c r="E91" t="s">
        <v>84</v>
      </c>
      <c r="F91" t="s">
        <v>101</v>
      </c>
      <c r="I91" t="s">
        <v>101</v>
      </c>
      <c r="M91" t="str">
        <f t="shared" si="24"/>
        <v>－</v>
      </c>
      <c r="N91" s="125">
        <f t="shared" si="25"/>
      </c>
      <c r="O91" s="125">
        <f t="shared" si="26"/>
        <v>0</v>
      </c>
      <c r="P91" s="125">
        <f t="shared" si="27"/>
        <v>0</v>
      </c>
      <c r="R91" s="135" t="e">
        <f t="shared" si="20"/>
        <v>#DIV/0!</v>
      </c>
      <c r="S91" s="125">
        <f t="shared" si="28"/>
        <v>0</v>
      </c>
      <c r="T91" s="125">
        <f t="shared" si="29"/>
        <v>32977.39999999958</v>
      </c>
      <c r="U91" s="125">
        <f t="shared" si="15"/>
        <v>824434.9999999895</v>
      </c>
      <c r="V91" s="126" t="s">
        <v>72</v>
      </c>
      <c r="W91" s="125" t="e">
        <f t="shared" si="21"/>
        <v>#DIV/0!</v>
      </c>
      <c r="X91">
        <f t="shared" si="22"/>
        <v>40</v>
      </c>
    </row>
    <row r="92" spans="1:24" ht="13.5">
      <c r="A92">
        <v>91</v>
      </c>
      <c r="B92" t="s">
        <v>83</v>
      </c>
      <c r="E92" t="s">
        <v>84</v>
      </c>
      <c r="F92" t="s">
        <v>101</v>
      </c>
      <c r="I92" t="s">
        <v>101</v>
      </c>
      <c r="M92" t="str">
        <f t="shared" si="24"/>
        <v>－</v>
      </c>
      <c r="N92" s="125">
        <f t="shared" si="25"/>
      </c>
      <c r="O92" s="125">
        <f t="shared" si="26"/>
        <v>0</v>
      </c>
      <c r="P92" s="125">
        <f t="shared" si="27"/>
        <v>0</v>
      </c>
      <c r="R92" s="135" t="e">
        <f t="shared" si="20"/>
        <v>#DIV/0!</v>
      </c>
      <c r="S92" s="125">
        <f t="shared" si="28"/>
        <v>0</v>
      </c>
      <c r="T92" s="125">
        <f t="shared" si="29"/>
        <v>32977.39999999958</v>
      </c>
      <c r="U92" s="125">
        <f t="shared" si="15"/>
        <v>824434.9999999895</v>
      </c>
      <c r="V92" s="126" t="s">
        <v>72</v>
      </c>
      <c r="W92" s="125" t="e">
        <f t="shared" si="21"/>
        <v>#DIV/0!</v>
      </c>
      <c r="X92">
        <f t="shared" si="22"/>
        <v>41</v>
      </c>
    </row>
    <row r="93" spans="1:24" ht="13.5">
      <c r="A93">
        <v>92</v>
      </c>
      <c r="B93" t="s">
        <v>83</v>
      </c>
      <c r="E93" t="s">
        <v>84</v>
      </c>
      <c r="F93" t="s">
        <v>101</v>
      </c>
      <c r="I93" t="s">
        <v>101</v>
      </c>
      <c r="M93" t="str">
        <f t="shared" si="24"/>
        <v>－</v>
      </c>
      <c r="N93" s="125">
        <f t="shared" si="25"/>
      </c>
      <c r="O93" s="125">
        <f t="shared" si="26"/>
        <v>0</v>
      </c>
      <c r="P93" s="125">
        <f t="shared" si="27"/>
        <v>0</v>
      </c>
      <c r="R93" s="135" t="e">
        <f t="shared" si="20"/>
        <v>#DIV/0!</v>
      </c>
      <c r="S93" s="125">
        <f t="shared" si="28"/>
        <v>0</v>
      </c>
      <c r="T93" s="125">
        <f t="shared" si="29"/>
        <v>32977.39999999958</v>
      </c>
      <c r="U93" s="125">
        <f t="shared" si="15"/>
        <v>824434.9999999895</v>
      </c>
      <c r="V93" s="126" t="s">
        <v>72</v>
      </c>
      <c r="W93" s="125" t="e">
        <f t="shared" si="21"/>
        <v>#DIV/0!</v>
      </c>
      <c r="X93">
        <f t="shared" si="22"/>
        <v>42</v>
      </c>
    </row>
    <row r="94" spans="1:24" ht="13.5">
      <c r="A94">
        <v>93</v>
      </c>
      <c r="B94" t="s">
        <v>83</v>
      </c>
      <c r="E94" t="s">
        <v>84</v>
      </c>
      <c r="F94" t="s">
        <v>101</v>
      </c>
      <c r="I94" t="s">
        <v>101</v>
      </c>
      <c r="M94" t="str">
        <f t="shared" si="24"/>
        <v>－</v>
      </c>
      <c r="N94" s="125">
        <f t="shared" si="25"/>
      </c>
      <c r="O94" s="125">
        <f t="shared" si="26"/>
        <v>0</v>
      </c>
      <c r="P94" s="125">
        <f t="shared" si="27"/>
        <v>0</v>
      </c>
      <c r="R94" s="135" t="e">
        <f t="shared" si="20"/>
        <v>#DIV/0!</v>
      </c>
      <c r="S94" s="125">
        <f t="shared" si="28"/>
        <v>0</v>
      </c>
      <c r="T94" s="125">
        <f t="shared" si="29"/>
        <v>32977.39999999958</v>
      </c>
      <c r="U94" s="125">
        <f t="shared" si="15"/>
        <v>824434.9999999895</v>
      </c>
      <c r="V94" s="126" t="s">
        <v>72</v>
      </c>
      <c r="W94" s="125" t="e">
        <f t="shared" si="21"/>
        <v>#DIV/0!</v>
      </c>
      <c r="X94">
        <f t="shared" si="22"/>
        <v>43</v>
      </c>
    </row>
    <row r="95" spans="1:24" ht="13.5">
      <c r="A95">
        <v>94</v>
      </c>
      <c r="B95" t="s">
        <v>83</v>
      </c>
      <c r="E95" t="s">
        <v>84</v>
      </c>
      <c r="F95" t="s">
        <v>101</v>
      </c>
      <c r="I95" t="s">
        <v>101</v>
      </c>
      <c r="M95" t="str">
        <f t="shared" si="24"/>
        <v>－</v>
      </c>
      <c r="N95" s="125">
        <f t="shared" si="25"/>
      </c>
      <c r="O95" s="125">
        <f t="shared" si="26"/>
        <v>0</v>
      </c>
      <c r="P95" s="125">
        <f t="shared" si="27"/>
        <v>0</v>
      </c>
      <c r="R95" s="135" t="e">
        <f t="shared" si="20"/>
        <v>#DIV/0!</v>
      </c>
      <c r="S95" s="125">
        <f t="shared" si="28"/>
        <v>0</v>
      </c>
      <c r="T95" s="125">
        <f t="shared" si="29"/>
        <v>32977.39999999958</v>
      </c>
      <c r="U95" s="125">
        <f t="shared" si="15"/>
        <v>824434.9999999895</v>
      </c>
      <c r="V95" s="126" t="s">
        <v>72</v>
      </c>
      <c r="W95" s="125" t="e">
        <f t="shared" si="21"/>
        <v>#DIV/0!</v>
      </c>
      <c r="X95">
        <f t="shared" si="22"/>
        <v>44</v>
      </c>
    </row>
    <row r="96" spans="1:24" ht="13.5">
      <c r="A96">
        <v>95</v>
      </c>
      <c r="B96" t="s">
        <v>83</v>
      </c>
      <c r="E96" t="s">
        <v>84</v>
      </c>
      <c r="F96" t="s">
        <v>101</v>
      </c>
      <c r="I96" t="s">
        <v>101</v>
      </c>
      <c r="M96" t="str">
        <f t="shared" si="24"/>
        <v>－</v>
      </c>
      <c r="N96" s="125">
        <f t="shared" si="25"/>
      </c>
      <c r="O96" s="125">
        <f t="shared" si="26"/>
        <v>0</v>
      </c>
      <c r="P96" s="125">
        <f t="shared" si="27"/>
        <v>0</v>
      </c>
      <c r="R96" s="135" t="e">
        <f t="shared" si="20"/>
        <v>#DIV/0!</v>
      </c>
      <c r="S96" s="125">
        <f t="shared" si="28"/>
        <v>0</v>
      </c>
      <c r="T96" s="125">
        <f t="shared" si="29"/>
        <v>32977.39999999958</v>
      </c>
      <c r="U96" s="125">
        <f t="shared" si="15"/>
        <v>824434.9999999895</v>
      </c>
      <c r="V96" s="126" t="s">
        <v>72</v>
      </c>
      <c r="W96" s="125" t="e">
        <f t="shared" si="21"/>
        <v>#DIV/0!</v>
      </c>
      <c r="X96">
        <f t="shared" si="22"/>
        <v>45</v>
      </c>
    </row>
    <row r="97" spans="1:24" ht="13.5">
      <c r="A97">
        <v>96</v>
      </c>
      <c r="B97" t="s">
        <v>83</v>
      </c>
      <c r="E97" t="s">
        <v>84</v>
      </c>
      <c r="F97" t="s">
        <v>101</v>
      </c>
      <c r="I97" t="s">
        <v>101</v>
      </c>
      <c r="M97" t="str">
        <f t="shared" si="24"/>
        <v>－</v>
      </c>
      <c r="N97" s="125">
        <f t="shared" si="25"/>
      </c>
      <c r="O97" s="125">
        <f t="shared" si="26"/>
        <v>0</v>
      </c>
      <c r="P97" s="125">
        <f t="shared" si="27"/>
        <v>0</v>
      </c>
      <c r="R97" s="135" t="e">
        <f t="shared" si="20"/>
        <v>#DIV/0!</v>
      </c>
      <c r="S97" s="125">
        <f t="shared" si="28"/>
        <v>0</v>
      </c>
      <c r="T97" s="125">
        <f t="shared" si="29"/>
        <v>32977.39999999958</v>
      </c>
      <c r="U97" s="125">
        <f t="shared" si="15"/>
        <v>824434.9999999895</v>
      </c>
      <c r="V97" s="126" t="s">
        <v>72</v>
      </c>
      <c r="W97" s="125" t="e">
        <f t="shared" si="21"/>
        <v>#DIV/0!</v>
      </c>
      <c r="X97">
        <f t="shared" si="22"/>
        <v>46</v>
      </c>
    </row>
    <row r="98" spans="1:24" ht="13.5">
      <c r="A98">
        <v>97</v>
      </c>
      <c r="B98" t="s">
        <v>83</v>
      </c>
      <c r="E98" t="s">
        <v>84</v>
      </c>
      <c r="F98" t="s">
        <v>101</v>
      </c>
      <c r="I98" t="s">
        <v>101</v>
      </c>
      <c r="M98" t="str">
        <f t="shared" si="24"/>
        <v>－</v>
      </c>
      <c r="N98" s="125">
        <f t="shared" si="25"/>
      </c>
      <c r="O98" s="125">
        <f t="shared" si="26"/>
        <v>0</v>
      </c>
      <c r="P98" s="125">
        <f>IF(O98="",N98*D98/100,O98*D98/100)</f>
        <v>0</v>
      </c>
      <c r="R98" s="135" t="e">
        <f>T98/ABS(H98-Q98)</f>
        <v>#DIV/0!</v>
      </c>
      <c r="S98" s="125">
        <f t="shared" si="28"/>
        <v>0</v>
      </c>
      <c r="T98" s="125">
        <f t="shared" si="29"/>
        <v>32977.39999999958</v>
      </c>
      <c r="U98" s="125">
        <f t="shared" si="15"/>
        <v>824434.9999999895</v>
      </c>
      <c r="V98" s="126" t="s">
        <v>72</v>
      </c>
      <c r="W98" s="125" t="e">
        <f t="shared" si="21"/>
        <v>#DIV/0!</v>
      </c>
      <c r="X98">
        <f t="shared" si="22"/>
        <v>47</v>
      </c>
    </row>
    <row r="99" spans="1:24" ht="13.5">
      <c r="A99">
        <v>98</v>
      </c>
      <c r="B99" t="s">
        <v>83</v>
      </c>
      <c r="E99" t="s">
        <v>84</v>
      </c>
      <c r="F99" t="s">
        <v>101</v>
      </c>
      <c r="I99" t="s">
        <v>101</v>
      </c>
      <c r="M99" t="str">
        <f t="shared" si="24"/>
        <v>－</v>
      </c>
      <c r="N99" s="125">
        <f t="shared" si="25"/>
      </c>
      <c r="O99" s="125">
        <f t="shared" si="26"/>
        <v>0</v>
      </c>
      <c r="P99" s="125">
        <f t="shared" si="27"/>
        <v>0</v>
      </c>
      <c r="R99" s="135" t="e">
        <f>T99/ABS(H99-Q99)</f>
        <v>#DIV/0!</v>
      </c>
      <c r="S99" s="125">
        <f t="shared" si="28"/>
        <v>0</v>
      </c>
      <c r="T99" s="125">
        <f t="shared" si="29"/>
        <v>32977.39999999958</v>
      </c>
      <c r="U99" s="125">
        <f t="shared" si="15"/>
        <v>824434.9999999895</v>
      </c>
      <c r="V99" s="126" t="s">
        <v>72</v>
      </c>
      <c r="W99" s="125" t="e">
        <f t="shared" si="21"/>
        <v>#DIV/0!</v>
      </c>
      <c r="X99">
        <f t="shared" si="22"/>
        <v>48</v>
      </c>
    </row>
    <row r="100" spans="1:24" ht="13.5">
      <c r="A100">
        <v>99</v>
      </c>
      <c r="B100" t="s">
        <v>83</v>
      </c>
      <c r="E100" t="s">
        <v>84</v>
      </c>
      <c r="F100" t="s">
        <v>101</v>
      </c>
      <c r="I100" t="s">
        <v>101</v>
      </c>
      <c r="M100" t="str">
        <f t="shared" si="24"/>
        <v>－</v>
      </c>
      <c r="N100" s="125">
        <f t="shared" si="25"/>
      </c>
      <c r="O100" s="125">
        <f t="shared" si="26"/>
        <v>0</v>
      </c>
      <c r="P100" s="125">
        <f t="shared" si="27"/>
        <v>0</v>
      </c>
      <c r="R100" s="135" t="e">
        <f>T100/ABS(H100-Q100)</f>
        <v>#DIV/0!</v>
      </c>
      <c r="S100" s="125">
        <f t="shared" si="28"/>
        <v>0</v>
      </c>
      <c r="T100" s="125">
        <f t="shared" si="29"/>
        <v>32977.39999999958</v>
      </c>
      <c r="U100" s="125">
        <f t="shared" si="15"/>
        <v>824434.9999999895</v>
      </c>
      <c r="V100" s="126" t="s">
        <v>72</v>
      </c>
      <c r="W100" s="125" t="e">
        <f t="shared" si="21"/>
        <v>#DIV/0!</v>
      </c>
      <c r="X100">
        <f t="shared" si="22"/>
        <v>49</v>
      </c>
    </row>
    <row r="101" spans="1:24" ht="13.5">
      <c r="A101">
        <v>100</v>
      </c>
      <c r="B101" t="s">
        <v>83</v>
      </c>
      <c r="C101" s="136"/>
      <c r="D101" s="136"/>
      <c r="E101" t="s">
        <v>84</v>
      </c>
      <c r="F101" t="s">
        <v>101</v>
      </c>
      <c r="G101" s="136"/>
      <c r="H101" s="136"/>
      <c r="I101" t="s">
        <v>101</v>
      </c>
      <c r="J101" s="136"/>
      <c r="K101" s="136"/>
      <c r="L101" s="136"/>
      <c r="M101" t="str">
        <f t="shared" si="24"/>
        <v>－</v>
      </c>
      <c r="N101" s="125">
        <f t="shared" si="25"/>
      </c>
      <c r="O101" s="125">
        <f t="shared" si="26"/>
        <v>0</v>
      </c>
      <c r="P101" s="125">
        <f t="shared" si="27"/>
        <v>0</v>
      </c>
      <c r="R101" s="135" t="e">
        <f>T101/ABS(H101-Q101)</f>
        <v>#DIV/0!</v>
      </c>
      <c r="S101" s="125">
        <f t="shared" si="28"/>
        <v>0</v>
      </c>
      <c r="T101" s="125">
        <f t="shared" si="29"/>
        <v>32977.39999999958</v>
      </c>
      <c r="U101" s="125">
        <f t="shared" si="15"/>
        <v>824434.9999999895</v>
      </c>
      <c r="V101" s="126" t="s">
        <v>72</v>
      </c>
      <c r="W101" s="125" t="e">
        <f t="shared" si="21"/>
        <v>#DIV/0!</v>
      </c>
      <c r="X101">
        <f t="shared" si="22"/>
        <v>50</v>
      </c>
    </row>
    <row r="102" spans="1:23" ht="14.25" thickBot="1">
      <c r="A102" s="136"/>
      <c r="B102" s="136"/>
      <c r="C102" s="136"/>
      <c r="D102" s="136"/>
      <c r="G102" s="136"/>
      <c r="H102" s="136"/>
      <c r="I102" s="136"/>
      <c r="J102" s="136"/>
      <c r="K102" s="136"/>
      <c r="L102" s="136"/>
      <c r="M102" s="136"/>
      <c r="N102" s="125"/>
      <c r="O102" s="125"/>
      <c r="P102" s="125"/>
      <c r="R102" s="135"/>
      <c r="S102" s="125"/>
      <c r="T102" s="125"/>
      <c r="U102" s="125"/>
      <c r="V102" s="126"/>
      <c r="W102" s="125"/>
    </row>
    <row r="103" spans="1:16" ht="14.25" thickTop="1">
      <c r="A103" s="137"/>
      <c r="B103" s="137"/>
      <c r="C103" s="137" t="s">
        <v>85</v>
      </c>
      <c r="D103" s="137"/>
      <c r="E103" s="137"/>
      <c r="F103" s="137"/>
      <c r="G103" s="137"/>
      <c r="H103" s="137"/>
      <c r="I103" s="137"/>
      <c r="J103" s="137"/>
      <c r="K103" s="137"/>
      <c r="L103" s="137"/>
      <c r="M103" s="138" t="s">
        <v>33</v>
      </c>
      <c r="N103" s="139"/>
      <c r="O103" s="139"/>
      <c r="P103" s="137">
        <f>SUM(P2:P101)</f>
        <v>1548676.999999988</v>
      </c>
    </row>
    <row r="104" spans="3:15" ht="13.5">
      <c r="C104" t="s">
        <v>91</v>
      </c>
      <c r="N104" s="10"/>
      <c r="O104" s="10"/>
    </row>
    <row r="105" spans="3:15" ht="13.5">
      <c r="C105" t="s">
        <v>92</v>
      </c>
      <c r="N105" s="10"/>
      <c r="O105" s="10"/>
    </row>
    <row r="106" spans="3:15" ht="13.5">
      <c r="C106" t="s">
        <v>93</v>
      </c>
      <c r="N106" s="10"/>
      <c r="O106" s="10"/>
    </row>
    <row r="107" spans="3:15" ht="13.5">
      <c r="C107" t="s">
        <v>94</v>
      </c>
      <c r="N107" s="10"/>
      <c r="O107" s="10"/>
    </row>
    <row r="108" ht="13.5" customHeight="1">
      <c r="C108" t="s">
        <v>95</v>
      </c>
    </row>
    <row r="109" spans="13:15" ht="13.5">
      <c r="M109" s="11"/>
      <c r="N109" s="12"/>
      <c r="O109" s="12"/>
    </row>
    <row r="111" ht="13.5" customHeight="1" thickBot="1"/>
    <row r="112" spans="4:10" ht="14.25" thickBot="1">
      <c r="D112" s="152" t="s">
        <v>34</v>
      </c>
      <c r="E112" s="153"/>
      <c r="G112" s="154" t="s">
        <v>35</v>
      </c>
      <c r="H112" s="155"/>
      <c r="I112" s="28" t="s">
        <v>36</v>
      </c>
      <c r="J112" s="31" t="s">
        <v>37</v>
      </c>
    </row>
    <row r="113" spans="4:10" ht="13.5">
      <c r="D113" s="5" t="s">
        <v>38</v>
      </c>
      <c r="E113" s="6" t="s">
        <v>208</v>
      </c>
      <c r="G113" s="5"/>
      <c r="H113" s="15"/>
      <c r="I113" s="21"/>
      <c r="J113" s="24"/>
    </row>
    <row r="114" spans="4:10" ht="13.5">
      <c r="D114" s="2" t="s">
        <v>39</v>
      </c>
      <c r="E114" s="1">
        <v>29</v>
      </c>
      <c r="G114" s="2"/>
      <c r="H114" s="17"/>
      <c r="I114" s="22"/>
      <c r="J114" s="18"/>
    </row>
    <row r="115" spans="4:10" ht="13.5">
      <c r="D115" s="2" t="s">
        <v>40</v>
      </c>
      <c r="E115" s="1">
        <v>21</v>
      </c>
      <c r="G115" s="2"/>
      <c r="H115" s="17"/>
      <c r="I115" s="22"/>
      <c r="J115" s="18"/>
    </row>
    <row r="116" spans="4:10" ht="13.5">
      <c r="D116" s="2" t="s">
        <v>41</v>
      </c>
      <c r="E116" s="1">
        <f>E114+E115</f>
        <v>50</v>
      </c>
      <c r="G116" s="2"/>
      <c r="H116" s="17"/>
      <c r="I116" s="22"/>
      <c r="J116" s="18"/>
    </row>
    <row r="117" spans="4:10" ht="13.5">
      <c r="D117" s="2" t="s">
        <v>42</v>
      </c>
      <c r="E117" s="1">
        <v>23</v>
      </c>
      <c r="G117" s="2"/>
      <c r="H117" s="17"/>
      <c r="I117" s="22"/>
      <c r="J117" s="18"/>
    </row>
    <row r="118" spans="4:10" ht="13.5">
      <c r="D118" s="2" t="s">
        <v>43</v>
      </c>
      <c r="E118" s="4">
        <v>24</v>
      </c>
      <c r="G118" s="2"/>
      <c r="H118" s="17"/>
      <c r="I118" s="22"/>
      <c r="J118" s="18"/>
    </row>
    <row r="119" spans="4:10" ht="13.5">
      <c r="D119" s="2" t="s">
        <v>44</v>
      </c>
      <c r="E119" s="1">
        <v>3</v>
      </c>
      <c r="G119" s="2"/>
      <c r="H119" s="17"/>
      <c r="I119" s="22"/>
      <c r="J119" s="18"/>
    </row>
    <row r="120" spans="4:10" ht="13.5">
      <c r="D120" s="8" t="s">
        <v>45</v>
      </c>
      <c r="E120" s="9"/>
      <c r="G120" s="2"/>
      <c r="H120" s="17"/>
      <c r="I120" s="22"/>
      <c r="J120" s="18"/>
    </row>
    <row r="121" spans="4:10" ht="13.5">
      <c r="D121" s="2" t="s">
        <v>46</v>
      </c>
      <c r="E121" s="1">
        <v>1823013</v>
      </c>
      <c r="G121" s="2"/>
      <c r="H121" s="17"/>
      <c r="I121" s="22"/>
      <c r="J121" s="18"/>
    </row>
    <row r="122" spans="4:10" ht="13.5">
      <c r="D122" s="2" t="s">
        <v>47</v>
      </c>
      <c r="E122" s="4">
        <v>-376134</v>
      </c>
      <c r="G122" s="2"/>
      <c r="H122" s="17"/>
      <c r="I122" s="22"/>
      <c r="J122" s="18"/>
    </row>
    <row r="123" spans="4:10" ht="13.5">
      <c r="D123" s="2" t="s">
        <v>48</v>
      </c>
      <c r="E123" s="1">
        <f>E121+E122</f>
        <v>1446879</v>
      </c>
      <c r="G123" s="5"/>
      <c r="H123" s="15"/>
      <c r="I123" s="21"/>
      <c r="J123" s="16"/>
    </row>
    <row r="124" spans="4:10" ht="13.5">
      <c r="D124" s="2" t="s">
        <v>15</v>
      </c>
      <c r="E124" s="13">
        <f>E123/E116</f>
        <v>28937.58</v>
      </c>
      <c r="G124" s="2"/>
      <c r="H124" s="17"/>
      <c r="I124" s="22"/>
      <c r="J124" s="18"/>
    </row>
    <row r="125" spans="4:10" ht="13.5">
      <c r="D125" s="2" t="s">
        <v>16</v>
      </c>
      <c r="E125" s="13"/>
      <c r="G125" s="2"/>
      <c r="H125" s="17"/>
      <c r="I125" s="22"/>
      <c r="J125" s="18"/>
    </row>
    <row r="126" spans="4:10" ht="13.5">
      <c r="D126" s="2" t="s">
        <v>49</v>
      </c>
      <c r="E126" s="1">
        <v>2</v>
      </c>
      <c r="G126" s="2"/>
      <c r="H126" s="17"/>
      <c r="I126" s="22"/>
      <c r="J126" s="18"/>
    </row>
    <row r="127" spans="4:10" ht="13.5">
      <c r="D127" s="2" t="s">
        <v>50</v>
      </c>
      <c r="E127" s="1">
        <v>4</v>
      </c>
      <c r="G127" s="2"/>
      <c r="H127" s="17"/>
      <c r="I127" s="22"/>
      <c r="J127" s="18"/>
    </row>
    <row r="128" spans="4:10" ht="13.5">
      <c r="D128" s="2" t="s">
        <v>51</v>
      </c>
      <c r="E128" s="14">
        <v>55</v>
      </c>
      <c r="G128" s="2"/>
      <c r="H128" s="17"/>
      <c r="I128" s="22"/>
      <c r="J128" s="18"/>
    </row>
    <row r="129" spans="4:10" ht="14.25" thickBot="1">
      <c r="D129" s="3" t="s">
        <v>14</v>
      </c>
      <c r="E129" s="7">
        <f>E117/E116</f>
        <v>0.46</v>
      </c>
      <c r="G129" s="2"/>
      <c r="H129" s="17"/>
      <c r="I129" s="22"/>
      <c r="J129" s="18"/>
    </row>
    <row r="130" spans="7:10" ht="13.5">
      <c r="G130" s="2"/>
      <c r="H130" s="17"/>
      <c r="I130" s="22"/>
      <c r="J130" s="18"/>
    </row>
    <row r="131" spans="7:10" ht="14.25" thickBot="1">
      <c r="G131" s="3"/>
      <c r="H131" s="19"/>
      <c r="I131" s="23"/>
      <c r="J131" s="20"/>
    </row>
    <row r="132" spans="7:10" ht="14.25" thickBot="1">
      <c r="G132" s="38" t="s">
        <v>33</v>
      </c>
      <c r="H132" s="39">
        <f>SUM(H113:H131)</f>
        <v>0</v>
      </c>
      <c r="I132" s="39">
        <f>SUM(I113:I131)</f>
        <v>0</v>
      </c>
      <c r="J132" s="39">
        <f>SUM(J113:J131)</f>
        <v>0</v>
      </c>
    </row>
    <row r="134" ht="13.5" customHeight="1" thickBot="1"/>
    <row r="135" spans="7:11" ht="14.25" thickBot="1">
      <c r="G135" s="154" t="s">
        <v>52</v>
      </c>
      <c r="H135" s="155"/>
      <c r="I135" s="28" t="s">
        <v>36</v>
      </c>
      <c r="J135" s="29" t="s">
        <v>37</v>
      </c>
      <c r="K135" s="30" t="s">
        <v>53</v>
      </c>
    </row>
    <row r="136" spans="7:11" ht="13.5">
      <c r="G136" s="5" t="s">
        <v>54</v>
      </c>
      <c r="H136" s="15">
        <v>0</v>
      </c>
      <c r="I136" s="21">
        <v>0</v>
      </c>
      <c r="J136" s="25">
        <v>0</v>
      </c>
      <c r="K136" s="26">
        <v>0</v>
      </c>
    </row>
    <row r="137" spans="7:11" ht="13.5">
      <c r="G137" s="2" t="s">
        <v>55</v>
      </c>
      <c r="H137" s="17">
        <v>0</v>
      </c>
      <c r="I137" s="17">
        <v>0</v>
      </c>
      <c r="J137" s="22">
        <v>0</v>
      </c>
      <c r="K137" s="27">
        <v>0</v>
      </c>
    </row>
    <row r="138" spans="7:11" ht="13.5">
      <c r="G138" s="2" t="s">
        <v>56</v>
      </c>
      <c r="H138" s="17">
        <v>0</v>
      </c>
      <c r="I138" s="17">
        <v>0</v>
      </c>
      <c r="J138" s="22">
        <v>0</v>
      </c>
      <c r="K138" s="27">
        <v>0</v>
      </c>
    </row>
    <row r="139" spans="7:11" ht="13.5">
      <c r="G139" s="2" t="s">
        <v>57</v>
      </c>
      <c r="H139" s="17">
        <v>0</v>
      </c>
      <c r="I139" s="17">
        <v>0</v>
      </c>
      <c r="J139" s="22">
        <v>0</v>
      </c>
      <c r="K139" s="27">
        <v>0</v>
      </c>
    </row>
    <row r="140" spans="7:11" ht="14.25" thickBot="1">
      <c r="G140" s="33" t="s">
        <v>58</v>
      </c>
      <c r="H140" s="34">
        <v>0</v>
      </c>
      <c r="I140" s="34">
        <v>0</v>
      </c>
      <c r="J140" s="35">
        <v>0</v>
      </c>
      <c r="K140" s="36">
        <v>0</v>
      </c>
    </row>
    <row r="141" spans="7:11" ht="14.25" thickBot="1">
      <c r="G141" s="32" t="s">
        <v>33</v>
      </c>
      <c r="H141" s="32"/>
      <c r="I141" s="32"/>
      <c r="J141" s="37"/>
      <c r="K141" s="118">
        <f>SUM(K136:K140)</f>
        <v>0</v>
      </c>
    </row>
  </sheetData>
  <sheetProtection/>
  <autoFilter ref="B1:Z101"/>
  <mergeCells count="3">
    <mergeCell ref="D112:E112"/>
    <mergeCell ref="G112:H112"/>
    <mergeCell ref="G135:H13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4:K10"/>
  <sheetViews>
    <sheetView zoomScale="85" zoomScaleNormal="85" zoomScaleSheetLayoutView="100" zoomScalePageLayoutView="0" workbookViewId="0" topLeftCell="A1">
      <selection activeCell="K11" sqref="K11"/>
    </sheetView>
  </sheetViews>
  <sheetFormatPr defaultColWidth="8.875" defaultRowHeight="13.5"/>
  <sheetData>
    <row r="4" ht="13.5">
      <c r="K4" t="s">
        <v>105</v>
      </c>
    </row>
    <row r="5" ht="13.5">
      <c r="K5" t="s">
        <v>106</v>
      </c>
    </row>
    <row r="6" ht="13.5">
      <c r="K6" t="s">
        <v>107</v>
      </c>
    </row>
    <row r="9" ht="13.5">
      <c r="K9" t="s">
        <v>108</v>
      </c>
    </row>
    <row r="10" ht="13.5">
      <c r="K10" t="s">
        <v>109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zoomScalePageLayoutView="0" workbookViewId="0" topLeftCell="A4">
      <selection activeCell="A11" sqref="A11"/>
    </sheetView>
  </sheetViews>
  <sheetFormatPr defaultColWidth="8.875" defaultRowHeight="13.5"/>
  <sheetData>
    <row r="1" spans="1:9" ht="13.5">
      <c r="A1" s="120" t="s">
        <v>59</v>
      </c>
      <c r="B1" s="121"/>
      <c r="C1" s="121"/>
      <c r="D1" s="121"/>
      <c r="E1" s="121"/>
      <c r="F1" s="121"/>
      <c r="G1" s="121"/>
      <c r="H1" s="121"/>
      <c r="I1" s="124"/>
    </row>
    <row r="2" spans="1:9" ht="13.5">
      <c r="A2" s="122" t="s">
        <v>60</v>
      </c>
      <c r="B2" s="123"/>
      <c r="C2" s="123"/>
      <c r="D2" s="123"/>
      <c r="E2" s="123"/>
      <c r="F2" s="123"/>
      <c r="G2" s="123"/>
      <c r="H2" s="123"/>
      <c r="I2" s="124"/>
    </row>
    <row r="3" spans="1:4" ht="13.5">
      <c r="A3" s="119"/>
      <c r="D3" s="119"/>
    </row>
    <row r="7" ht="13.5">
      <c r="A7" t="s">
        <v>87</v>
      </c>
    </row>
    <row r="9" ht="13.5">
      <c r="A9" t="s">
        <v>88</v>
      </c>
    </row>
    <row r="10" ht="13.5">
      <c r="A10" t="s">
        <v>89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3.5">
      <c r="B4" t="s">
        <v>61</v>
      </c>
      <c r="C4" t="s">
        <v>62</v>
      </c>
      <c r="D4" t="s">
        <v>63</v>
      </c>
      <c r="E4" t="s">
        <v>64</v>
      </c>
    </row>
    <row r="5" spans="3:5" ht="13.5">
      <c r="C5" t="s">
        <v>65</v>
      </c>
      <c r="D5" t="s">
        <v>63</v>
      </c>
      <c r="E5" t="s">
        <v>64</v>
      </c>
    </row>
    <row r="9" spans="2:5" ht="13.5">
      <c r="B9" t="s">
        <v>66</v>
      </c>
      <c r="D9" t="s">
        <v>62</v>
      </c>
      <c r="E9" t="s">
        <v>67</v>
      </c>
    </row>
    <row r="10" spans="4:5" ht="13.5">
      <c r="D10" t="s">
        <v>68</v>
      </c>
      <c r="E10" t="s">
        <v>67</v>
      </c>
    </row>
    <row r="13" spans="2:5" ht="13.5">
      <c r="B13" t="s">
        <v>69</v>
      </c>
      <c r="E13" t="s">
        <v>62</v>
      </c>
    </row>
    <row r="14" ht="13.5">
      <c r="E14" t="s">
        <v>70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mai</cp:lastModifiedBy>
  <cp:lastPrinted>1899-12-30T00:00:00Z</cp:lastPrinted>
  <dcterms:created xsi:type="dcterms:W3CDTF">2013-10-09T23:04:08Z</dcterms:created>
  <dcterms:modified xsi:type="dcterms:W3CDTF">2015-09-15T15:38:39Z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