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>
    <definedName name="_xlnm._FilterDatabase" localSheetId="1" hidden="1">'検証データ'!$B$1:$Z$101</definedName>
  </definedNames>
  <calcPr fullCalcOnLoad="1"/>
</workbook>
</file>

<file path=xl/sharedStrings.xml><?xml version="1.0" encoding="utf-8"?>
<sst xmlns="http://schemas.openxmlformats.org/spreadsheetml/2006/main" count="1018" uniqueCount="306">
  <si>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</si>
  <si>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</si>
  <si>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</si>
  <si>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</si>
  <si>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</si>
  <si>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</si>
  <si>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</si>
  <si>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</si>
  <si>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</si>
  <si>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</si>
  <si>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</si>
  <si>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</si>
  <si>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</si>
  <si>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</si>
  <si>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</si>
  <si>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</si>
  <si>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</si>
  <si>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</si>
  <si>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</si>
  <si>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</si>
  <si>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</si>
  <si>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エントリー手法</t>
  </si>
  <si>
    <t>時間足</t>
  </si>
  <si>
    <t>エントリー日時</t>
  </si>
  <si>
    <t>エントリー価格</t>
  </si>
  <si>
    <t>決済時間足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</si>
  <si>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</si>
  <si>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</si>
  <si>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</si>
  <si>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</si>
  <si>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</si>
  <si>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</si>
  <si>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</si>
  <si>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</si>
  <si>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</si>
  <si>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</si>
  <si>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</si>
  <si>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</si>
  <si>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</si>
  <si>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</si>
  <si>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</si>
  <si>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</si>
  <si>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</si>
  <si>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</si>
  <si>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</si>
  <si>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</si>
  <si>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</si>
  <si>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</si>
  <si>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</si>
  <si>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</si>
  <si>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</si>
  <si>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</si>
  <si>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</si>
  <si>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</si>
  <si>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</si>
  <si>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</si>
  <si>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</si>
  <si>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</si>
  <si>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</si>
  <si>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</si>
  <si>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</si>
  <si>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</si>
  <si>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</si>
  <si>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</si>
  <si>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</si>
  <si>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</si>
  <si>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</si>
  <si>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</si>
  <si>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</si>
  <si>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リスクリワード</t>
  </si>
  <si>
    <t>１：</t>
  </si>
  <si>
    <t>LC相当額</t>
  </si>
  <si>
    <t>LC</t>
  </si>
  <si>
    <t>ロスカット</t>
  </si>
  <si>
    <t>メモ</t>
  </si>
  <si>
    <t>買い</t>
  </si>
  <si>
    <t>エントリー量計算（ロスカット相当額÷LC相当額</t>
  </si>
  <si>
    <t>連勝数</t>
  </si>
  <si>
    <t>通貨ペア</t>
  </si>
  <si>
    <t>№</t>
  </si>
  <si>
    <t>USDJPY</t>
  </si>
  <si>
    <t>PB</t>
  </si>
  <si>
    <t>４H足</t>
  </si>
  <si>
    <t>数量</t>
  </si>
  <si>
    <t>気づき：</t>
  </si>
  <si>
    <t>決済日時</t>
  </si>
  <si>
    <t>移動平均線の１０SMAと２０SMA、両方の上にキャンドルがあれば買い方向、下なら売り方向</t>
  </si>
  <si>
    <t>MAに触って、PBが出現したらエントリー待ち。</t>
  </si>
  <si>
    <t>PBのエントリールール成立で、エントリー</t>
  </si>
  <si>
    <t>ストップはPBのストップ</t>
  </si>
  <si>
    <t>決済は、ストップを移動していく（トレーリングストップ）</t>
  </si>
  <si>
    <t>１ドル１００円の見立てで資金を計算。ロスカットを４％でまわす。なるべく状況を見ない。ストップをあげていく。</t>
  </si>
  <si>
    <t>トレーリング</t>
  </si>
  <si>
    <t>売り</t>
  </si>
  <si>
    <t>建て値前LC</t>
  </si>
  <si>
    <t>売買</t>
  </si>
  <si>
    <t>1H</t>
  </si>
  <si>
    <t>20150317 03</t>
  </si>
  <si>
    <t>20150316　16</t>
  </si>
  <si>
    <t>20150325　03</t>
  </si>
  <si>
    <t>20150331　07</t>
  </si>
  <si>
    <t>20150331　11</t>
  </si>
  <si>
    <t>20150331　15</t>
  </si>
  <si>
    <t>20150401　04</t>
  </si>
  <si>
    <t>20150331　23</t>
  </si>
  <si>
    <t>20150401　04</t>
  </si>
  <si>
    <t>トレーリング</t>
  </si>
  <si>
    <t>20150405　23</t>
  </si>
  <si>
    <t>20150406　00</t>
  </si>
  <si>
    <t>20150406　12</t>
  </si>
  <si>
    <t>20150406　15</t>
  </si>
  <si>
    <t>20150406　16</t>
  </si>
  <si>
    <t>LC</t>
  </si>
  <si>
    <t>20150408　08</t>
  </si>
  <si>
    <t>20150408　14</t>
  </si>
  <si>
    <t>20150413　15</t>
  </si>
  <si>
    <t>20150416　05</t>
  </si>
  <si>
    <t>20150419　22</t>
  </si>
  <si>
    <t>20150419　23</t>
  </si>
  <si>
    <t>LC</t>
  </si>
  <si>
    <t>20150420　01</t>
  </si>
  <si>
    <t>20150420　02</t>
  </si>
  <si>
    <t>LC</t>
  </si>
  <si>
    <t>20150428　09</t>
  </si>
  <si>
    <t>20150428　12</t>
  </si>
  <si>
    <t>20150430　09</t>
  </si>
  <si>
    <t>トレーリング</t>
  </si>
  <si>
    <t>20150504　15</t>
  </si>
  <si>
    <t>20150505　05</t>
  </si>
  <si>
    <t>20150507　06</t>
  </si>
  <si>
    <t>20150507　13</t>
  </si>
  <si>
    <t>20150507　22</t>
  </si>
  <si>
    <t>20150508　12</t>
  </si>
  <si>
    <t>20150509　06</t>
  </si>
  <si>
    <t>20150511　13</t>
  </si>
  <si>
    <t>20150512　05</t>
  </si>
  <si>
    <t>20150512　01</t>
  </si>
  <si>
    <t>20150512　09</t>
  </si>
  <si>
    <t>20150512　11</t>
  </si>
  <si>
    <t>イーブン</t>
  </si>
  <si>
    <t>20150518　11</t>
  </si>
  <si>
    <t xml:space="preserve">20150521 00 </t>
  </si>
  <si>
    <t>トレーリング</t>
  </si>
  <si>
    <t>20150521　07</t>
  </si>
  <si>
    <t>20150521　10</t>
  </si>
  <si>
    <t>20150528　02</t>
  </si>
  <si>
    <t>20150602　02</t>
  </si>
  <si>
    <t>20150610　14</t>
  </si>
  <si>
    <t>20150610　23</t>
  </si>
  <si>
    <t>20150612　18</t>
  </si>
  <si>
    <t>20150614　21</t>
  </si>
  <si>
    <t>20150618　19</t>
  </si>
  <si>
    <t>20150619　08</t>
  </si>
  <si>
    <t>20150619　13</t>
  </si>
  <si>
    <t>20150623　18</t>
  </si>
  <si>
    <t>20150624　00</t>
  </si>
  <si>
    <t>20150624　01</t>
  </si>
  <si>
    <t>20150624　09</t>
  </si>
  <si>
    <t>20150625　13</t>
  </si>
  <si>
    <t>20150626　11</t>
  </si>
  <si>
    <t>20150703　06</t>
  </si>
  <si>
    <t>20150703　07</t>
  </si>
  <si>
    <t>20150707　05</t>
  </si>
  <si>
    <t>20150707　08</t>
  </si>
  <si>
    <t>20150709　21</t>
  </si>
  <si>
    <t>20150720　08</t>
  </si>
  <si>
    <t>20150720　02</t>
  </si>
  <si>
    <t>20150721　09</t>
  </si>
  <si>
    <t>20150722　11</t>
  </si>
  <si>
    <t>20150722　19</t>
  </si>
  <si>
    <t>20150723　24</t>
  </si>
  <si>
    <t>20150724　03</t>
  </si>
  <si>
    <t>20150727　02</t>
  </si>
  <si>
    <t>20150728　03</t>
  </si>
  <si>
    <t>20150729　23</t>
  </si>
  <si>
    <t>20150730　14</t>
  </si>
  <si>
    <t>20150804　03</t>
  </si>
  <si>
    <t>20150804　04</t>
  </si>
  <si>
    <t>20150806　15</t>
  </si>
  <si>
    <t>20150806　17</t>
  </si>
  <si>
    <t>20150811　04</t>
  </si>
  <si>
    <t>20150812　05</t>
  </si>
  <si>
    <t>20150813　02</t>
  </si>
  <si>
    <t>20150814　07</t>
  </si>
  <si>
    <t>20150817　07</t>
  </si>
  <si>
    <t>20150817　12</t>
  </si>
  <si>
    <t>20150819　13</t>
  </si>
  <si>
    <t>20150819　15</t>
  </si>
  <si>
    <t>20150820　08</t>
  </si>
  <si>
    <t>20150825　01</t>
  </si>
  <si>
    <t>20150824　01</t>
  </si>
  <si>
    <t>20150825　22</t>
  </si>
  <si>
    <t>20150826　03</t>
  </si>
  <si>
    <t>20150831　15</t>
  </si>
  <si>
    <t>20150901　23</t>
  </si>
  <si>
    <t>１H</t>
  </si>
  <si>
    <t>20150910　21</t>
  </si>
  <si>
    <t>20150910　22</t>
  </si>
  <si>
    <t>20150911　13</t>
  </si>
  <si>
    <t>20150913　23</t>
  </si>
  <si>
    <t>20150914　01</t>
  </si>
  <si>
    <t>20150914　20</t>
  </si>
  <si>
    <t>20150916　14</t>
  </si>
  <si>
    <t>20150917　02</t>
  </si>
  <si>
    <t>20130125　16</t>
  </si>
  <si>
    <t>20130128　10</t>
  </si>
  <si>
    <t>20130129　16</t>
  </si>
  <si>
    <t>20130129　22</t>
  </si>
  <si>
    <t>20130130　02</t>
  </si>
  <si>
    <t>20130130　22</t>
  </si>
  <si>
    <t>20130131　22</t>
  </si>
  <si>
    <t>20130224　22</t>
  </si>
  <si>
    <t>20130206　09</t>
  </si>
  <si>
    <t>20130206　14</t>
  </si>
  <si>
    <t>20130211　15</t>
  </si>
  <si>
    <t>20130212　14</t>
  </si>
  <si>
    <t>20130212　17</t>
  </si>
  <si>
    <t>20130212　22</t>
  </si>
  <si>
    <t>20130213　09</t>
  </si>
  <si>
    <t>20130213　16</t>
  </si>
  <si>
    <t>20130214　09</t>
  </si>
  <si>
    <t>20130214　11</t>
  </si>
  <si>
    <t>20130215　09</t>
  </si>
  <si>
    <t>20130215　22</t>
  </si>
  <si>
    <t>20130218　17</t>
  </si>
  <si>
    <t>20130218　20</t>
  </si>
  <si>
    <t>20130219　11</t>
  </si>
  <si>
    <t>20130220　08</t>
  </si>
  <si>
    <t>20130220　01</t>
  </si>
  <si>
    <t>20130227　12</t>
  </si>
  <si>
    <t>20130228　00</t>
  </si>
  <si>
    <t>20130228　15</t>
  </si>
  <si>
    <t>20130301　15</t>
  </si>
  <si>
    <t>20130301　22</t>
  </si>
  <si>
    <t>20130304　11</t>
  </si>
  <si>
    <t>20130307　07</t>
  </si>
  <si>
    <t>20130307　12</t>
  </si>
  <si>
    <t>20130312　00</t>
  </si>
  <si>
    <t>20130312　15</t>
  </si>
  <si>
    <t>20130312　23</t>
  </si>
  <si>
    <t>20130319　15</t>
  </si>
  <si>
    <t>20130319　17</t>
  </si>
  <si>
    <t>20130312　24</t>
  </si>
  <si>
    <t>20130327　09</t>
  </si>
  <si>
    <t>20130327　15</t>
  </si>
  <si>
    <t>20130328　02</t>
  </si>
  <si>
    <t>20130328　20</t>
  </si>
  <si>
    <t>20130328　09</t>
  </si>
  <si>
    <t>20130401　20</t>
  </si>
  <si>
    <t>20130402　17</t>
  </si>
  <si>
    <t>20130402　07</t>
  </si>
  <si>
    <t>20130402　21</t>
  </si>
  <si>
    <t>20130403　21</t>
  </si>
  <si>
    <t>20130403　14</t>
  </si>
  <si>
    <t>20130403　22</t>
  </si>
  <si>
    <t>20130409　17</t>
  </si>
  <si>
    <t>20130409　23</t>
  </si>
  <si>
    <t>20130410　15</t>
  </si>
  <si>
    <t>20130410　21</t>
  </si>
  <si>
    <t>20130411　11</t>
  </si>
  <si>
    <t>イーブン</t>
  </si>
  <si>
    <t>20130419　00</t>
  </si>
  <si>
    <t>20130419　03</t>
  </si>
  <si>
    <t>20130422　14</t>
  </si>
  <si>
    <t>20130422　21</t>
  </si>
  <si>
    <t>20130424　02</t>
  </si>
  <si>
    <t>20130424　11</t>
  </si>
  <si>
    <t>20130426　04</t>
  </si>
  <si>
    <t>20130426　09</t>
  </si>
  <si>
    <t>20130502　05</t>
  </si>
  <si>
    <t>20130502　07</t>
  </si>
  <si>
    <t>20130502　08</t>
  </si>
  <si>
    <t>20130502　10</t>
  </si>
  <si>
    <t>20130502　20</t>
  </si>
  <si>
    <t>20130507　10</t>
  </si>
  <si>
    <t>20130507　14</t>
  </si>
  <si>
    <t>20130507　19</t>
  </si>
  <si>
    <t>20130508　19</t>
  </si>
  <si>
    <t>20130508　21</t>
  </si>
  <si>
    <t>20130510　14</t>
  </si>
  <si>
    <t>20130513　14</t>
  </si>
  <si>
    <t>20130514　12</t>
  </si>
  <si>
    <t>20130514　18</t>
  </si>
  <si>
    <t>20130515　07</t>
  </si>
  <si>
    <t>20130515　08</t>
  </si>
  <si>
    <t>20130516　04</t>
  </si>
  <si>
    <t>20130516　14</t>
  </si>
  <si>
    <t>20130517　19</t>
  </si>
  <si>
    <t>20130520　07</t>
  </si>
  <si>
    <t>20130524　06</t>
  </si>
  <si>
    <t>20130524　12</t>
  </si>
  <si>
    <t>20130606　14</t>
  </si>
  <si>
    <t>20130607　23</t>
  </si>
  <si>
    <t>引き分け</t>
  </si>
  <si>
    <t>負けが込むとやはり早めにストップの値を動かしたくなりますが、</t>
  </si>
  <si>
    <t>動かさないほうが大きく取れているケースがあります。またその逆に、</t>
  </si>
  <si>
    <t>動かさなかったことで大きく取れていた利益を逃し、さらにLCになって</t>
  </si>
  <si>
    <t>過去検証では時間を問わずピンが出たらエントリーしていましたが、</t>
  </si>
  <si>
    <t>ピンバーはMAに触っていないといけないことに気がついて、やり直しました。</t>
  </si>
  <si>
    <t>いるケースもありました。どちらをルールにするか、考えます。</t>
  </si>
  <si>
    <t>実際の生活では寝ている時間もあることを考えて、過去検証を続けていきます。</t>
  </si>
  <si>
    <t>20150714　05</t>
  </si>
  <si>
    <t>20150721　08</t>
  </si>
  <si>
    <t>合計</t>
  </si>
  <si>
    <t>2015/3/1～2015/9/17
2013/1/1～2013/6/7</t>
  </si>
  <si>
    <t>60分足◎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</si>
</sst>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6" xfId="61" applyNumberFormat="1" applyFont="1" applyFill="1" applyBorder="1" applyAlignment="1" applyProtection="1">
      <alignment vertical="center"/>
      <protection/>
    </xf>
    <xf numFmtId="182" fontId="6" fillId="34" borderId="37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7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7" xfId="61" applyNumberFormat="1" applyFont="1" applyFill="1" applyBorder="1" applyAlignment="1" applyProtection="1">
      <alignment vertical="center"/>
      <protection/>
    </xf>
    <xf numFmtId="5" fontId="6" fillId="35" borderId="57" xfId="61" applyNumberFormat="1" applyFont="1" applyFill="1" applyBorder="1" applyAlignment="1" applyProtection="1">
      <alignment horizontal="center" vertical="center"/>
      <protection/>
    </xf>
    <xf numFmtId="182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horizontal="center" vertical="center"/>
      <protection/>
    </xf>
    <xf numFmtId="0" fontId="0" fillId="35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6" borderId="20" xfId="61" applyNumberFormat="1" applyFont="1" applyFill="1" applyBorder="1" applyAlignment="1" applyProtection="1">
      <alignment horizontal="center"/>
      <protection/>
    </xf>
    <xf numFmtId="0" fontId="10" fillId="34" borderId="59" xfId="61" applyNumberFormat="1" applyFont="1" applyFill="1" applyBorder="1" applyAlignment="1" applyProtection="1">
      <alignment horizontal="center" vertical="center"/>
      <protection/>
    </xf>
    <xf numFmtId="5" fontId="10" fillId="35" borderId="57" xfId="61" applyNumberFormat="1" applyFont="1" applyFill="1" applyBorder="1" applyAlignment="1" applyProtection="1">
      <alignment horizontal="center" vertical="center"/>
      <protection/>
    </xf>
    <xf numFmtId="9" fontId="6" fillId="35" borderId="60" xfId="61" applyNumberFormat="1" applyFont="1" applyFill="1" applyBorder="1" applyAlignment="1" applyProtection="1">
      <alignment horizontal="center" vertic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5" borderId="0" xfId="0" applyFill="1" applyAlignment="1">
      <alignment vertical="center"/>
    </xf>
    <xf numFmtId="20" fontId="0" fillId="5" borderId="0" xfId="0" applyNumberFormat="1" applyFill="1" applyAlignment="1" quotePrefix="1">
      <alignment vertical="center"/>
    </xf>
    <xf numFmtId="0" fontId="0" fillId="37" borderId="37" xfId="0" applyNumberFormat="1" applyFont="1" applyFill="1" applyBorder="1" applyAlignment="1" applyProtection="1">
      <alignment vertical="center" wrapText="1"/>
      <protection/>
    </xf>
    <xf numFmtId="0" fontId="0" fillId="37" borderId="28" xfId="0" applyNumberFormat="1" applyFont="1" applyFill="1" applyBorder="1" applyAlignment="1" applyProtection="1">
      <alignment vertical="center" wrapText="1"/>
      <protection/>
    </xf>
    <xf numFmtId="0" fontId="0" fillId="37" borderId="39" xfId="0" applyNumberFormat="1" applyFont="1" applyFill="1" applyBorder="1" applyAlignment="1" applyProtection="1">
      <alignment vertical="center" wrapText="1"/>
      <protection/>
    </xf>
    <xf numFmtId="0" fontId="0" fillId="37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8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5" fillId="0" borderId="70" xfId="0" applyNumberFormat="1" applyFont="1" applyFill="1" applyBorder="1" applyAlignment="1" applyProtection="1">
      <alignment vertical="center"/>
      <protection/>
    </xf>
    <xf numFmtId="180" fontId="0" fillId="0" borderId="7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5" fontId="7" fillId="36" borderId="22" xfId="61" applyNumberFormat="1" applyFont="1" applyFill="1" applyBorder="1" applyAlignment="1" applyProtection="1">
      <alignment horizontal="center"/>
      <protection/>
    </xf>
    <xf numFmtId="5" fontId="7" fillId="36" borderId="60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5" fontId="7" fillId="36" borderId="71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  <xf numFmtId="0" fontId="4" fillId="33" borderId="73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88" fontId="6" fillId="0" borderId="29" xfId="61" applyNumberFormat="1" applyFont="1" applyFill="1" applyBorder="1" applyAlignment="1" applyProtection="1">
      <alignment horizontal="center" vertical="center" wrapText="1"/>
      <protection/>
    </xf>
    <xf numFmtId="7" fontId="6" fillId="0" borderId="31" xfId="61" applyNumberFormat="1" applyFont="1" applyFill="1" applyBorder="1" applyAlignment="1" applyProtection="1">
      <alignment horizontal="center" vertical="center"/>
      <protection/>
    </xf>
    <xf numFmtId="0" fontId="0" fillId="9" borderId="0" xfId="0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E17" sqref="E1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3"/>
      <c r="B1" s="141" t="s">
        <v>0</v>
      </c>
      <c r="C1" s="142"/>
      <c r="D1" s="143"/>
      <c r="E1" s="112"/>
      <c r="F1" s="144" t="s">
        <v>0</v>
      </c>
      <c r="G1" s="145"/>
      <c r="H1" s="114"/>
    </row>
    <row r="2" spans="1:9" ht="47.25" customHeight="1">
      <c r="A2" s="115" t="s">
        <v>1</v>
      </c>
      <c r="B2" s="146">
        <v>120000</v>
      </c>
      <c r="C2" s="146"/>
      <c r="D2" s="146"/>
      <c r="E2" s="56" t="s">
        <v>2</v>
      </c>
      <c r="F2" s="155" t="s">
        <v>304</v>
      </c>
      <c r="G2" s="147"/>
      <c r="H2" s="40"/>
      <c r="I2" s="40"/>
    </row>
    <row r="3" spans="1:11" ht="27" customHeight="1">
      <c r="A3" s="41" t="s">
        <v>3</v>
      </c>
      <c r="B3" s="148">
        <f>SUM(B2+D23)</f>
        <v>6427259</v>
      </c>
      <c r="C3" s="148"/>
      <c r="D3" s="149"/>
      <c r="E3" s="42" t="s">
        <v>4</v>
      </c>
      <c r="F3" s="43">
        <v>0.04</v>
      </c>
      <c r="G3" s="156">
        <f>B3*F3</f>
        <v>257090.36000000002</v>
      </c>
      <c r="H3" s="45" t="s">
        <v>5</v>
      </c>
      <c r="I3" s="46">
        <f>(B3-B2)</f>
        <v>6307259</v>
      </c>
      <c r="K3" s="116"/>
    </row>
    <row r="4" spans="1:9" s="95" customFormat="1" ht="17.25" customHeight="1">
      <c r="A4" s="90"/>
      <c r="B4" s="91"/>
      <c r="C4" s="91"/>
      <c r="D4" s="91"/>
      <c r="E4" s="92"/>
      <c r="F4" s="111" t="s">
        <v>0</v>
      </c>
      <c r="G4" s="91"/>
      <c r="H4" s="93"/>
      <c r="I4" s="94"/>
    </row>
    <row r="5" spans="1:12" ht="39" customHeight="1">
      <c r="A5" s="96"/>
      <c r="B5" s="97"/>
      <c r="C5" s="97"/>
      <c r="D5" s="109"/>
      <c r="E5" s="98"/>
      <c r="F5" s="110"/>
      <c r="G5" s="97"/>
      <c r="H5" s="99"/>
      <c r="I5" s="100"/>
      <c r="J5" s="101"/>
      <c r="K5" s="102"/>
      <c r="L5" s="102"/>
    </row>
    <row r="6" spans="1:12" ht="21" customHeight="1">
      <c r="A6" s="106" t="s">
        <v>6</v>
      </c>
      <c r="B6" s="104" t="s">
        <v>0</v>
      </c>
      <c r="C6" s="104" t="s">
        <v>0</v>
      </c>
      <c r="D6" s="105"/>
      <c r="E6" s="104" t="s">
        <v>0</v>
      </c>
      <c r="F6" s="107" t="s">
        <v>0</v>
      </c>
      <c r="G6" s="44"/>
      <c r="H6" s="40"/>
      <c r="I6" s="40"/>
      <c r="L6" s="103"/>
    </row>
    <row r="7" spans="1:12" ht="28.5">
      <c r="A7" s="108" t="s">
        <v>7</v>
      </c>
      <c r="B7" s="50" t="s">
        <v>8</v>
      </c>
      <c r="C7" s="51" t="s">
        <v>9</v>
      </c>
      <c r="D7" s="52" t="s">
        <v>10</v>
      </c>
      <c r="E7" s="53" t="s">
        <v>11</v>
      </c>
      <c r="F7" s="51" t="s">
        <v>12</v>
      </c>
      <c r="G7" s="53" t="s">
        <v>13</v>
      </c>
      <c r="H7" s="52" t="s">
        <v>14</v>
      </c>
      <c r="I7" s="54" t="s">
        <v>15</v>
      </c>
      <c r="J7" s="57" t="s">
        <v>16</v>
      </c>
      <c r="K7" s="51" t="s">
        <v>17</v>
      </c>
      <c r="L7" s="55" t="s">
        <v>18</v>
      </c>
    </row>
    <row r="8" spans="1:12" ht="24.75" customHeight="1">
      <c r="A8" s="48">
        <v>42064</v>
      </c>
      <c r="B8" s="58">
        <v>0</v>
      </c>
      <c r="C8" s="59">
        <v>11885</v>
      </c>
      <c r="D8" s="77">
        <f aca="true" t="shared" si="0" ref="D8:D22">SUM(B8-C8)</f>
        <v>-11885</v>
      </c>
      <c r="E8" s="60">
        <v>0</v>
      </c>
      <c r="F8" s="61">
        <v>3</v>
      </c>
      <c r="G8" s="60">
        <f aca="true" t="shared" si="1" ref="G8:G22">SUM(E8+F8)</f>
        <v>3</v>
      </c>
      <c r="H8" s="62">
        <f aca="true" t="shared" si="2" ref="H8:H22">E8/G8</f>
        <v>0</v>
      </c>
      <c r="I8" s="63" t="e">
        <f aca="true" t="shared" si="3" ref="I8:I22">B8/E8</f>
        <v>#DIV/0!</v>
      </c>
      <c r="J8" s="63">
        <f aca="true" t="shared" si="4" ref="J8:J22">C8/F8</f>
        <v>3961.6666666666665</v>
      </c>
      <c r="K8" s="64" t="e">
        <f aca="true" t="shared" si="5" ref="K8:K22">I8/J8</f>
        <v>#DIV/0!</v>
      </c>
      <c r="L8" s="65">
        <f aca="true" t="shared" si="6" ref="L8:L22">B8/C8</f>
        <v>0</v>
      </c>
    </row>
    <row r="9" spans="1:12" ht="24.75" customHeight="1">
      <c r="A9" s="48">
        <v>42095</v>
      </c>
      <c r="B9" s="58">
        <v>43044</v>
      </c>
      <c r="C9" s="67">
        <v>28559</v>
      </c>
      <c r="D9" s="77">
        <f t="shared" si="0"/>
        <v>14485</v>
      </c>
      <c r="E9" s="68">
        <v>3</v>
      </c>
      <c r="F9" s="68">
        <v>7</v>
      </c>
      <c r="G9" s="60">
        <f t="shared" si="1"/>
        <v>10</v>
      </c>
      <c r="H9" s="62">
        <f t="shared" si="2"/>
        <v>0.3</v>
      </c>
      <c r="I9" s="63">
        <f t="shared" si="3"/>
        <v>14348</v>
      </c>
      <c r="J9" s="63">
        <f t="shared" si="4"/>
        <v>4079.8571428571427</v>
      </c>
      <c r="K9" s="64">
        <f t="shared" si="5"/>
        <v>3.5167898035645506</v>
      </c>
      <c r="L9" s="65">
        <f t="shared" si="6"/>
        <v>1.5071956300990932</v>
      </c>
    </row>
    <row r="10" spans="1:12" ht="24.75" customHeight="1">
      <c r="A10" s="48">
        <v>42125</v>
      </c>
      <c r="B10" s="66">
        <v>163765</v>
      </c>
      <c r="C10" s="67">
        <v>9556</v>
      </c>
      <c r="D10" s="77">
        <f t="shared" si="0"/>
        <v>154209</v>
      </c>
      <c r="E10" s="68">
        <v>6</v>
      </c>
      <c r="F10" s="68">
        <v>2</v>
      </c>
      <c r="G10" s="60">
        <f t="shared" si="1"/>
        <v>8</v>
      </c>
      <c r="H10" s="62">
        <f t="shared" si="2"/>
        <v>0.75</v>
      </c>
      <c r="I10" s="63">
        <f t="shared" si="3"/>
        <v>27294.166666666668</v>
      </c>
      <c r="J10" s="63">
        <f t="shared" si="4"/>
        <v>4778</v>
      </c>
      <c r="K10" s="64">
        <f t="shared" si="5"/>
        <v>5.712466862006418</v>
      </c>
      <c r="L10" s="65">
        <f t="shared" si="6"/>
        <v>17.137400586019254</v>
      </c>
    </row>
    <row r="11" spans="1:12" ht="24.75" customHeight="1">
      <c r="A11" s="48">
        <v>42156</v>
      </c>
      <c r="B11" s="66">
        <v>42353</v>
      </c>
      <c r="C11" s="67">
        <v>54389</v>
      </c>
      <c r="D11" s="77">
        <f t="shared" si="0"/>
        <v>-12036</v>
      </c>
      <c r="E11" s="68">
        <v>3</v>
      </c>
      <c r="F11" s="68">
        <v>5</v>
      </c>
      <c r="G11" s="60">
        <f t="shared" si="1"/>
        <v>8</v>
      </c>
      <c r="H11" s="62">
        <f t="shared" si="2"/>
        <v>0.375</v>
      </c>
      <c r="I11" s="63">
        <f t="shared" si="3"/>
        <v>14117.666666666666</v>
      </c>
      <c r="J11" s="63">
        <f t="shared" si="4"/>
        <v>10877.8</v>
      </c>
      <c r="K11" s="64">
        <f t="shared" si="5"/>
        <v>1.2978420881673378</v>
      </c>
      <c r="L11" s="65">
        <f t="shared" si="6"/>
        <v>0.7787052529004026</v>
      </c>
    </row>
    <row r="12" spans="1:12" ht="24.75" customHeight="1">
      <c r="A12" s="48">
        <v>42186</v>
      </c>
      <c r="B12" s="66">
        <v>470665</v>
      </c>
      <c r="C12" s="59">
        <v>42404</v>
      </c>
      <c r="D12" s="77">
        <f t="shared" si="0"/>
        <v>428261</v>
      </c>
      <c r="E12" s="68">
        <v>6</v>
      </c>
      <c r="F12" s="68">
        <v>3</v>
      </c>
      <c r="G12" s="60">
        <f t="shared" si="1"/>
        <v>9</v>
      </c>
      <c r="H12" s="62">
        <f t="shared" si="2"/>
        <v>0.6666666666666666</v>
      </c>
      <c r="I12" s="63">
        <f t="shared" si="3"/>
        <v>78444.16666666667</v>
      </c>
      <c r="J12" s="63">
        <f t="shared" si="4"/>
        <v>14134.666666666666</v>
      </c>
      <c r="K12" s="64">
        <f t="shared" si="5"/>
        <v>5.549771247995473</v>
      </c>
      <c r="L12" s="65">
        <f t="shared" si="6"/>
        <v>11.099542495990944</v>
      </c>
    </row>
    <row r="13" spans="1:12" ht="24.75" customHeight="1">
      <c r="A13" s="48">
        <v>42217</v>
      </c>
      <c r="B13" s="66">
        <v>882412</v>
      </c>
      <c r="C13" s="67">
        <v>127543</v>
      </c>
      <c r="D13" s="77">
        <f t="shared" si="0"/>
        <v>754869</v>
      </c>
      <c r="E13" s="68">
        <v>4</v>
      </c>
      <c r="F13" s="68">
        <v>4</v>
      </c>
      <c r="G13" s="60">
        <f t="shared" si="1"/>
        <v>8</v>
      </c>
      <c r="H13" s="62">
        <f t="shared" si="2"/>
        <v>0.5</v>
      </c>
      <c r="I13" s="63">
        <f t="shared" si="3"/>
        <v>220603</v>
      </c>
      <c r="J13" s="63">
        <f t="shared" si="4"/>
        <v>31885.75</v>
      </c>
      <c r="K13" s="64">
        <f t="shared" si="5"/>
        <v>6.918545118117027</v>
      </c>
      <c r="L13" s="65">
        <f t="shared" si="6"/>
        <v>6.918545118117027</v>
      </c>
    </row>
    <row r="14" spans="1:12" ht="24.75" customHeight="1">
      <c r="A14" s="48">
        <v>42248</v>
      </c>
      <c r="B14" s="66">
        <v>338736</v>
      </c>
      <c r="C14" s="59">
        <v>194573</v>
      </c>
      <c r="D14" s="77">
        <f t="shared" si="0"/>
        <v>144163</v>
      </c>
      <c r="E14" s="68">
        <v>2</v>
      </c>
      <c r="F14" s="68">
        <v>3</v>
      </c>
      <c r="G14" s="60">
        <f t="shared" si="1"/>
        <v>5</v>
      </c>
      <c r="H14" s="62">
        <f t="shared" si="2"/>
        <v>0.4</v>
      </c>
      <c r="I14" s="63">
        <f t="shared" si="3"/>
        <v>169368</v>
      </c>
      <c r="J14" s="63">
        <f t="shared" si="4"/>
        <v>64857.666666666664</v>
      </c>
      <c r="K14" s="64">
        <f t="shared" si="5"/>
        <v>2.611379790618431</v>
      </c>
      <c r="L14" s="65">
        <f t="shared" si="6"/>
        <v>1.7409198604122875</v>
      </c>
    </row>
    <row r="15" spans="1:12" ht="24.75" customHeight="1">
      <c r="A15" s="48">
        <v>41275</v>
      </c>
      <c r="B15" s="66">
        <v>313818</v>
      </c>
      <c r="C15" s="59">
        <v>0</v>
      </c>
      <c r="D15" s="77">
        <f t="shared" si="0"/>
        <v>313818</v>
      </c>
      <c r="E15" s="68">
        <v>3</v>
      </c>
      <c r="F15" s="68">
        <v>0</v>
      </c>
      <c r="G15" s="60">
        <f t="shared" si="1"/>
        <v>3</v>
      </c>
      <c r="H15" s="62">
        <f t="shared" si="2"/>
        <v>1</v>
      </c>
      <c r="I15" s="63">
        <f t="shared" si="3"/>
        <v>104606</v>
      </c>
      <c r="J15" s="63" t="e">
        <f t="shared" si="4"/>
        <v>#DIV/0!</v>
      </c>
      <c r="K15" s="64" t="e">
        <f t="shared" si="5"/>
        <v>#DIV/0!</v>
      </c>
      <c r="L15" s="65" t="e">
        <f t="shared" si="6"/>
        <v>#DIV/0!</v>
      </c>
    </row>
    <row r="16" spans="1:12" ht="24.75" customHeight="1">
      <c r="A16" s="48">
        <v>41306</v>
      </c>
      <c r="B16" s="66">
        <v>2047130</v>
      </c>
      <c r="C16" s="59">
        <v>554312</v>
      </c>
      <c r="D16" s="77">
        <f>SUM(B16-C16)</f>
        <v>1492818</v>
      </c>
      <c r="E16" s="68">
        <v>5</v>
      </c>
      <c r="F16" s="68">
        <v>4</v>
      </c>
      <c r="G16" s="60">
        <f>SUM(E16+F16)</f>
        <v>9</v>
      </c>
      <c r="H16" s="62">
        <f>E16/G16</f>
        <v>0.5555555555555556</v>
      </c>
      <c r="I16" s="63">
        <f>B16/E16</f>
        <v>409426</v>
      </c>
      <c r="J16" s="63">
        <f>C16/F16</f>
        <v>138578</v>
      </c>
      <c r="K16" s="64">
        <f>I16/J16</f>
        <v>2.95448050917173</v>
      </c>
      <c r="L16" s="65">
        <f>B16/C16</f>
        <v>3.6931006364646626</v>
      </c>
    </row>
    <row r="17" spans="1:12" ht="24.75" customHeight="1">
      <c r="A17" s="48">
        <v>41334</v>
      </c>
      <c r="B17" s="66">
        <v>667758</v>
      </c>
      <c r="C17" s="59">
        <v>290860</v>
      </c>
      <c r="D17" s="77">
        <f>SUM(B17-C17)</f>
        <v>376898</v>
      </c>
      <c r="E17" s="68">
        <v>5</v>
      </c>
      <c r="F17" s="68">
        <v>2</v>
      </c>
      <c r="G17" s="60">
        <f>SUM(E17+F17)</f>
        <v>7</v>
      </c>
      <c r="H17" s="62">
        <f>E17/G17</f>
        <v>0.7142857142857143</v>
      </c>
      <c r="I17" s="63">
        <f>B17/E17</f>
        <v>133551.6</v>
      </c>
      <c r="J17" s="63">
        <f>C17/F17</f>
        <v>145430</v>
      </c>
      <c r="K17" s="64">
        <f>I17/J17</f>
        <v>0.9183222168740975</v>
      </c>
      <c r="L17" s="65">
        <f>B17/C17</f>
        <v>2.295805542185244</v>
      </c>
    </row>
    <row r="18" spans="1:12" ht="24.75" customHeight="1">
      <c r="A18" s="48">
        <v>41365</v>
      </c>
      <c r="B18" s="66">
        <v>1089191</v>
      </c>
      <c r="C18" s="59">
        <v>870319</v>
      </c>
      <c r="D18" s="77">
        <f>SUM(B18-C18)</f>
        <v>218872</v>
      </c>
      <c r="E18" s="68">
        <v>4</v>
      </c>
      <c r="F18" s="68">
        <v>6</v>
      </c>
      <c r="G18" s="60">
        <f>SUM(E18+F18)</f>
        <v>10</v>
      </c>
      <c r="H18" s="62">
        <f>E18/G18</f>
        <v>0.4</v>
      </c>
      <c r="I18" s="63">
        <f>B18/E18</f>
        <v>272297.75</v>
      </c>
      <c r="J18" s="63">
        <f>C18/F18</f>
        <v>145053.16666666666</v>
      </c>
      <c r="K18" s="64">
        <f>I18/J18</f>
        <v>1.877227200601159</v>
      </c>
      <c r="L18" s="65">
        <f>B18/C18</f>
        <v>1.2514848004007726</v>
      </c>
    </row>
    <row r="19" spans="1:12" ht="24.75" customHeight="1">
      <c r="A19" s="48">
        <v>41395</v>
      </c>
      <c r="B19" s="66">
        <v>2383171</v>
      </c>
      <c r="C19" s="59">
        <v>1135708</v>
      </c>
      <c r="D19" s="77">
        <f>SUM(B19-C19)</f>
        <v>1247463</v>
      </c>
      <c r="E19" s="68">
        <v>4</v>
      </c>
      <c r="F19" s="68">
        <v>7</v>
      </c>
      <c r="G19" s="60">
        <f>SUM(E19+F19)</f>
        <v>11</v>
      </c>
      <c r="H19" s="62">
        <f>E19/G19</f>
        <v>0.36363636363636365</v>
      </c>
      <c r="I19" s="63">
        <f>B19/E19</f>
        <v>595792.75</v>
      </c>
      <c r="J19" s="63">
        <f>C19/F19</f>
        <v>162244</v>
      </c>
      <c r="K19" s="64">
        <f>I19/J19</f>
        <v>3.672202053696901</v>
      </c>
      <c r="L19" s="65">
        <f>B19/C19</f>
        <v>2.0984011735410864</v>
      </c>
    </row>
    <row r="20" spans="1:12" ht="24.75" customHeight="1">
      <c r="A20" s="48">
        <v>41426</v>
      </c>
      <c r="B20" s="66">
        <v>1185324</v>
      </c>
      <c r="C20" s="59">
        <v>0</v>
      </c>
      <c r="D20" s="77">
        <f>SUM(B20-C20)</f>
        <v>1185324</v>
      </c>
      <c r="E20" s="68">
        <v>1</v>
      </c>
      <c r="F20" s="68">
        <v>0</v>
      </c>
      <c r="G20" s="60">
        <f>SUM(E20+F20)</f>
        <v>1</v>
      </c>
      <c r="H20" s="62">
        <f>E20/G20</f>
        <v>1</v>
      </c>
      <c r="I20" s="63">
        <f>B20/E20</f>
        <v>1185324</v>
      </c>
      <c r="J20" s="63" t="e">
        <f>C20/F20</f>
        <v>#DIV/0!</v>
      </c>
      <c r="K20" s="64" t="e">
        <f>I20/J20</f>
        <v>#DIV/0!</v>
      </c>
      <c r="L20" s="65" t="e">
        <f>B20/C20</f>
        <v>#DIV/0!</v>
      </c>
    </row>
    <row r="21" spans="1:12" ht="24.75" customHeight="1">
      <c r="A21" s="48"/>
      <c r="B21" s="66"/>
      <c r="C21" s="59"/>
      <c r="D21" s="77">
        <f>SUM(B21-C21)</f>
        <v>0</v>
      </c>
      <c r="E21" s="68"/>
      <c r="F21" s="68"/>
      <c r="G21" s="60">
        <f>SUM(E21+F21)</f>
        <v>0</v>
      </c>
      <c r="H21" s="62" t="e">
        <f>E21/G21</f>
        <v>#DIV/0!</v>
      </c>
      <c r="I21" s="63" t="e">
        <f>B21/E21</f>
        <v>#DIV/0!</v>
      </c>
      <c r="J21" s="63" t="e">
        <f>C21/F21</f>
        <v>#DIV/0!</v>
      </c>
      <c r="K21" s="64" t="e">
        <f>I21/J21</f>
        <v>#DIV/0!</v>
      </c>
      <c r="L21" s="65" t="e">
        <f>B21/C21</f>
        <v>#DIV/0!</v>
      </c>
    </row>
    <row r="22" spans="1:12" ht="24.75" customHeight="1">
      <c r="A22" s="49"/>
      <c r="B22" s="69"/>
      <c r="C22" s="70"/>
      <c r="D22" s="78">
        <f t="shared" si="0"/>
        <v>0</v>
      </c>
      <c r="E22" s="71"/>
      <c r="F22" s="71"/>
      <c r="G22" s="72">
        <f t="shared" si="1"/>
        <v>0</v>
      </c>
      <c r="H22" s="73" t="e">
        <f t="shared" si="2"/>
        <v>#DIV/0!</v>
      </c>
      <c r="I22" s="74" t="e">
        <f t="shared" si="3"/>
        <v>#DIV/0!</v>
      </c>
      <c r="J22" s="74" t="e">
        <f t="shared" si="4"/>
        <v>#DIV/0!</v>
      </c>
      <c r="K22" s="75" t="e">
        <f t="shared" si="5"/>
        <v>#DIV/0!</v>
      </c>
      <c r="L22" s="76" t="e">
        <f t="shared" si="6"/>
        <v>#DIV/0!</v>
      </c>
    </row>
    <row r="23" spans="1:12" ht="24.75" customHeight="1">
      <c r="A23" s="79" t="s">
        <v>303</v>
      </c>
      <c r="B23" s="80">
        <f>SUM(B8:B22)</f>
        <v>9627367</v>
      </c>
      <c r="C23" s="81">
        <f aca="true" t="shared" si="7" ref="B23:G23">SUM(C8:C22)</f>
        <v>3320108</v>
      </c>
      <c r="D23" s="82">
        <f t="shared" si="7"/>
        <v>6307259</v>
      </c>
      <c r="E23" s="83">
        <f t="shared" si="7"/>
        <v>46</v>
      </c>
      <c r="F23" s="84">
        <f>SUM(F8:F22)</f>
        <v>46</v>
      </c>
      <c r="G23" s="83">
        <f t="shared" si="7"/>
        <v>92</v>
      </c>
      <c r="H23" s="85" t="e">
        <f>AVERAGE(H8:H22)</f>
        <v>#DIV/0!</v>
      </c>
      <c r="I23" s="81" t="e">
        <f>AVERAGE(I8:I22)</f>
        <v>#DIV/0!</v>
      </c>
      <c r="J23" s="81" t="e">
        <f>AVERAGE(J8:J22)</f>
        <v>#DIV/0!</v>
      </c>
      <c r="K23" s="86" t="e">
        <f>AVERAGE(K8:K22)</f>
        <v>#DIV/0!</v>
      </c>
      <c r="L23" s="87" t="e">
        <f>AVERAGE(L8:L22)</f>
        <v>#DIV/0!</v>
      </c>
    </row>
    <row r="24" spans="1:12" ht="13.5">
      <c r="A24" s="47"/>
      <c r="J24" s="88"/>
      <c r="K24" s="89" t="s">
        <v>19</v>
      </c>
      <c r="L24" s="89" t="s">
        <v>20</v>
      </c>
    </row>
    <row r="25" ht="13.5">
      <c r="A25" s="47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70" sqref="J70:J78"/>
    </sheetView>
  </sheetViews>
  <sheetFormatPr defaultColWidth="10.00390625" defaultRowHeight="13.5" customHeight="1"/>
  <cols>
    <col min="1" max="1" width="3.75390625" style="0" customWidth="1"/>
    <col min="2" max="2" width="7.25390625" style="0" customWidth="1"/>
    <col min="3" max="3" width="5.00390625" style="0" customWidth="1"/>
    <col min="4" max="4" width="15.25390625" style="0" customWidth="1"/>
    <col min="5" max="5" width="12.125" style="0" customWidth="1"/>
    <col min="6" max="6" width="4.00390625" style="0" customWidth="1"/>
    <col min="7" max="7" width="12.75390625" style="0" customWidth="1"/>
    <col min="8" max="8" width="9.75390625" style="0" customWidth="1"/>
    <col min="9" max="9" width="4.00390625" style="0" customWidth="1"/>
    <col min="10" max="10" width="12.00390625" style="0" customWidth="1"/>
    <col min="11" max="11" width="8.75390625" style="0" customWidth="1"/>
    <col min="12" max="12" width="12.125" style="0" customWidth="1"/>
    <col min="13" max="13" width="5.875" style="0" customWidth="1"/>
    <col min="14" max="14" width="6.25390625" style="0" customWidth="1"/>
    <col min="15" max="15" width="7.25390625" style="0" customWidth="1"/>
    <col min="16" max="16" width="9.625" style="0" customWidth="1"/>
    <col min="17" max="17" width="8.875" style="0" customWidth="1"/>
    <col min="18" max="21" width="10.00390625" style="0" customWidth="1"/>
    <col min="22" max="22" width="3.875" style="0" customWidth="1"/>
    <col min="23" max="23" width="8.125" style="0" customWidth="1"/>
    <col min="24" max="24" width="10.00390625" style="0" customWidth="1"/>
    <col min="25" max="26" width="8.375" style="0" customWidth="1"/>
  </cols>
  <sheetData>
    <row r="1" spans="1:25" s="132" customFormat="1" ht="27" customHeight="1" thickBot="1">
      <c r="A1" s="126" t="s">
        <v>79</v>
      </c>
      <c r="B1" s="126" t="s">
        <v>78</v>
      </c>
      <c r="C1" s="127" t="s">
        <v>95</v>
      </c>
      <c r="D1" s="127" t="s">
        <v>83</v>
      </c>
      <c r="E1" s="127" t="s">
        <v>21</v>
      </c>
      <c r="F1" s="127" t="s">
        <v>22</v>
      </c>
      <c r="G1" s="127" t="s">
        <v>23</v>
      </c>
      <c r="H1" s="127" t="s">
        <v>24</v>
      </c>
      <c r="I1" s="127" t="s">
        <v>25</v>
      </c>
      <c r="J1" s="127" t="s">
        <v>85</v>
      </c>
      <c r="K1" s="127" t="s">
        <v>26</v>
      </c>
      <c r="L1" s="127" t="s">
        <v>27</v>
      </c>
      <c r="M1" s="127" t="s">
        <v>28</v>
      </c>
      <c r="N1" s="127" t="s">
        <v>29</v>
      </c>
      <c r="O1" s="128" t="s">
        <v>30</v>
      </c>
      <c r="P1" s="129" t="s">
        <v>31</v>
      </c>
      <c r="Q1" s="130" t="s">
        <v>73</v>
      </c>
      <c r="R1" s="132" t="s">
        <v>76</v>
      </c>
      <c r="S1" s="131">
        <v>0.04</v>
      </c>
      <c r="T1" s="131" t="s">
        <v>71</v>
      </c>
      <c r="U1" s="132">
        <v>100000</v>
      </c>
      <c r="V1" s="133" t="s">
        <v>69</v>
      </c>
      <c r="W1" s="133"/>
      <c r="X1" s="132" t="s">
        <v>77</v>
      </c>
      <c r="Y1" s="132" t="s">
        <v>74</v>
      </c>
    </row>
    <row r="2" spans="1:26" ht="13.5">
      <c r="A2">
        <v>1</v>
      </c>
      <c r="B2" t="s">
        <v>80</v>
      </c>
      <c r="C2" t="s">
        <v>75</v>
      </c>
      <c r="D2">
        <v>34000</v>
      </c>
      <c r="E2" t="s">
        <v>81</v>
      </c>
      <c r="F2" t="s">
        <v>96</v>
      </c>
      <c r="G2" t="s">
        <v>98</v>
      </c>
      <c r="H2">
        <v>121.314</v>
      </c>
      <c r="I2" t="s">
        <v>96</v>
      </c>
      <c r="J2" t="s">
        <v>97</v>
      </c>
      <c r="K2">
        <v>121.299</v>
      </c>
      <c r="L2" t="s">
        <v>94</v>
      </c>
      <c r="M2" t="str">
        <f>IF(L2="トレーリング","勝ち",IF(OR(L2="LC",L2="建て値前LC"),"負け","－"))</f>
        <v>負け</v>
      </c>
      <c r="N2" s="124">
        <f>IF(M2="勝ち",ABS(K2-H2)*100,"")</f>
      </c>
      <c r="O2" s="124">
        <f>IF(M2="勝ち","",-1*ABS(K2-H2)*100)</f>
        <v>-1.4999999999986358</v>
      </c>
      <c r="P2" s="124">
        <f>IF(O2="",N2*D2/100,O2*D2/100)</f>
        <v>-509.99999999953616</v>
      </c>
      <c r="Q2">
        <v>121.197</v>
      </c>
      <c r="R2" s="134">
        <f>T2/ABS(H2-Q2)</f>
        <v>34188.03418803705</v>
      </c>
      <c r="S2" s="124">
        <f>ABS(H2-Q2)*100</f>
        <v>11.699999999999022</v>
      </c>
      <c r="T2" s="124">
        <f>$S$1*U1</f>
        <v>4000</v>
      </c>
      <c r="U2" s="124">
        <f>U1+P2</f>
        <v>99490.00000000047</v>
      </c>
      <c r="V2" s="125" t="s">
        <v>70</v>
      </c>
      <c r="W2" s="124">
        <f>IF(O2="",N2/S2,O2/S2)</f>
        <v>-0.1282051282050223</v>
      </c>
      <c r="X2">
        <f>IF(M2=M1,X1+1,1)</f>
        <v>1</v>
      </c>
      <c r="Y2" t="s">
        <v>91</v>
      </c>
      <c r="Z2" t="str">
        <f>RIGHT(G2,2)</f>
        <v>16</v>
      </c>
    </row>
    <row r="3" spans="1:26" ht="13.5">
      <c r="A3" s="139">
        <v>2</v>
      </c>
      <c r="B3" s="139" t="s">
        <v>80</v>
      </c>
      <c r="C3" s="139" t="s">
        <v>75</v>
      </c>
      <c r="D3" s="139">
        <v>75000</v>
      </c>
      <c r="E3" s="139" t="s">
        <v>81</v>
      </c>
      <c r="F3" s="139" t="s">
        <v>96</v>
      </c>
      <c r="G3" s="139" t="s">
        <v>99</v>
      </c>
      <c r="H3" s="139">
        <v>119.633</v>
      </c>
      <c r="I3" t="s">
        <v>96</v>
      </c>
      <c r="J3" t="s">
        <v>99</v>
      </c>
      <c r="K3">
        <v>119.552</v>
      </c>
      <c r="L3" t="s">
        <v>72</v>
      </c>
      <c r="M3" t="str">
        <f>IF(L3="トレーリング","勝ち",IF(OR(L3="LC",L3="建て値前LC"),"負け","－"))</f>
        <v>負け</v>
      </c>
      <c r="N3" s="124">
        <f>IF(M3="勝ち",ABS(K3-H3)*100,"")</f>
      </c>
      <c r="O3" s="124">
        <f>IF(M3="勝ち","",-1*ABS(K3-H3)*100)</f>
        <v>-8.099999999998886</v>
      </c>
      <c r="P3" s="124">
        <f>IF(O3="",N3*D3/100,O3*D3/100)</f>
        <v>-6074.999999999164</v>
      </c>
      <c r="Q3">
        <v>119.552</v>
      </c>
      <c r="R3" s="134">
        <f>T3/ABS(H3-Q3)</f>
        <v>49130.86419753785</v>
      </c>
      <c r="S3" s="124">
        <f>ABS(H3-Q3)*100</f>
        <v>8.099999999998886</v>
      </c>
      <c r="T3" s="124">
        <f>$S$1*U2</f>
        <v>3979.6000000000186</v>
      </c>
      <c r="U3" s="124">
        <f>U2+P3</f>
        <v>93415.0000000013</v>
      </c>
      <c r="V3" s="125" t="s">
        <v>70</v>
      </c>
      <c r="W3" s="124">
        <f>IF(O3="",N3/S3,O3/S3)</f>
        <v>-1</v>
      </c>
      <c r="X3">
        <f>IF(M3=M2,X2+1,1)</f>
        <v>2</v>
      </c>
      <c r="Z3" t="str">
        <f>RIGHT(G3,2)</f>
        <v>03</v>
      </c>
    </row>
    <row r="4" spans="1:26" ht="13.5">
      <c r="A4" s="139">
        <v>3</v>
      </c>
      <c r="B4" s="139" t="s">
        <v>80</v>
      </c>
      <c r="C4" s="139" t="s">
        <v>75</v>
      </c>
      <c r="D4" s="139">
        <v>25000</v>
      </c>
      <c r="E4" s="139" t="s">
        <v>81</v>
      </c>
      <c r="F4" s="139" t="s">
        <v>96</v>
      </c>
      <c r="G4" s="139" t="s">
        <v>100</v>
      </c>
      <c r="H4" s="139">
        <v>120.156</v>
      </c>
      <c r="I4" t="s">
        <v>96</v>
      </c>
      <c r="J4" t="s">
        <v>101</v>
      </c>
      <c r="K4">
        <v>119.944</v>
      </c>
      <c r="L4" t="s">
        <v>72</v>
      </c>
      <c r="M4" t="str">
        <f>IF(L4="トレーリング","勝ち",IF(OR(L4="LC",L4="建て値前LC"),"負け","－"))</f>
        <v>負け</v>
      </c>
      <c r="N4" s="124">
        <f>IF(M4="勝ち",ABS(K4-H4)*100,"")</f>
      </c>
      <c r="O4" s="124">
        <f>IF(M4="勝ち","",-1*ABS(K4-H4)*100)</f>
        <v>-21.20000000000033</v>
      </c>
      <c r="P4" s="124">
        <f>IF(O4="",N4*D4/100,O4*D4/100)</f>
        <v>-5300.000000000083</v>
      </c>
      <c r="Q4">
        <v>119.944</v>
      </c>
      <c r="R4" s="134">
        <f>T4/ABS(H4-Q4)</f>
        <v>17625.47169811318</v>
      </c>
      <c r="S4" s="124">
        <f>ABS(H4-Q4)*100</f>
        <v>21.20000000000033</v>
      </c>
      <c r="T4" s="124">
        <f>$S$1*U3</f>
        <v>3736.6000000000518</v>
      </c>
      <c r="U4" s="124">
        <f>U3+P4</f>
        <v>88115.00000000121</v>
      </c>
      <c r="V4" s="125" t="s">
        <v>70</v>
      </c>
      <c r="W4" s="124">
        <f>IF(O4="",N4/S4,O4/S4)</f>
        <v>-1</v>
      </c>
      <c r="X4">
        <f>IF(M4=M3,X3+1,1)</f>
        <v>3</v>
      </c>
      <c r="Z4" t="str">
        <f>RIGHT(G4,2)</f>
        <v>07</v>
      </c>
    </row>
    <row r="5" spans="1:26" ht="13.5">
      <c r="A5" s="139">
        <v>4</v>
      </c>
      <c r="B5" s="139" t="s">
        <v>80</v>
      </c>
      <c r="C5" s="139" t="s">
        <v>93</v>
      </c>
      <c r="D5" s="139">
        <v>29000</v>
      </c>
      <c r="E5" s="139" t="s">
        <v>81</v>
      </c>
      <c r="F5" s="139" t="s">
        <v>96</v>
      </c>
      <c r="G5" s="139" t="s">
        <v>102</v>
      </c>
      <c r="H5" s="139">
        <v>119.891</v>
      </c>
      <c r="I5" t="s">
        <v>96</v>
      </c>
      <c r="J5" t="s">
        <v>103</v>
      </c>
      <c r="K5">
        <v>119.72</v>
      </c>
      <c r="L5" t="s">
        <v>92</v>
      </c>
      <c r="M5" t="str">
        <f>IF(L5="トレーリング","勝ち",IF(OR(L5="LC",L5="建て値前LC"),"負け","－"))</f>
        <v>勝ち</v>
      </c>
      <c r="N5" s="124">
        <f>IF(M5="勝ち",ABS(K5-H5)*100,"")</f>
        <v>17.100000000000648</v>
      </c>
      <c r="O5" s="124">
        <f>IF(M5="勝ち","",-1*ABS(K5-H5)*100)</f>
      </c>
      <c r="P5" s="124">
        <f>IF(O5="",N5*D5/100,O5*D5/100)</f>
        <v>4959.000000000188</v>
      </c>
      <c r="Q5">
        <v>120.082</v>
      </c>
      <c r="R5" s="134">
        <f>T5/ABS(H5-Q5)</f>
        <v>18453.403141362644</v>
      </c>
      <c r="S5" s="124">
        <f>ABS(H5-Q5)*100</f>
        <v>19.09999999999883</v>
      </c>
      <c r="T5" s="124">
        <f>$S$1*U4</f>
        <v>3524.6000000000486</v>
      </c>
      <c r="U5" s="124">
        <f>U4+P5</f>
        <v>93074.0000000014</v>
      </c>
      <c r="V5" s="125" t="s">
        <v>70</v>
      </c>
      <c r="W5" s="124">
        <f>IF(O5="",N5/S5,O5/S5)</f>
        <v>0.8952879581152721</v>
      </c>
      <c r="X5">
        <f>IF(M5=M4,X4+1,1)</f>
        <v>1</v>
      </c>
      <c r="Z5" t="str">
        <f>RIGHT(G5,2)</f>
        <v>15</v>
      </c>
    </row>
    <row r="6" spans="1:26" ht="13.5">
      <c r="A6" s="139">
        <v>5</v>
      </c>
      <c r="B6" s="139" t="s">
        <v>80</v>
      </c>
      <c r="C6" s="139" t="s">
        <v>93</v>
      </c>
      <c r="D6" s="139">
        <v>45000</v>
      </c>
      <c r="E6" s="139" t="s">
        <v>81</v>
      </c>
      <c r="F6" s="139" t="s">
        <v>96</v>
      </c>
      <c r="G6" s="139" t="s">
        <v>104</v>
      </c>
      <c r="H6" s="139">
        <v>119.954</v>
      </c>
      <c r="I6" t="s">
        <v>96</v>
      </c>
      <c r="J6" t="s">
        <v>105</v>
      </c>
      <c r="K6">
        <v>119.723</v>
      </c>
      <c r="L6" t="s">
        <v>106</v>
      </c>
      <c r="M6" t="str">
        <f>IF(L6="トレーリング","勝ち",IF(OR(L6="LC",L6="建て値前LC"),"負け","－"))</f>
        <v>勝ち</v>
      </c>
      <c r="N6" s="124">
        <f>IF(M6="勝ち",ABS(K6-H6)*100,"")</f>
        <v>23.099999999999454</v>
      </c>
      <c r="O6" s="124">
        <f>IF(M6="勝ち","",-1*ABS(K6-H6)*100)</f>
      </c>
      <c r="P6" s="124">
        <f>IF(O6="",N6*D6/100,O6*D6/100)</f>
        <v>10394.999999999754</v>
      </c>
      <c r="Q6">
        <v>120.076</v>
      </c>
      <c r="R6" s="134">
        <f>T6/ABS(H6-Q6)</f>
        <v>30516.06557377098</v>
      </c>
      <c r="S6" s="124">
        <f>ABS(H6-Q6)*100</f>
        <v>12.199999999999989</v>
      </c>
      <c r="T6" s="124">
        <f>$S$1*U5</f>
        <v>3722.960000000056</v>
      </c>
      <c r="U6" s="124">
        <f>U5+P6</f>
        <v>103469.00000000115</v>
      </c>
      <c r="V6" s="125" t="s">
        <v>70</v>
      </c>
      <c r="W6" s="124">
        <f>IF(O6="",N6/S6,O6/S6)</f>
        <v>1.8934426229507768</v>
      </c>
      <c r="X6">
        <f>IF(M6=M5,X5+1,1)</f>
        <v>2</v>
      </c>
      <c r="Z6" t="str">
        <f>RIGHT(G6,2)</f>
        <v>23</v>
      </c>
    </row>
    <row r="7" spans="1:26" ht="13.5">
      <c r="A7" s="139">
        <v>6</v>
      </c>
      <c r="B7" s="139" t="s">
        <v>80</v>
      </c>
      <c r="C7" s="139" t="s">
        <v>93</v>
      </c>
      <c r="D7" s="139">
        <v>37000</v>
      </c>
      <c r="E7" s="139" t="s">
        <v>81</v>
      </c>
      <c r="F7" s="139" t="s">
        <v>96</v>
      </c>
      <c r="G7" s="139" t="s">
        <v>107</v>
      </c>
      <c r="H7" s="139">
        <v>118.84</v>
      </c>
      <c r="I7" t="s">
        <v>96</v>
      </c>
      <c r="J7" t="s">
        <v>108</v>
      </c>
      <c r="K7" s="140">
        <v>118.951</v>
      </c>
      <c r="L7" s="140" t="s">
        <v>72</v>
      </c>
      <c r="M7" t="str">
        <f>IF(L7="トレーリング","勝ち",IF(OR(L7="LC",L7="建て値前LC"),"負け","－"))</f>
        <v>負け</v>
      </c>
      <c r="N7" s="124">
        <f>IF(M7="勝ち",ABS(K7-H7)*100,"")</f>
      </c>
      <c r="O7" s="124">
        <f>IF(M7="勝ち","",-1*ABS(K7-H7)*100)</f>
        <v>-11.099999999999</v>
      </c>
      <c r="P7" s="124">
        <f>IF(O7="",N7*D7/100,O7*D7/100)</f>
        <v>-4106.99999999963</v>
      </c>
      <c r="Q7">
        <v>118.951</v>
      </c>
      <c r="R7" s="134">
        <f>T7/ABS(H7-Q7)</f>
        <v>37286.1261261299</v>
      </c>
      <c r="S7" s="124">
        <f>ABS(H7-Q7)*100</f>
        <v>11.099999999999</v>
      </c>
      <c r="T7" s="124">
        <f>$S$1*U6</f>
        <v>4138.760000000046</v>
      </c>
      <c r="U7" s="124">
        <f>U6+P7</f>
        <v>99362.00000000151</v>
      </c>
      <c r="V7" s="125" t="s">
        <v>70</v>
      </c>
      <c r="W7" s="124">
        <f>IF(O7="",N7/S7,O7/S7)</f>
        <v>-1</v>
      </c>
      <c r="X7">
        <f>IF(M7=M6,X6+1,1)</f>
        <v>1</v>
      </c>
      <c r="Z7" t="str">
        <f>RIGHT(G7,2)</f>
        <v>23</v>
      </c>
    </row>
    <row r="8" spans="1:26" ht="13.5">
      <c r="A8" s="139">
        <v>7</v>
      </c>
      <c r="B8" s="139" t="s">
        <v>80</v>
      </c>
      <c r="C8" s="139" t="s">
        <v>75</v>
      </c>
      <c r="D8" s="139">
        <v>35000</v>
      </c>
      <c r="E8" s="139" t="s">
        <v>81</v>
      </c>
      <c r="F8" s="139" t="s">
        <v>96</v>
      </c>
      <c r="G8" s="139" t="s">
        <v>109</v>
      </c>
      <c r="H8" s="139">
        <v>119.087</v>
      </c>
      <c r="I8" t="s">
        <v>96</v>
      </c>
      <c r="J8" t="s">
        <v>109</v>
      </c>
      <c r="K8">
        <v>118.976</v>
      </c>
      <c r="L8" s="140" t="s">
        <v>72</v>
      </c>
      <c r="M8" t="str">
        <f>IF(L8="トレーリング","勝ち",IF(OR(L8="LC",L8="建て値前LC"),"負け","－"))</f>
        <v>負け</v>
      </c>
      <c r="N8" s="124">
        <f>IF(M8="勝ち",ABS(K8-H8)*100,"")</f>
      </c>
      <c r="O8" s="124">
        <f>IF(M8="勝ち","",-1*ABS(K8-H8)*100)</f>
        <v>-11.10000000000042</v>
      </c>
      <c r="P8" s="124">
        <f>IF(O8="",N8*D8/100,O8*D8/100)</f>
        <v>-3885.0000000001473</v>
      </c>
      <c r="Q8">
        <v>118.976</v>
      </c>
      <c r="R8" s="134">
        <f>T8/ABS(H8-Q8)</f>
        <v>35806.12612612532</v>
      </c>
      <c r="S8" s="124">
        <f>ABS(H8-Q8)*100</f>
        <v>11.10000000000042</v>
      </c>
      <c r="T8" s="124">
        <f>$S$1*U7</f>
        <v>3974.4800000000605</v>
      </c>
      <c r="U8" s="124">
        <f>U7+P8</f>
        <v>95477.00000000137</v>
      </c>
      <c r="V8" s="125" t="s">
        <v>70</v>
      </c>
      <c r="W8" s="124">
        <f>IF(O8="",N8/S8,O8/S8)</f>
        <v>-1</v>
      </c>
      <c r="X8">
        <f>IF(M8=M7,X7+1,1)</f>
        <v>2</v>
      </c>
      <c r="Z8" t="str">
        <f>RIGHT(G8,2)</f>
        <v>12</v>
      </c>
    </row>
    <row r="9" spans="1:26" ht="13.5">
      <c r="A9" s="139">
        <v>8</v>
      </c>
      <c r="B9" s="139" t="s">
        <v>80</v>
      </c>
      <c r="C9" s="139" t="s">
        <v>93</v>
      </c>
      <c r="D9" s="139">
        <v>26000</v>
      </c>
      <c r="E9" s="139" t="s">
        <v>81</v>
      </c>
      <c r="F9" s="139" t="s">
        <v>96</v>
      </c>
      <c r="G9" s="139" t="s">
        <v>110</v>
      </c>
      <c r="H9" s="139">
        <v>118.936</v>
      </c>
      <c r="I9" t="s">
        <v>96</v>
      </c>
      <c r="J9" t="s">
        <v>111</v>
      </c>
      <c r="K9">
        <v>119.082</v>
      </c>
      <c r="L9" s="140" t="s">
        <v>112</v>
      </c>
      <c r="M9" t="str">
        <f>IF(L9="トレーリング","勝ち",IF(OR(L9="LC",L9="建て値前LC"),"負け","－"))</f>
        <v>負け</v>
      </c>
      <c r="N9" s="124">
        <f>IF(M9="勝ち",ABS(K9-H9)*100,"")</f>
      </c>
      <c r="O9" s="124">
        <f>IF(M9="勝ち","",-1*ABS(K9-H9)*100)</f>
        <v>-14.599999999998658</v>
      </c>
      <c r="P9" s="124">
        <f>IF(O9="",N9*D9/100,O9*D9/100)</f>
        <v>-3795.999999999651</v>
      </c>
      <c r="Q9">
        <v>119.082</v>
      </c>
      <c r="R9" s="134">
        <f>T9/ABS(H9-Q9)</f>
        <v>26158.0821917836</v>
      </c>
      <c r="S9" s="124">
        <f>ABS(H9-Q9)*100</f>
        <v>14.599999999998658</v>
      </c>
      <c r="T9" s="124">
        <f>$S$1*U8</f>
        <v>3819.080000000055</v>
      </c>
      <c r="U9" s="124">
        <f>U8+P9</f>
        <v>91681.00000000172</v>
      </c>
      <c r="V9" s="125" t="s">
        <v>70</v>
      </c>
      <c r="W9" s="124">
        <f>IF(O9="",N9/S9,O9/S9)</f>
        <v>-1</v>
      </c>
      <c r="X9">
        <f>IF(M9=M8,X8+1,1)</f>
        <v>3</v>
      </c>
      <c r="Z9" t="str">
        <f>RIGHT(G9,2)</f>
        <v>15</v>
      </c>
    </row>
    <row r="10" spans="1:26" ht="13.5">
      <c r="A10" s="139">
        <v>9</v>
      </c>
      <c r="B10" s="139" t="s">
        <v>80</v>
      </c>
      <c r="C10" s="139" t="s">
        <v>93</v>
      </c>
      <c r="D10" s="139">
        <v>25000</v>
      </c>
      <c r="E10" s="139" t="s">
        <v>81</v>
      </c>
      <c r="F10" s="139" t="s">
        <v>96</v>
      </c>
      <c r="G10" s="139" t="s">
        <v>113</v>
      </c>
      <c r="H10" s="139">
        <v>119.987</v>
      </c>
      <c r="I10" t="s">
        <v>96</v>
      </c>
      <c r="J10" t="s">
        <v>114</v>
      </c>
      <c r="K10">
        <v>119.843</v>
      </c>
      <c r="L10" s="140" t="s">
        <v>72</v>
      </c>
      <c r="M10" t="str">
        <f>IF(L10="トレーリング","勝ち",IF(OR(L10="LC",L10="建て値前LC"),"負け","－"))</f>
        <v>負け</v>
      </c>
      <c r="N10" s="124">
        <f>IF(M10="勝ち",ABS(K10-H10)*100,"")</f>
      </c>
      <c r="O10" s="124">
        <f>IF(M10="勝ち","",-1*ABS(K10-H10)*100)</f>
        <v>-14.399999999999125</v>
      </c>
      <c r="P10" s="124">
        <f>IF(O10="",N10*D10/100,O10*D10/100)</f>
        <v>-3599.9999999997813</v>
      </c>
      <c r="Q10">
        <v>119.843</v>
      </c>
      <c r="R10" s="134">
        <f>T10/ABS(H10-Q10)</f>
        <v>25466.94444444647</v>
      </c>
      <c r="S10" s="124">
        <f>ABS(H10-Q10)*100</f>
        <v>14.399999999999125</v>
      </c>
      <c r="T10" s="124">
        <f>$S$1*U9</f>
        <v>3667.240000000069</v>
      </c>
      <c r="U10" s="124">
        <f>U9+P10</f>
        <v>88081.00000000194</v>
      </c>
      <c r="V10" s="125" t="s">
        <v>70</v>
      </c>
      <c r="W10" s="124">
        <f>IF(O10="",N10/S10,O10/S10)</f>
        <v>-1</v>
      </c>
      <c r="X10">
        <f>IF(M10=M9,X9+1,1)</f>
        <v>4</v>
      </c>
      <c r="Z10" t="str">
        <f>RIGHT(G10,2)</f>
        <v>08</v>
      </c>
    </row>
    <row r="11" spans="1:26" ht="13.5">
      <c r="A11" s="139">
        <v>10</v>
      </c>
      <c r="B11" s="139" t="s">
        <v>80</v>
      </c>
      <c r="C11" s="139" t="s">
        <v>93</v>
      </c>
      <c r="D11" s="139">
        <v>26000</v>
      </c>
      <c r="E11" s="139" t="s">
        <v>81</v>
      </c>
      <c r="F11" s="139" t="s">
        <v>96</v>
      </c>
      <c r="G11" s="139" t="s">
        <v>115</v>
      </c>
      <c r="H11" s="139">
        <v>120.289</v>
      </c>
      <c r="I11" t="s">
        <v>96</v>
      </c>
      <c r="J11" t="s">
        <v>116</v>
      </c>
      <c r="K11">
        <v>119.224</v>
      </c>
      <c r="L11" s="140" t="s">
        <v>92</v>
      </c>
      <c r="M11" t="str">
        <f>IF(L11="トレーリング","勝ち",IF(OR(L11="LC",L11="建て値前LC"),"負け","－"))</f>
        <v>勝ち</v>
      </c>
      <c r="N11" s="124">
        <f>IF(M11="勝ち",ABS(K11-H11)*100,"")</f>
        <v>106.49999999999977</v>
      </c>
      <c r="O11" s="124">
        <f>IF(M11="勝ち","",-1*ABS(K11-H11)*100)</f>
      </c>
      <c r="P11" s="124">
        <f>IF(O11="",N11*D11/100,O11*D11/100)</f>
        <v>27689.999999999938</v>
      </c>
      <c r="Q11">
        <v>120.423</v>
      </c>
      <c r="R11" s="134">
        <f>T11/ABS(H11-Q11)</f>
        <v>26292.835820896034</v>
      </c>
      <c r="S11" s="124">
        <f>ABS(H11-Q11)*100</f>
        <v>13.400000000000034</v>
      </c>
      <c r="T11" s="124">
        <f>$S$1*U10</f>
        <v>3523.2400000000775</v>
      </c>
      <c r="U11" s="124">
        <f>U10+P11</f>
        <v>115771.00000000188</v>
      </c>
      <c r="V11" s="125" t="s">
        <v>70</v>
      </c>
      <c r="W11" s="124">
        <f>IF(O11="",N11/S11,O11/S11)</f>
        <v>7.947761194029813</v>
      </c>
      <c r="X11">
        <f>IF(M11=M10,X10+1,1)</f>
        <v>1</v>
      </c>
      <c r="Z11" t="str">
        <f>RIGHT(G11,2)</f>
        <v>15</v>
      </c>
    </row>
    <row r="12" spans="1:26" ht="13.5">
      <c r="A12" s="139">
        <v>11</v>
      </c>
      <c r="B12" s="139" t="s">
        <v>80</v>
      </c>
      <c r="C12" s="139" t="s">
        <v>75</v>
      </c>
      <c r="D12" s="139">
        <v>37000</v>
      </c>
      <c r="E12" s="139" t="s">
        <v>81</v>
      </c>
      <c r="F12" s="139" t="s">
        <v>96</v>
      </c>
      <c r="G12" s="139" t="s">
        <v>117</v>
      </c>
      <c r="H12" s="139">
        <v>118.944</v>
      </c>
      <c r="I12" t="s">
        <v>96</v>
      </c>
      <c r="J12" t="s">
        <v>118</v>
      </c>
      <c r="K12">
        <v>118.82</v>
      </c>
      <c r="L12" s="140" t="s">
        <v>119</v>
      </c>
      <c r="M12" t="str">
        <f>IF(L12="トレーリング","勝ち",IF(OR(L12="LC",L12="建て値前LC"),"負け","－"))</f>
        <v>負け</v>
      </c>
      <c r="N12" s="124">
        <f>IF(M12="勝ち",ABS(K12-H12)*100,"")</f>
      </c>
      <c r="O12" s="124">
        <f>IF(M12="勝ち","",-1*ABS(K12-H12)*100)</f>
        <v>-12.400000000000944</v>
      </c>
      <c r="P12" s="124">
        <f>IF(O12="",N12*D12/100,O12*D12/100)</f>
        <v>-4588.000000000349</v>
      </c>
      <c r="Q12">
        <v>118.82</v>
      </c>
      <c r="R12" s="134">
        <f>T12/ABS(H12-Q12)</f>
        <v>37345.48387096551</v>
      </c>
      <c r="S12" s="124">
        <f>ABS(H12-Q12)*100</f>
        <v>12.400000000000944</v>
      </c>
      <c r="T12" s="124">
        <f>$S$1*U11</f>
        <v>4630.840000000076</v>
      </c>
      <c r="U12" s="124">
        <f>U11+P12</f>
        <v>111183.00000000153</v>
      </c>
      <c r="V12" s="125" t="s">
        <v>70</v>
      </c>
      <c r="W12" s="124">
        <f>IF(O12="",N12/S12,O12/S12)</f>
        <v>-1</v>
      </c>
      <c r="X12">
        <f>IF(M12=M11,X11+1,1)</f>
        <v>1</v>
      </c>
      <c r="Z12" t="str">
        <f>RIGHT(G12,2)</f>
        <v>22</v>
      </c>
    </row>
    <row r="13" spans="1:26" ht="13.5">
      <c r="A13" s="139">
        <v>12</v>
      </c>
      <c r="B13" s="139" t="s">
        <v>80</v>
      </c>
      <c r="C13" s="139" t="s">
        <v>75</v>
      </c>
      <c r="D13" s="139">
        <v>50000</v>
      </c>
      <c r="E13" s="139" t="s">
        <v>81</v>
      </c>
      <c r="F13" s="139" t="s">
        <v>96</v>
      </c>
      <c r="G13" s="139" t="s">
        <v>120</v>
      </c>
      <c r="H13" s="139">
        <v>118.972</v>
      </c>
      <c r="I13" t="s">
        <v>96</v>
      </c>
      <c r="J13" t="s">
        <v>121</v>
      </c>
      <c r="K13">
        <v>118.884</v>
      </c>
      <c r="L13" s="140" t="s">
        <v>122</v>
      </c>
      <c r="M13" t="str">
        <f>IF(L13="トレーリング","勝ち",IF(OR(L13="LC",L13="建て値前LC"),"負け","－"))</f>
        <v>負け</v>
      </c>
      <c r="N13" s="124">
        <f>IF(M13="勝ち",ABS(K13-H13)*100,"")</f>
      </c>
      <c r="O13" s="124">
        <f>IF(M13="勝ち","",-1*ABS(K13-H13)*100)</f>
        <v>-8.799999999999386</v>
      </c>
      <c r="P13" s="124">
        <f>IF(O13="",N13*D13/100,O13*D13/100)</f>
        <v>-4399.9999999996935</v>
      </c>
      <c r="Q13">
        <v>118.884</v>
      </c>
      <c r="R13" s="134">
        <f>T13/ABS(H13-Q13)</f>
        <v>50537.7272727315</v>
      </c>
      <c r="S13" s="124">
        <f>ABS(H13-Q13)*100</f>
        <v>8.799999999999386</v>
      </c>
      <c r="T13" s="124">
        <f>$S$1*U12</f>
        <v>4447.320000000062</v>
      </c>
      <c r="U13" s="124">
        <f>U12+P13</f>
        <v>106783.00000000183</v>
      </c>
      <c r="V13" s="125" t="s">
        <v>70</v>
      </c>
      <c r="W13" s="124">
        <f>IF(O13="",N13/S13,O13/S13)</f>
        <v>-1</v>
      </c>
      <c r="X13">
        <f>IF(M13=M12,X12+1,1)</f>
        <v>2</v>
      </c>
      <c r="Z13" t="str">
        <f>RIGHT(G13,2)</f>
        <v>01</v>
      </c>
    </row>
    <row r="14" spans="1:26" ht="13.5">
      <c r="A14" s="139">
        <v>13</v>
      </c>
      <c r="B14" s="139" t="s">
        <v>80</v>
      </c>
      <c r="C14" s="139" t="s">
        <v>93</v>
      </c>
      <c r="D14" s="139">
        <v>47000</v>
      </c>
      <c r="E14" s="139" t="s">
        <v>81</v>
      </c>
      <c r="F14" s="139" t="s">
        <v>96</v>
      </c>
      <c r="G14" s="139" t="s">
        <v>123</v>
      </c>
      <c r="H14" s="139">
        <v>119.014</v>
      </c>
      <c r="I14" t="s">
        <v>96</v>
      </c>
      <c r="J14" t="s">
        <v>124</v>
      </c>
      <c r="K14">
        <v>119.103</v>
      </c>
      <c r="L14" s="140" t="s">
        <v>72</v>
      </c>
      <c r="M14" t="str">
        <f>IF(L14="トレーリング","勝ち",IF(OR(L14="LC",L14="建て値前LC"),"負け","－"))</f>
        <v>負け</v>
      </c>
      <c r="N14" s="124">
        <f>IF(M14="勝ち",ABS(K14-H14)*100,"")</f>
      </c>
      <c r="O14" s="124">
        <f>IF(M14="勝ち","",-1*ABS(K14-H14)*100)</f>
        <v>-8.899999999999864</v>
      </c>
      <c r="P14" s="124">
        <f>IF(O14="",N14*D14/100,O14*D14/100)</f>
        <v>-4182.999999999936</v>
      </c>
      <c r="Q14">
        <v>119.103</v>
      </c>
      <c r="R14" s="134">
        <f>T14/ABS(H14-Q14)</f>
        <v>47992.35955056336</v>
      </c>
      <c r="S14" s="124">
        <f>ABS(H14-Q14)*100</f>
        <v>8.899999999999864</v>
      </c>
      <c r="T14" s="124">
        <f>$S$1*U13</f>
        <v>4271.320000000073</v>
      </c>
      <c r="U14" s="124">
        <f>U13+P14</f>
        <v>102600.00000000189</v>
      </c>
      <c r="V14" s="125" t="s">
        <v>70</v>
      </c>
      <c r="W14" s="124">
        <f>IF(O14="",N14/S14,O14/S14)</f>
        <v>-1</v>
      </c>
      <c r="X14">
        <f>IF(M14=M13,X13+1,1)</f>
        <v>3</v>
      </c>
      <c r="Z14" t="str">
        <f>RIGHT(G14,2)</f>
        <v>09</v>
      </c>
    </row>
    <row r="15" spans="1:26" ht="13.5">
      <c r="A15" s="139">
        <v>14</v>
      </c>
      <c r="B15" s="139" t="s">
        <v>80</v>
      </c>
      <c r="C15" s="139" t="s">
        <v>75</v>
      </c>
      <c r="D15" s="139">
        <v>24000</v>
      </c>
      <c r="E15" s="139" t="s">
        <v>81</v>
      </c>
      <c r="F15" s="139" t="s">
        <v>96</v>
      </c>
      <c r="G15" s="139" t="s">
        <v>125</v>
      </c>
      <c r="H15" s="139">
        <v>118.91</v>
      </c>
      <c r="I15" t="s">
        <v>96</v>
      </c>
      <c r="J15" t="s">
        <v>128</v>
      </c>
      <c r="K15">
        <v>120.023</v>
      </c>
      <c r="L15" s="140" t="s">
        <v>126</v>
      </c>
      <c r="M15" t="str">
        <f>IF(L15="トレーリング","勝ち",IF(OR(L15="LC",L15="建て値前LC"),"負け","－"))</f>
        <v>勝ち</v>
      </c>
      <c r="N15" s="124">
        <f>IF(M15="勝ち",ABS(K15-H15)*100,"")</f>
        <v>111.29999999999995</v>
      </c>
      <c r="O15" s="124">
        <f>IF(M15="勝ち","",-1*ABS(K15-H15)*100)</f>
      </c>
      <c r="P15" s="124">
        <f>IF(O15="",N15*D15/100,O15*D15/100)</f>
        <v>26711.99999999999</v>
      </c>
      <c r="Q15">
        <v>118.745</v>
      </c>
      <c r="R15" s="134">
        <f>T15/ABS(H15-Q15)</f>
        <v>24872.72727272893</v>
      </c>
      <c r="S15" s="124">
        <f>ABS(H15-Q15)*100</f>
        <v>16.499999999999204</v>
      </c>
      <c r="T15" s="124">
        <f>$S$1*U14</f>
        <v>4104.0000000000755</v>
      </c>
      <c r="U15" s="124">
        <f>U14+P15</f>
        <v>129312.00000000188</v>
      </c>
      <c r="V15" s="125" t="s">
        <v>70</v>
      </c>
      <c r="W15" s="124">
        <f>IF(O15="",N15/S15,O15/S15)</f>
        <v>6.7454545454548684</v>
      </c>
      <c r="X15">
        <f>IF(M15=M14,X14+1,1)</f>
        <v>1</v>
      </c>
      <c r="Z15" t="str">
        <f>RIGHT(G15,2)</f>
        <v>09</v>
      </c>
    </row>
    <row r="16" spans="1:26" ht="13.5">
      <c r="A16">
        <v>15</v>
      </c>
      <c r="B16" t="s">
        <v>80</v>
      </c>
      <c r="C16" s="139" t="s">
        <v>75</v>
      </c>
      <c r="D16" s="139">
        <v>26000</v>
      </c>
      <c r="E16" t="s">
        <v>81</v>
      </c>
      <c r="F16" t="s">
        <v>96</v>
      </c>
      <c r="G16" t="s">
        <v>127</v>
      </c>
      <c r="H16" s="139">
        <v>120.194</v>
      </c>
      <c r="I16" t="s">
        <v>96</v>
      </c>
      <c r="J16" t="s">
        <v>128</v>
      </c>
      <c r="K16">
        <v>120.037</v>
      </c>
      <c r="L16" s="140" t="s">
        <v>72</v>
      </c>
      <c r="M16" t="str">
        <f>IF(L16="トレーリング","勝ち",IF(OR(L16="LC",L16="建て値前LC"),"負け","－"))</f>
        <v>負け</v>
      </c>
      <c r="N16" s="124">
        <f>IF(M16="勝ち",ABS(K16-H16)*100,"")</f>
      </c>
      <c r="O16" s="124">
        <f>IF(M16="勝ち","",-1*ABS(K16-H16)*100)</f>
        <v>-15.699999999999648</v>
      </c>
      <c r="P16" s="124">
        <f>IF(O16="",N16*D16/100,O16*D16/100)</f>
        <v>-4081.9999999999086</v>
      </c>
      <c r="Q16">
        <v>120.037</v>
      </c>
      <c r="R16" s="134">
        <f>T16/ABS(H16-Q16)</f>
        <v>32945.73248407765</v>
      </c>
      <c r="S16" s="124">
        <f>ABS(H16-Q16)*100</f>
        <v>15.699999999999648</v>
      </c>
      <c r="T16" s="124">
        <f>$S$1*U15</f>
        <v>5172.480000000075</v>
      </c>
      <c r="U16" s="124">
        <f>U15+P16</f>
        <v>125230.00000000196</v>
      </c>
      <c r="V16" s="125" t="s">
        <v>70</v>
      </c>
      <c r="W16" s="124">
        <f>IF(O16="",N16/S16,O16/S16)</f>
        <v>-1</v>
      </c>
      <c r="X16">
        <f>IF(M16=M15,X15+1,1)</f>
        <v>1</v>
      </c>
      <c r="Z16" t="str">
        <f>RIGHT(G16,2)</f>
        <v>15</v>
      </c>
    </row>
    <row r="17" spans="1:26" ht="13.5">
      <c r="A17">
        <v>16</v>
      </c>
      <c r="B17" t="s">
        <v>80</v>
      </c>
      <c r="C17" s="139" t="s">
        <v>93</v>
      </c>
      <c r="D17" s="139">
        <v>41000</v>
      </c>
      <c r="E17" t="s">
        <v>81</v>
      </c>
      <c r="F17" t="s">
        <v>96</v>
      </c>
      <c r="G17" t="s">
        <v>129</v>
      </c>
      <c r="H17" s="139">
        <v>119.547</v>
      </c>
      <c r="I17" t="s">
        <v>96</v>
      </c>
      <c r="J17" t="s">
        <v>130</v>
      </c>
      <c r="K17">
        <v>119.39</v>
      </c>
      <c r="L17" s="140" t="s">
        <v>92</v>
      </c>
      <c r="M17" t="str">
        <f>IF(L17="トレーリング","勝ち",IF(OR(L17="LC",L17="建て値前LC"),"負け","－"))</f>
        <v>勝ち</v>
      </c>
      <c r="N17" s="124">
        <f>IF(M17="勝ち",ABS(K17-H17)*100,"")</f>
        <v>15.699999999999648</v>
      </c>
      <c r="O17" s="124">
        <f>IF(M17="勝ち","",-1*ABS(K17-H17)*100)</f>
      </c>
      <c r="P17" s="124">
        <f>IF(O17="",N17*D17/100,O17*D17/100)</f>
        <v>6436.999999999855</v>
      </c>
      <c r="Q17">
        <v>119.427</v>
      </c>
      <c r="R17" s="134">
        <f>T17/ABS(H17-Q17)</f>
        <v>41743.33333333735</v>
      </c>
      <c r="S17" s="124">
        <f>ABS(H17-Q17)*100</f>
        <v>11.999999999999034</v>
      </c>
      <c r="T17" s="124">
        <f>$S$1*U16</f>
        <v>5009.200000000079</v>
      </c>
      <c r="U17" s="124">
        <f>U16+P17</f>
        <v>131667.00000000183</v>
      </c>
      <c r="V17" s="125" t="s">
        <v>70</v>
      </c>
      <c r="W17" s="124">
        <f>IF(O17="",N17/S17,O17/S17)</f>
        <v>1.3083333333334093</v>
      </c>
      <c r="X17">
        <f>IF(M17=M16,X16+1,1)</f>
        <v>1</v>
      </c>
      <c r="Z17" t="str">
        <f>RIGHT(G17,2)</f>
        <v>06</v>
      </c>
    </row>
    <row r="18" spans="1:26" ht="13.5">
      <c r="A18">
        <v>17</v>
      </c>
      <c r="B18" t="s">
        <v>80</v>
      </c>
      <c r="C18" s="139" t="s">
        <v>75</v>
      </c>
      <c r="D18" s="139">
        <v>30000</v>
      </c>
      <c r="E18" t="s">
        <v>81</v>
      </c>
      <c r="F18" t="s">
        <v>96</v>
      </c>
      <c r="G18" t="s">
        <v>131</v>
      </c>
      <c r="H18" s="139">
        <v>119.737</v>
      </c>
      <c r="I18" t="s">
        <v>96</v>
      </c>
      <c r="J18" t="s">
        <v>132</v>
      </c>
      <c r="K18">
        <v>119.95</v>
      </c>
      <c r="L18" s="140" t="s">
        <v>92</v>
      </c>
      <c r="M18" t="str">
        <f>IF(L18="トレーリング","勝ち",IF(OR(L18="LC",L18="建て値前LC"),"負け","－"))</f>
        <v>勝ち</v>
      </c>
      <c r="N18" s="124">
        <f>IF(M18="勝ち",ABS(K18-H18)*100,"")</f>
        <v>21.300000000000807</v>
      </c>
      <c r="O18" s="124">
        <f>IF(M18="勝ち","",-1*ABS(K18-H18)*100)</f>
      </c>
      <c r="P18" s="124">
        <f>IF(O18="",N18*D18/100,O18*D18/100)</f>
        <v>6390.000000000242</v>
      </c>
      <c r="Q18">
        <v>119.565</v>
      </c>
      <c r="R18" s="134">
        <f>T18/ABS(H18-Q18)</f>
        <v>30620.232558140488</v>
      </c>
      <c r="S18" s="124">
        <f>ABS(H18-Q18)*100</f>
        <v>17.199999999999704</v>
      </c>
      <c r="T18" s="124">
        <f>$S$1*U17</f>
        <v>5266.680000000073</v>
      </c>
      <c r="U18" s="124">
        <f>U17+P18</f>
        <v>138057.00000000207</v>
      </c>
      <c r="V18" s="125" t="s">
        <v>70</v>
      </c>
      <c r="W18" s="124">
        <f>IF(O18="",N18/S18,O18/S18)</f>
        <v>1.238372093023324</v>
      </c>
      <c r="X18">
        <f>IF(M18=M17,X17+1,1)</f>
        <v>2</v>
      </c>
      <c r="Z18" t="str">
        <f>RIGHT(G18,2)</f>
        <v>22</v>
      </c>
    </row>
    <row r="19" spans="1:26" ht="13.5">
      <c r="A19">
        <v>18</v>
      </c>
      <c r="B19" t="s">
        <v>80</v>
      </c>
      <c r="C19" s="139" t="s">
        <v>93</v>
      </c>
      <c r="D19" s="139">
        <v>46000</v>
      </c>
      <c r="E19" t="s">
        <v>81</v>
      </c>
      <c r="F19" t="s">
        <v>96</v>
      </c>
      <c r="G19" t="s">
        <v>133</v>
      </c>
      <c r="H19" s="139">
        <v>119.685</v>
      </c>
      <c r="I19" t="s">
        <v>96</v>
      </c>
      <c r="J19" t="s">
        <v>133</v>
      </c>
      <c r="K19">
        <v>119.804</v>
      </c>
      <c r="L19" s="140" t="s">
        <v>72</v>
      </c>
      <c r="M19" t="str">
        <f>IF(L19="トレーリング","勝ち",IF(OR(L19="LC",L19="建て値前LC"),"負け","－"))</f>
        <v>負け</v>
      </c>
      <c r="N19" s="124">
        <f>IF(M19="勝ち",ABS(K19-H19)*100,"")</f>
      </c>
      <c r="O19" s="124">
        <f>IF(M19="勝ち","",-1*ABS(K19-H19)*100)</f>
        <v>-11.899999999999977</v>
      </c>
      <c r="P19" s="124">
        <f>IF(O19="",N19*D19/100,O19*D19/100)</f>
        <v>-5473.999999999989</v>
      </c>
      <c r="Q19">
        <v>119.804</v>
      </c>
      <c r="R19" s="134">
        <f>T19/ABS(H19-Q19)</f>
        <v>46405.71428571507</v>
      </c>
      <c r="S19" s="124">
        <f>ABS(H19-Q19)*100</f>
        <v>11.899999999999977</v>
      </c>
      <c r="T19" s="124">
        <f>$S$1*U18</f>
        <v>5522.2800000000825</v>
      </c>
      <c r="U19" s="124">
        <f>U18+P19</f>
        <v>132583.00000000207</v>
      </c>
      <c r="V19" s="125" t="s">
        <v>70</v>
      </c>
      <c r="W19" s="124">
        <f>IF(O19="",N19/S19,O19/S19)</f>
        <v>-1</v>
      </c>
      <c r="X19">
        <f>IF(M19=M18,X18+1,1)</f>
        <v>1</v>
      </c>
      <c r="Z19" t="str">
        <f>RIGHT(G19,2)</f>
        <v>06</v>
      </c>
    </row>
    <row r="20" spans="1:26" ht="13.5">
      <c r="A20">
        <v>19</v>
      </c>
      <c r="B20" t="s">
        <v>80</v>
      </c>
      <c r="C20" s="139" t="s">
        <v>75</v>
      </c>
      <c r="D20" s="139">
        <v>48000</v>
      </c>
      <c r="E20" t="s">
        <v>81</v>
      </c>
      <c r="F20" t="s">
        <v>96</v>
      </c>
      <c r="G20" t="s">
        <v>134</v>
      </c>
      <c r="H20" s="139">
        <v>119.918</v>
      </c>
      <c r="I20" t="s">
        <v>96</v>
      </c>
      <c r="J20" t="s">
        <v>135</v>
      </c>
      <c r="K20">
        <v>120.188</v>
      </c>
      <c r="L20" s="140" t="s">
        <v>92</v>
      </c>
      <c r="M20" t="str">
        <f>IF(L20="トレーリング","勝ち",IF(OR(L20="LC",L20="建て値前LC"),"負け","－"))</f>
        <v>勝ち</v>
      </c>
      <c r="N20" s="124">
        <f>IF(M20="勝ち",ABS(K20-H20)*100,"")</f>
        <v>26.999999999999602</v>
      </c>
      <c r="O20" s="124">
        <f>IF(M20="勝ち","",-1*ABS(K20-H20)*100)</f>
      </c>
      <c r="P20" s="124">
        <f>IF(O20="",N20*D20/100,O20*D20/100)</f>
        <v>12959.999999999809</v>
      </c>
      <c r="Q20">
        <v>119.808</v>
      </c>
      <c r="R20" s="134">
        <f>T20/ABS(H20-Q20)</f>
        <v>48212.000000001</v>
      </c>
      <c r="S20" s="124">
        <f>ABS(H20-Q20)*100</f>
        <v>10.999999999999943</v>
      </c>
      <c r="T20" s="124">
        <f>$S$1*U19</f>
        <v>5303.3200000000825</v>
      </c>
      <c r="U20" s="124">
        <f>U19+P20</f>
        <v>145543.00000000186</v>
      </c>
      <c r="V20" s="125" t="s">
        <v>70</v>
      </c>
      <c r="W20" s="124">
        <f>IF(O20="",N20/S20,O20/S20)</f>
        <v>2.454545454545431</v>
      </c>
      <c r="X20">
        <f>IF(M20=M19,X19+1,1)</f>
        <v>1</v>
      </c>
      <c r="Z20" t="str">
        <f>RIGHT(G20,2)</f>
        <v>13</v>
      </c>
    </row>
    <row r="21" spans="1:26" ht="13.5">
      <c r="A21">
        <v>20</v>
      </c>
      <c r="B21" t="s">
        <v>80</v>
      </c>
      <c r="C21" s="139" t="s">
        <v>75</v>
      </c>
      <c r="D21" s="139">
        <v>67000</v>
      </c>
      <c r="E21" t="s">
        <v>81</v>
      </c>
      <c r="F21" t="s">
        <v>96</v>
      </c>
      <c r="G21" t="s">
        <v>136</v>
      </c>
      <c r="H21" s="139">
        <v>120.139</v>
      </c>
      <c r="I21" t="s">
        <v>96</v>
      </c>
      <c r="J21" t="s">
        <v>135</v>
      </c>
      <c r="K21">
        <v>120.188</v>
      </c>
      <c r="L21" s="140" t="s">
        <v>92</v>
      </c>
      <c r="M21" t="str">
        <f>IF(L21="トレーリング","勝ち",IF(OR(L21="LC",L21="建て値前LC"),"負け","－"))</f>
        <v>勝ち</v>
      </c>
      <c r="N21" s="124">
        <f>IF(M21="勝ち",ABS(K21-H21)*100,"")</f>
        <v>4.900000000000659</v>
      </c>
      <c r="O21" s="124">
        <f>IF(M21="勝ち","",-1*ABS(K21-H21)*100)</f>
      </c>
      <c r="P21" s="124">
        <f>IF(O21="",N21*D21/100,O21*D21/100)</f>
        <v>3283.000000000442</v>
      </c>
      <c r="Q21">
        <v>120.061</v>
      </c>
      <c r="R21" s="134">
        <f>T21/ABS(H21-Q21)</f>
        <v>74637.43589744762</v>
      </c>
      <c r="S21" s="124">
        <f>ABS(H21-Q21)*100</f>
        <v>7.7999999999988745</v>
      </c>
      <c r="T21" s="124">
        <f>$S$1*U20</f>
        <v>5821.720000000075</v>
      </c>
      <c r="U21" s="124">
        <f>U20+P21</f>
        <v>148826.0000000023</v>
      </c>
      <c r="V21" s="125" t="s">
        <v>70</v>
      </c>
      <c r="W21" s="124">
        <f>IF(O21="",N21/S21,O21/S21)</f>
        <v>0.6282051282053034</v>
      </c>
      <c r="X21">
        <f>IF(M21=M20,X20+1,1)</f>
        <v>2</v>
      </c>
      <c r="Z21" t="str">
        <f>RIGHT(G21,2)</f>
        <v>01</v>
      </c>
    </row>
    <row r="22" spans="1:26" ht="13.5">
      <c r="A22">
        <v>21</v>
      </c>
      <c r="B22" t="s">
        <v>80</v>
      </c>
      <c r="C22" s="139" t="s">
        <v>93</v>
      </c>
      <c r="D22" s="139">
        <v>50000</v>
      </c>
      <c r="E22" t="s">
        <v>81</v>
      </c>
      <c r="F22" t="s">
        <v>96</v>
      </c>
      <c r="G22" t="s">
        <v>137</v>
      </c>
      <c r="H22" s="139">
        <v>119.993</v>
      </c>
      <c r="I22" t="s">
        <v>96</v>
      </c>
      <c r="J22" t="s">
        <v>138</v>
      </c>
      <c r="K22" s="139">
        <v>119.993</v>
      </c>
      <c r="L22" s="154" t="s">
        <v>139</v>
      </c>
      <c r="M22" t="str">
        <f>IF(L22="トレーリング","勝ち",IF(OR(L22="LC",L22="建て値前LC"),"負け","－"))</f>
        <v>－</v>
      </c>
      <c r="N22" s="124">
        <f>IF(M22="勝ち",ABS(K22-H22)*100,"")</f>
      </c>
      <c r="O22" s="124">
        <f>IF(M22="勝ち","",-1*ABS(K22-H22)*100)</f>
        <v>0</v>
      </c>
      <c r="P22" s="124">
        <f>IF(O22="",N22*D22/100,O22*D22/100)</f>
        <v>0</v>
      </c>
      <c r="Q22">
        <v>120.111</v>
      </c>
      <c r="R22" s="134">
        <f>T22/ABS(H22-Q22)</f>
        <v>50449.49152542057</v>
      </c>
      <c r="S22" s="124">
        <f>ABS(H22-Q22)*100</f>
        <v>11.80000000000092</v>
      </c>
      <c r="T22" s="124">
        <f>$S$1*U21</f>
        <v>5953.040000000092</v>
      </c>
      <c r="U22" s="124">
        <f>U21+P22</f>
        <v>148826.0000000023</v>
      </c>
      <c r="V22" s="125" t="s">
        <v>70</v>
      </c>
      <c r="W22" s="124">
        <f>IF(O22="",N22/S22,O22/S22)</f>
        <v>0</v>
      </c>
      <c r="X22">
        <f>IF(M22=M21,X21+1,1)</f>
        <v>1</v>
      </c>
      <c r="Z22" t="str">
        <f>RIGHT(G22,2)</f>
        <v>09</v>
      </c>
    </row>
    <row r="23" spans="1:26" ht="13.5">
      <c r="A23">
        <v>22</v>
      </c>
      <c r="B23" t="s">
        <v>80</v>
      </c>
      <c r="C23" s="139" t="s">
        <v>75</v>
      </c>
      <c r="D23" s="139">
        <v>83000</v>
      </c>
      <c r="E23" t="s">
        <v>81</v>
      </c>
      <c r="F23" t="s">
        <v>96</v>
      </c>
      <c r="G23" t="s">
        <v>140</v>
      </c>
      <c r="H23" s="139">
        <v>119.705</v>
      </c>
      <c r="I23" t="s">
        <v>96</v>
      </c>
      <c r="J23" t="s">
        <v>141</v>
      </c>
      <c r="K23" s="139">
        <v>121.006</v>
      </c>
      <c r="L23" s="154" t="s">
        <v>142</v>
      </c>
      <c r="M23" t="str">
        <f>IF(L23="トレーリング","勝ち",IF(OR(L23="LC",L23="建て値前LC"),"負け","－"))</f>
        <v>勝ち</v>
      </c>
      <c r="N23" s="124">
        <f>IF(M23="勝ち",ABS(K23-H23)*100,"")</f>
        <v>130.1000000000002</v>
      </c>
      <c r="O23" s="124">
        <f>IF(M23="勝ち","",-1*ABS(K23-H23)*100)</f>
      </c>
      <c r="P23" s="124">
        <f>IF(O23="",N23*D23/100,O23*D23/100)</f>
        <v>107983.00000000017</v>
      </c>
      <c r="Q23">
        <v>119.634</v>
      </c>
      <c r="R23" s="134">
        <f>T23/ABS(H23-Q23)</f>
        <v>83845.63380282061</v>
      </c>
      <c r="S23" s="124">
        <f>ABS(H23-Q23)*100</f>
        <v>7.099999999999795</v>
      </c>
      <c r="T23" s="124">
        <f>$S$1*U22</f>
        <v>5953.040000000092</v>
      </c>
      <c r="U23" s="124">
        <f>U22+P23</f>
        <v>256809.00000000247</v>
      </c>
      <c r="V23" s="125" t="s">
        <v>70</v>
      </c>
      <c r="W23" s="124">
        <f>IF(O23="",N23/S23,O23/S23)</f>
        <v>18.323943661972386</v>
      </c>
      <c r="X23">
        <f>IF(M23=M22,X22+1,1)</f>
        <v>1</v>
      </c>
      <c r="Z23" t="str">
        <f>RIGHT(G23,2)</f>
        <v>11</v>
      </c>
    </row>
    <row r="24" spans="1:26" ht="13.5">
      <c r="A24">
        <v>23</v>
      </c>
      <c r="B24" t="s">
        <v>80</v>
      </c>
      <c r="C24" s="139" t="s">
        <v>93</v>
      </c>
      <c r="D24" s="139">
        <v>89000</v>
      </c>
      <c r="E24" t="s">
        <v>81</v>
      </c>
      <c r="F24" t="s">
        <v>96</v>
      </c>
      <c r="G24" t="s">
        <v>143</v>
      </c>
      <c r="H24" s="139">
        <v>121.037</v>
      </c>
      <c r="I24" t="s">
        <v>96</v>
      </c>
      <c r="J24" t="s">
        <v>144</v>
      </c>
      <c r="K24" s="139">
        <v>121.037</v>
      </c>
      <c r="L24" s="154" t="s">
        <v>139</v>
      </c>
      <c r="M24" t="str">
        <f>IF(L24="トレーリング","勝ち",IF(OR(L24="LC",L24="建て値前LC"),"負け","－"))</f>
        <v>－</v>
      </c>
      <c r="N24" s="124">
        <f>IF(M24="勝ち",ABS(K24-H24)*100,"")</f>
      </c>
      <c r="O24" s="124">
        <f>IF(M24="勝ち","",-1*ABS(K24-H24)*100)</f>
        <v>0</v>
      </c>
      <c r="P24" s="124">
        <f>IF(O24="",N24*D24/100,O24*D24/100)</f>
        <v>0</v>
      </c>
      <c r="Q24">
        <v>121.152</v>
      </c>
      <c r="R24" s="134">
        <f>T24/ABS(H24-Q24)</f>
        <v>89324.86956522222</v>
      </c>
      <c r="S24" s="124">
        <f>ABS(H24-Q24)*100</f>
        <v>11.499999999999488</v>
      </c>
      <c r="T24" s="124">
        <f>$S$1*U23</f>
        <v>10272.360000000099</v>
      </c>
      <c r="U24" s="124">
        <f>U23+P24</f>
        <v>256809.00000000247</v>
      </c>
      <c r="V24" s="125" t="s">
        <v>70</v>
      </c>
      <c r="W24" s="124">
        <f>IF(O24="",N24/S24,O24/S24)</f>
        <v>0</v>
      </c>
      <c r="X24">
        <f>IF(M24=M23,X23+1,1)</f>
        <v>1</v>
      </c>
      <c r="Z24" t="str">
        <f>RIGHT(G24,2)</f>
        <v>07</v>
      </c>
    </row>
    <row r="25" spans="1:26" ht="13.5">
      <c r="A25">
        <v>24</v>
      </c>
      <c r="B25" t="s">
        <v>80</v>
      </c>
      <c r="C25" s="139" t="s">
        <v>75</v>
      </c>
      <c r="D25" s="139">
        <v>37000</v>
      </c>
      <c r="E25" t="s">
        <v>81</v>
      </c>
      <c r="F25" t="s">
        <v>96</v>
      </c>
      <c r="G25" t="s">
        <v>145</v>
      </c>
      <c r="H25" s="139">
        <v>123.767</v>
      </c>
      <c r="I25" t="s">
        <v>96</v>
      </c>
      <c r="J25" t="s">
        <v>146</v>
      </c>
      <c r="K25" s="139">
        <v>124.728</v>
      </c>
      <c r="L25" s="154" t="s">
        <v>92</v>
      </c>
      <c r="M25" t="str">
        <f>IF(L25="トレーリング","勝ち",IF(OR(L25="LC",L25="建て値前LC"),"負け","－"))</f>
        <v>勝ち</v>
      </c>
      <c r="N25" s="124">
        <f>IF(M25="勝ち",ABS(K25-H25)*100,"")</f>
        <v>96.09999999999985</v>
      </c>
      <c r="O25" s="124">
        <f>IF(M25="勝ち","",-1*ABS(K25-H25)*100)</f>
      </c>
      <c r="P25" s="124">
        <f>IF(O25="",N25*D25/100,O25*D25/100)</f>
        <v>35556.99999999994</v>
      </c>
      <c r="Q25">
        <v>123.494</v>
      </c>
      <c r="R25" s="134">
        <f>T25/ABS(H25-Q25)</f>
        <v>37627.6923076932</v>
      </c>
      <c r="S25" s="124">
        <f>ABS(H25-Q25)*100</f>
        <v>27.299999999999613</v>
      </c>
      <c r="T25" s="124">
        <f>$S$1*U24</f>
        <v>10272.360000000099</v>
      </c>
      <c r="U25" s="124">
        <f>U24+P25</f>
        <v>292366.00000000244</v>
      </c>
      <c r="V25" s="125" t="s">
        <v>70</v>
      </c>
      <c r="W25" s="124">
        <f>IF(O25="",N25/S25,O25/S25)</f>
        <v>3.5201465201465645</v>
      </c>
      <c r="X25">
        <f>IF(M25=M24,X24+1,1)</f>
        <v>1</v>
      </c>
      <c r="Z25" t="str">
        <f>RIGHT(G25,2)</f>
        <v>02</v>
      </c>
    </row>
    <row r="26" spans="1:26" ht="13.5">
      <c r="A26">
        <v>25</v>
      </c>
      <c r="B26" t="s">
        <v>80</v>
      </c>
      <c r="C26" s="139" t="s">
        <v>93</v>
      </c>
      <c r="D26" s="139">
        <v>40000</v>
      </c>
      <c r="E26" t="s">
        <v>81</v>
      </c>
      <c r="F26" t="s">
        <v>96</v>
      </c>
      <c r="G26" t="s">
        <v>147</v>
      </c>
      <c r="H26" s="139">
        <v>122.638</v>
      </c>
      <c r="I26" t="s">
        <v>96</v>
      </c>
      <c r="J26" t="s">
        <v>148</v>
      </c>
      <c r="K26" s="139">
        <v>122.927</v>
      </c>
      <c r="L26" s="154" t="s">
        <v>72</v>
      </c>
      <c r="M26" t="str">
        <f>IF(L26="トレーリング","勝ち",IF(OR(L26="LC",L26="建て値前LC"),"負け","－"))</f>
        <v>負け</v>
      </c>
      <c r="N26" s="124">
        <f>IF(M26="勝ち",ABS(K26-H26)*100,"")</f>
      </c>
      <c r="O26" s="124">
        <f>IF(M26="勝ち","",-1*ABS(K26-H26)*100)</f>
        <v>-28.900000000000148</v>
      </c>
      <c r="P26" s="124">
        <f>IF(O26="",N26*D26/100,O26*D26/100)</f>
        <v>-11560.000000000058</v>
      </c>
      <c r="Q26">
        <v>122.927</v>
      </c>
      <c r="R26" s="134">
        <f>T26/ABS(H26-Q26)</f>
        <v>40465.882352941306</v>
      </c>
      <c r="S26" s="124">
        <f>ABS(H26-Q26)*100</f>
        <v>28.900000000000148</v>
      </c>
      <c r="T26" s="124">
        <f>$S$1*U25</f>
        <v>11694.640000000098</v>
      </c>
      <c r="U26" s="124">
        <f>U25+P26</f>
        <v>280806.0000000024</v>
      </c>
      <c r="V26" s="125" t="s">
        <v>70</v>
      </c>
      <c r="W26" s="124">
        <f>IF(O26="",N26/S26,O26/S26)</f>
        <v>-1</v>
      </c>
      <c r="X26">
        <f>IF(M26=M25,X25+1,1)</f>
        <v>1</v>
      </c>
      <c r="Z26" t="str">
        <f>RIGHT(G26,2)</f>
        <v>14</v>
      </c>
    </row>
    <row r="27" spans="1:26" ht="13.5">
      <c r="A27">
        <v>26</v>
      </c>
      <c r="B27" t="s">
        <v>80</v>
      </c>
      <c r="C27" s="139" t="s">
        <v>93</v>
      </c>
      <c r="D27" s="139">
        <v>65000</v>
      </c>
      <c r="E27" t="s">
        <v>81</v>
      </c>
      <c r="F27" t="s">
        <v>96</v>
      </c>
      <c r="G27" t="s">
        <v>149</v>
      </c>
      <c r="H27" s="139">
        <v>123.355</v>
      </c>
      <c r="I27" t="s">
        <v>96</v>
      </c>
      <c r="J27" t="s">
        <v>150</v>
      </c>
      <c r="K27" s="139">
        <v>123.263</v>
      </c>
      <c r="L27" s="154" t="s">
        <v>92</v>
      </c>
      <c r="M27" t="str">
        <f>IF(L27="トレーリング","勝ち",IF(OR(L27="LC",L27="建て値前LC"),"負け","－"))</f>
        <v>勝ち</v>
      </c>
      <c r="N27" s="124">
        <f>IF(M27="勝ち",ABS(K27-H27)*100,"")</f>
        <v>9.199999999999875</v>
      </c>
      <c r="O27" s="124">
        <f>IF(M27="勝ち","",-1*ABS(K27-H27)*100)</f>
      </c>
      <c r="P27" s="124">
        <f>IF(O27="",N27*D27/100,O27*D27/100)</f>
        <v>5979.999999999918</v>
      </c>
      <c r="Q27">
        <v>123.526</v>
      </c>
      <c r="R27" s="134">
        <f>T27/ABS(H27-Q27)</f>
        <v>65685.61403509125</v>
      </c>
      <c r="S27" s="124">
        <f>ABS(H27-Q27)*100</f>
        <v>17.099999999999227</v>
      </c>
      <c r="T27" s="124">
        <f>$S$1*U26</f>
        <v>11232.240000000096</v>
      </c>
      <c r="U27" s="124">
        <f>U26+P27</f>
        <v>286786.0000000023</v>
      </c>
      <c r="V27" s="125" t="s">
        <v>70</v>
      </c>
      <c r="W27" s="124">
        <f>IF(O27="",N27/S27,O27/S27)</f>
        <v>0.5380116959064497</v>
      </c>
      <c r="X27">
        <f>IF(M27=M26,X26+1,1)</f>
        <v>1</v>
      </c>
      <c r="Z27" t="str">
        <f>RIGHT(G27,2)</f>
        <v>18</v>
      </c>
    </row>
    <row r="28" spans="1:26" ht="13.5">
      <c r="A28">
        <v>27</v>
      </c>
      <c r="B28" t="s">
        <v>80</v>
      </c>
      <c r="C28" s="139" t="s">
        <v>75</v>
      </c>
      <c r="D28" s="139">
        <v>131000</v>
      </c>
      <c r="E28" t="s">
        <v>81</v>
      </c>
      <c r="F28" t="s">
        <v>96</v>
      </c>
      <c r="G28" t="s">
        <v>151</v>
      </c>
      <c r="H28" s="139">
        <v>123.03</v>
      </c>
      <c r="I28" t="s">
        <v>96</v>
      </c>
      <c r="J28" t="s">
        <v>151</v>
      </c>
      <c r="K28" s="139">
        <v>122.943</v>
      </c>
      <c r="L28" s="154" t="s">
        <v>72</v>
      </c>
      <c r="M28" t="str">
        <f>IF(L28="トレーリング","勝ち",IF(OR(L28="LC",L28="建て値前LC"),"負け","－"))</f>
        <v>負け</v>
      </c>
      <c r="N28" s="124">
        <f>IF(M28="勝ち",ABS(K28-H28)*100,"")</f>
      </c>
      <c r="O28" s="124">
        <f>IF(M28="勝ち","",-1*ABS(K28-H28)*100)</f>
        <v>-8.70000000000033</v>
      </c>
      <c r="P28" s="124">
        <f>IF(O28="",N28*D28/100,O28*D28/100)</f>
        <v>-11397.000000000431</v>
      </c>
      <c r="Q28">
        <v>122.943</v>
      </c>
      <c r="R28" s="134">
        <f>T28/ABS(H28-Q28)</f>
        <v>131855.63218390412</v>
      </c>
      <c r="S28" s="124">
        <f>ABS(H28-Q28)*100</f>
        <v>8.70000000000033</v>
      </c>
      <c r="T28" s="124">
        <f>$S$1*U27</f>
        <v>11471.440000000093</v>
      </c>
      <c r="U28" s="124">
        <f>U27+P28</f>
        <v>275389.0000000019</v>
      </c>
      <c r="V28" s="125" t="s">
        <v>70</v>
      </c>
      <c r="W28" s="124">
        <f>IF(O28="",N28/S28,O28/S28)</f>
        <v>-1</v>
      </c>
      <c r="X28">
        <f>IF(M28=M27,X27+1,1)</f>
        <v>1</v>
      </c>
      <c r="Z28" t="str">
        <f>RIGHT(G28,2)</f>
        <v>19</v>
      </c>
    </row>
    <row r="29" spans="1:26" ht="13.5">
      <c r="A29">
        <v>28</v>
      </c>
      <c r="B29" t="s">
        <v>80</v>
      </c>
      <c r="C29" s="139" t="s">
        <v>75</v>
      </c>
      <c r="D29" s="139">
        <v>50000</v>
      </c>
      <c r="E29" t="s">
        <v>81</v>
      </c>
      <c r="F29" t="s">
        <v>96</v>
      </c>
      <c r="G29" t="s">
        <v>152</v>
      </c>
      <c r="H29" s="139">
        <v>123.144</v>
      </c>
      <c r="I29" t="s">
        <v>96</v>
      </c>
      <c r="J29" t="s">
        <v>153</v>
      </c>
      <c r="K29" s="139">
        <v>122.925</v>
      </c>
      <c r="L29" s="154" t="s">
        <v>72</v>
      </c>
      <c r="M29" t="str">
        <f>IF(L29="トレーリング","勝ち",IF(OR(L29="LC",L29="建て値前LC"),"負け","－"))</f>
        <v>負け</v>
      </c>
      <c r="N29" s="124">
        <f>IF(M29="勝ち",ABS(K29-H29)*100,"")</f>
      </c>
      <c r="O29" s="124">
        <f>IF(M29="勝ち","",-1*ABS(K29-H29)*100)</f>
        <v>-21.90000000000083</v>
      </c>
      <c r="P29" s="124">
        <f>IF(O29="",N29*D29/100,O29*D29/100)</f>
        <v>-10950.000000000415</v>
      </c>
      <c r="Q29">
        <v>122.925</v>
      </c>
      <c r="R29" s="134">
        <f>T29/ABS(H29-Q29)</f>
        <v>50299.36073059206</v>
      </c>
      <c r="S29" s="124">
        <f>ABS(H29-Q29)*100</f>
        <v>21.90000000000083</v>
      </c>
      <c r="T29" s="124">
        <f>$S$1*U28</f>
        <v>11015.560000000078</v>
      </c>
      <c r="U29" s="124">
        <f>U28+P29</f>
        <v>264439.0000000015</v>
      </c>
      <c r="V29" s="125" t="s">
        <v>70</v>
      </c>
      <c r="W29" s="124">
        <f>IF(O29="",N29/S29,O29/S29)</f>
        <v>-1</v>
      </c>
      <c r="X29">
        <f>IF(M29=M28,X28+1,1)</f>
        <v>2</v>
      </c>
      <c r="Z29" t="str">
        <f>RIGHT(G29,2)</f>
        <v>08</v>
      </c>
    </row>
    <row r="30" spans="1:26" ht="13.5">
      <c r="A30">
        <v>29</v>
      </c>
      <c r="B30" t="s">
        <v>80</v>
      </c>
      <c r="C30" s="139" t="s">
        <v>75</v>
      </c>
      <c r="D30" s="139">
        <v>88000</v>
      </c>
      <c r="E30" t="s">
        <v>81</v>
      </c>
      <c r="F30" t="s">
        <v>96</v>
      </c>
      <c r="G30" t="s">
        <v>154</v>
      </c>
      <c r="H30" s="139">
        <v>123.878</v>
      </c>
      <c r="I30" t="s">
        <v>96</v>
      </c>
      <c r="J30" t="s">
        <v>155</v>
      </c>
      <c r="K30" s="139">
        <v>123.759</v>
      </c>
      <c r="L30" s="154" t="s">
        <v>72</v>
      </c>
      <c r="M30" t="str">
        <f>IF(L30="トレーリング","勝ち",IF(OR(L30="LC",L30="建て値前LC"),"負け","－"))</f>
        <v>負け</v>
      </c>
      <c r="N30" s="124">
        <f>IF(M30="勝ち",ABS(K30-H30)*100,"")</f>
      </c>
      <c r="O30" s="124">
        <f>IF(M30="勝ち","",-1*ABS(K30-H30)*100)</f>
        <v>-11.899999999999977</v>
      </c>
      <c r="P30" s="124">
        <f>IF(O30="",N30*D30/100,O30*D30/100)</f>
        <v>-10471.99999999998</v>
      </c>
      <c r="Q30">
        <v>123.759</v>
      </c>
      <c r="R30" s="134">
        <f>T30/ABS(H30-Q30)</f>
        <v>88887.0588235301</v>
      </c>
      <c r="S30" s="124">
        <f>ABS(H30-Q30)*100</f>
        <v>11.899999999999977</v>
      </c>
      <c r="T30" s="124">
        <f>$S$1*U29</f>
        <v>10577.560000000061</v>
      </c>
      <c r="U30" s="124">
        <f>U29+P30</f>
        <v>253967.00000000154</v>
      </c>
      <c r="V30" s="125" t="s">
        <v>70</v>
      </c>
      <c r="W30" s="124">
        <f>IF(O30="",N30/S30,O30/S30)</f>
        <v>-1</v>
      </c>
      <c r="X30">
        <f>IF(M30=M29,X29+1,1)</f>
        <v>3</v>
      </c>
      <c r="Z30" t="str">
        <f>RIGHT(G30,2)</f>
        <v>18</v>
      </c>
    </row>
    <row r="31" spans="1:26" ht="13.5">
      <c r="A31">
        <v>30</v>
      </c>
      <c r="B31" t="s">
        <v>80</v>
      </c>
      <c r="C31" s="139" t="s">
        <v>75</v>
      </c>
      <c r="D31" s="139">
        <v>65000</v>
      </c>
      <c r="E31" t="s">
        <v>81</v>
      </c>
      <c r="F31" t="s">
        <v>96</v>
      </c>
      <c r="G31" t="s">
        <v>156</v>
      </c>
      <c r="H31" s="139">
        <v>123.904</v>
      </c>
      <c r="I31" t="s">
        <v>96</v>
      </c>
      <c r="J31" t="s">
        <v>157</v>
      </c>
      <c r="K31">
        <v>123.75</v>
      </c>
      <c r="L31" s="154" t="s">
        <v>72</v>
      </c>
      <c r="M31" t="str">
        <f>IF(L31="トレーリング","勝ち",IF(OR(L31="LC",L31="建て値前LC"),"負け","－"))</f>
        <v>負け</v>
      </c>
      <c r="N31" s="124">
        <f>IF(M31="勝ち",ABS(K31-H31)*100,"")</f>
      </c>
      <c r="O31" s="124">
        <f>IF(M31="勝ち","",-1*ABS(K31-H31)*100)</f>
        <v>-15.399999999999636</v>
      </c>
      <c r="P31" s="124">
        <f>IF(O31="",N31*D31/100,O31*D31/100)</f>
        <v>-10009.999999999764</v>
      </c>
      <c r="Q31">
        <v>123.75</v>
      </c>
      <c r="R31" s="134">
        <f>T31/ABS(H31-Q31)</f>
        <v>65965.45454545651</v>
      </c>
      <c r="S31" s="124">
        <f>ABS(H31-Q31)*100</f>
        <v>15.399999999999636</v>
      </c>
      <c r="T31" s="124">
        <f>$S$1*U30</f>
        <v>10158.680000000062</v>
      </c>
      <c r="U31" s="124">
        <f>U30+P31</f>
        <v>243957.00000000178</v>
      </c>
      <c r="V31" s="125" t="s">
        <v>70</v>
      </c>
      <c r="W31" s="124">
        <f>IF(O31="",N31/S31,O31/S31)</f>
        <v>-1</v>
      </c>
      <c r="X31">
        <f>IF(M31=M30,X30+1,1)</f>
        <v>4</v>
      </c>
      <c r="Z31" t="str">
        <f>RIGHT(G31,2)</f>
        <v>01</v>
      </c>
    </row>
    <row r="32" spans="1:26" ht="13.5">
      <c r="A32">
        <v>31</v>
      </c>
      <c r="B32" t="s">
        <v>80</v>
      </c>
      <c r="C32" s="139" t="s">
        <v>93</v>
      </c>
      <c r="D32" s="139">
        <v>48000</v>
      </c>
      <c r="E32" t="s">
        <v>81</v>
      </c>
      <c r="F32" t="s">
        <v>96</v>
      </c>
      <c r="G32" t="s">
        <v>158</v>
      </c>
      <c r="H32" s="139">
        <v>123.551</v>
      </c>
      <c r="I32" t="s">
        <v>96</v>
      </c>
      <c r="J32" t="s">
        <v>159</v>
      </c>
      <c r="K32">
        <v>123.534</v>
      </c>
      <c r="L32" s="154" t="s">
        <v>92</v>
      </c>
      <c r="M32" t="str">
        <f>IF(L32="トレーリング","勝ち",IF(OR(L32="LC",L32="建て値前LC"),"負け","－"))</f>
        <v>勝ち</v>
      </c>
      <c r="N32" s="124">
        <f>IF(M32="勝ち",ABS(K32-H32)*100,"")</f>
        <v>1.6999999999995907</v>
      </c>
      <c r="O32" s="124">
        <f>IF(M32="勝ち","",-1*ABS(K32-H32)*100)</f>
      </c>
      <c r="P32" s="124">
        <f>IF(O32="",N32*D32/100,O32*D32/100)</f>
        <v>815.9999999998035</v>
      </c>
      <c r="Q32">
        <v>123.754</v>
      </c>
      <c r="R32" s="134">
        <f>T32/ABS(H32-Q32)</f>
        <v>48070.34482758586</v>
      </c>
      <c r="S32" s="124">
        <f>ABS(H32-Q32)*100</f>
        <v>20.300000000000296</v>
      </c>
      <c r="T32" s="124">
        <f>$S$1*U31</f>
        <v>9758.280000000072</v>
      </c>
      <c r="U32" s="124">
        <f>U31+P32</f>
        <v>244773.00000000157</v>
      </c>
      <c r="V32" s="125" t="s">
        <v>70</v>
      </c>
      <c r="W32" s="124">
        <f>IF(O32="",N32/S32,O32/S32)</f>
        <v>0.08374384236451064</v>
      </c>
      <c r="X32">
        <f>IF(M32=M31,X31+1,1)</f>
        <v>1</v>
      </c>
      <c r="Z32" t="str">
        <f>RIGHT(G32,2)</f>
        <v>13</v>
      </c>
    </row>
    <row r="33" spans="1:26" ht="13.5">
      <c r="A33">
        <v>32</v>
      </c>
      <c r="B33" t="s">
        <v>80</v>
      </c>
      <c r="C33" s="139" t="s">
        <v>93</v>
      </c>
      <c r="D33" s="139">
        <v>84000</v>
      </c>
      <c r="E33" t="s">
        <v>81</v>
      </c>
      <c r="F33" t="s">
        <v>96</v>
      </c>
      <c r="G33" t="s">
        <v>160</v>
      </c>
      <c r="H33" s="139">
        <v>123.06</v>
      </c>
      <c r="I33" t="s">
        <v>96</v>
      </c>
      <c r="J33" t="s">
        <v>161</v>
      </c>
      <c r="K33">
        <v>122.294</v>
      </c>
      <c r="L33" t="s">
        <v>92</v>
      </c>
      <c r="M33" t="str">
        <f>IF(L33="トレーリング","勝ち",IF(OR(L33="LC",L33="建て値前LC"),"負け","－"))</f>
        <v>勝ち</v>
      </c>
      <c r="N33" s="124">
        <f>IF(M33="勝ち",ABS(K33-H33)*100,"")</f>
        <v>76.60000000000053</v>
      </c>
      <c r="O33" s="124">
        <f>IF(M33="勝ち","",-1*ABS(K33-H33)*100)</f>
      </c>
      <c r="P33" s="124">
        <f>IF(O33="",N33*D33/100,O33*D33/100)</f>
        <v>64344.000000000444</v>
      </c>
      <c r="Q33">
        <v>123.176</v>
      </c>
      <c r="R33" s="134">
        <f>T33/ABS(H33-Q33)</f>
        <v>84404.48275862148</v>
      </c>
      <c r="S33" s="124">
        <f>ABS(H33-Q33)*100</f>
        <v>11.599999999999966</v>
      </c>
      <c r="T33" s="124">
        <f>$S$1*U32</f>
        <v>9790.920000000064</v>
      </c>
      <c r="U33" s="124">
        <f>U32+P33</f>
        <v>309117.00000000204</v>
      </c>
      <c r="V33" s="125" t="s">
        <v>70</v>
      </c>
      <c r="W33" s="124">
        <f>IF(O33="",N33/S33,O33/S33)</f>
        <v>6.603448275862134</v>
      </c>
      <c r="X33">
        <f>IF(M33=M32,X32+1,1)</f>
        <v>2</v>
      </c>
      <c r="Z33" t="str">
        <f>RIGHT(G33,2)</f>
        <v>06</v>
      </c>
    </row>
    <row r="34" spans="1:26" ht="13.5">
      <c r="A34">
        <v>33</v>
      </c>
      <c r="B34" t="s">
        <v>80</v>
      </c>
      <c r="C34" s="139" t="s">
        <v>75</v>
      </c>
      <c r="D34" s="139">
        <v>128000</v>
      </c>
      <c r="E34" t="s">
        <v>81</v>
      </c>
      <c r="F34" t="s">
        <v>96</v>
      </c>
      <c r="G34" t="s">
        <v>162</v>
      </c>
      <c r="H34" s="139">
        <v>122.662</v>
      </c>
      <c r="I34" t="s">
        <v>96</v>
      </c>
      <c r="J34" t="s">
        <v>163</v>
      </c>
      <c r="K34">
        <v>122.715</v>
      </c>
      <c r="L34" t="s">
        <v>94</v>
      </c>
      <c r="M34" t="str">
        <f>IF(L34="トレーリング","勝ち",IF(OR(L34="LC",L34="建て値前LC"),"負け","－"))</f>
        <v>負け</v>
      </c>
      <c r="N34" s="124">
        <f>IF(M34="勝ち",ABS(K34-H34)*100,"")</f>
      </c>
      <c r="O34" s="124">
        <f>IF(M34="勝ち","",-1*ABS(K34-H34)*100)</f>
        <v>-5.299999999999727</v>
      </c>
      <c r="P34" s="124">
        <f>IF(O34="",N34*D34/100,O34*D34/100)</f>
        <v>-6783.999999999651</v>
      </c>
      <c r="Q34">
        <v>122.566</v>
      </c>
      <c r="R34" s="134">
        <f>T34/ABS(H34-Q34)</f>
        <v>128798.74999999597</v>
      </c>
      <c r="S34" s="124">
        <f>ABS(H34-Q34)*100</f>
        <v>9.600000000000364</v>
      </c>
      <c r="T34" s="124">
        <f>$S$1*U33</f>
        <v>12364.680000000082</v>
      </c>
      <c r="U34" s="124">
        <f>U33+P34</f>
        <v>302333.0000000024</v>
      </c>
      <c r="V34" s="125" t="s">
        <v>70</v>
      </c>
      <c r="W34" s="124">
        <f>IF(O34="",N34/S34,O34/S34)</f>
        <v>-0.552083333333284</v>
      </c>
      <c r="X34">
        <f>IF(M34=M33,X33+1,1)</f>
        <v>1</v>
      </c>
      <c r="Z34" t="str">
        <f>RIGHT(G34,2)</f>
        <v>05</v>
      </c>
    </row>
    <row r="35" spans="1:26" ht="13.5">
      <c r="A35">
        <v>34</v>
      </c>
      <c r="B35" t="s">
        <v>80</v>
      </c>
      <c r="C35" s="139" t="s">
        <v>75</v>
      </c>
      <c r="D35" s="139">
        <v>71000</v>
      </c>
      <c r="E35" t="s">
        <v>81</v>
      </c>
      <c r="F35" t="s">
        <v>96</v>
      </c>
      <c r="G35" t="s">
        <v>164</v>
      </c>
      <c r="H35" s="139">
        <v>121.358</v>
      </c>
      <c r="I35" t="s">
        <v>96</v>
      </c>
      <c r="J35" t="s">
        <v>301</v>
      </c>
      <c r="K35">
        <v>123.149</v>
      </c>
      <c r="L35" t="s">
        <v>92</v>
      </c>
      <c r="M35" t="str">
        <f>IF(L35="トレーリング","勝ち",IF(OR(L35="LC",L35="建て値前LC"),"負け","－"))</f>
        <v>勝ち</v>
      </c>
      <c r="N35" s="124">
        <f>IF(M35="勝ち",ABS(K35-H35)*100,"")</f>
        <v>179.09999999999968</v>
      </c>
      <c r="O35" s="124">
        <f>IF(M35="勝ち","",-1*ABS(K35-H35)*100)</f>
      </c>
      <c r="P35" s="124">
        <f>IF(O35="",N35*D35/100,O35*D35/100)</f>
        <v>127160.99999999978</v>
      </c>
      <c r="Q35">
        <v>121.189</v>
      </c>
      <c r="R35" s="134">
        <f>T35/ABS(H35-Q35)</f>
        <v>71558.10650887158</v>
      </c>
      <c r="S35" s="124">
        <f>ABS(H35-Q35)*100</f>
        <v>16.900000000001114</v>
      </c>
      <c r="T35" s="124">
        <f>$S$1*U34</f>
        <v>12093.320000000096</v>
      </c>
      <c r="U35" s="124">
        <f>U34+P35</f>
        <v>429494.00000000215</v>
      </c>
      <c r="V35" s="125" t="s">
        <v>70</v>
      </c>
      <c r="W35" s="124">
        <f>IF(O35="",N35/S35,O35/S35)</f>
        <v>10.597633136093958</v>
      </c>
      <c r="X35">
        <f>IF(M35=M34,X34+1,1)</f>
        <v>1</v>
      </c>
      <c r="Z35" t="str">
        <f>RIGHT(G35,2)</f>
        <v>21</v>
      </c>
    </row>
    <row r="36" spans="1:26" ht="13.5">
      <c r="A36">
        <v>35</v>
      </c>
      <c r="B36" t="s">
        <v>80</v>
      </c>
      <c r="C36" s="139" t="s">
        <v>75</v>
      </c>
      <c r="D36" s="139">
        <v>232000</v>
      </c>
      <c r="E36" t="s">
        <v>81</v>
      </c>
      <c r="F36" t="s">
        <v>96</v>
      </c>
      <c r="G36" t="s">
        <v>165</v>
      </c>
      <c r="H36" s="139">
        <v>124.15</v>
      </c>
      <c r="I36" t="s">
        <v>96</v>
      </c>
      <c r="J36" t="s">
        <v>302</v>
      </c>
      <c r="K36">
        <v>124.291</v>
      </c>
      <c r="L36" t="s">
        <v>92</v>
      </c>
      <c r="M36" t="str">
        <f>IF(L36="トレーリング","勝ち",IF(OR(L36="LC",L36="建て値前LC"),"負け","－"))</f>
        <v>勝ち</v>
      </c>
      <c r="N36" s="124">
        <f>IF(M36="勝ち",ABS(K36-H36)*100,"")</f>
        <v>14.099999999999113</v>
      </c>
      <c r="O36" s="124">
        <f>IF(M36="勝ち","",-1*ABS(K36-H36)*100)</f>
      </c>
      <c r="P36" s="124">
        <f>IF(O36="",N36*D36/100,O36*D36/100)</f>
        <v>32711.99999999794</v>
      </c>
      <c r="Q36">
        <v>124.076</v>
      </c>
      <c r="R36" s="134">
        <f>T36/ABS(H36-Q36)</f>
        <v>232158.91891888157</v>
      </c>
      <c r="S36" s="124">
        <f>ABS(H36-Q36)*100</f>
        <v>7.400000000001228</v>
      </c>
      <c r="T36" s="124">
        <f>$S$1*U35</f>
        <v>17179.760000000086</v>
      </c>
      <c r="U36" s="124">
        <f>U35+P36</f>
        <v>462206.0000000001</v>
      </c>
      <c r="V36" s="125" t="s">
        <v>70</v>
      </c>
      <c r="W36" s="124">
        <f>IF(O36="",N36/S36,O36/S36)</f>
        <v>1.9054054054049694</v>
      </c>
      <c r="X36">
        <f>IF(M36=M35,X35+1,1)</f>
        <v>2</v>
      </c>
      <c r="Z36" t="str">
        <f>RIGHT(G36,2)</f>
        <v>08</v>
      </c>
    </row>
    <row r="37" spans="1:26" ht="13.5">
      <c r="A37">
        <v>36</v>
      </c>
      <c r="B37" t="s">
        <v>80</v>
      </c>
      <c r="C37" s="139" t="s">
        <v>75</v>
      </c>
      <c r="D37" s="139">
        <v>330000</v>
      </c>
      <c r="E37" t="s">
        <v>81</v>
      </c>
      <c r="F37" t="s">
        <v>96</v>
      </c>
      <c r="G37" t="s">
        <v>166</v>
      </c>
      <c r="H37" s="139">
        <v>124.307</v>
      </c>
      <c r="I37" t="s">
        <v>96</v>
      </c>
      <c r="J37" t="s">
        <v>167</v>
      </c>
      <c r="K37">
        <v>124.255</v>
      </c>
      <c r="L37" t="s">
        <v>72</v>
      </c>
      <c r="M37" t="str">
        <f>IF(L37="トレーリング","勝ち",IF(OR(L37="LC",L37="建て値前LC"),"負け","－"))</f>
        <v>負け</v>
      </c>
      <c r="N37" s="124">
        <f>IF(M37="勝ち",ABS(K37-H37)*100,"")</f>
      </c>
      <c r="O37" s="124">
        <f>IF(M37="勝ち","",-1*ABS(K37-H37)*100)</f>
        <v>-5.200000000000671</v>
      </c>
      <c r="P37" s="124">
        <f>IF(O37="",N37*D37/100,O37*D37/100)</f>
        <v>-17160.000000002216</v>
      </c>
      <c r="Q37">
        <v>124.255</v>
      </c>
      <c r="R37" s="134">
        <f>T37/ABS(H37-Q37)</f>
        <v>355543.0769230312</v>
      </c>
      <c r="S37" s="124">
        <f>ABS(H37-Q37)*100</f>
        <v>5.200000000000671</v>
      </c>
      <c r="T37" s="124">
        <f>$S$1*U36</f>
        <v>18488.240000000005</v>
      </c>
      <c r="U37" s="124">
        <f>U36+P37</f>
        <v>445045.9999999979</v>
      </c>
      <c r="V37" s="125" t="s">
        <v>70</v>
      </c>
      <c r="W37" s="124">
        <f>IF(O37="",N37/S37,O37/S37)</f>
        <v>-1</v>
      </c>
      <c r="X37">
        <f>IF(M37=M36,X36+1,1)</f>
        <v>1</v>
      </c>
      <c r="Z37" t="str">
        <f>RIGHT(G37,2)</f>
        <v>02</v>
      </c>
    </row>
    <row r="38" spans="1:26" ht="13.5">
      <c r="A38">
        <v>37</v>
      </c>
      <c r="B38" t="s">
        <v>80</v>
      </c>
      <c r="C38" s="139" t="s">
        <v>75</v>
      </c>
      <c r="D38" s="139">
        <v>114000</v>
      </c>
      <c r="E38" t="s">
        <v>81</v>
      </c>
      <c r="F38" t="s">
        <v>96</v>
      </c>
      <c r="G38" t="s">
        <v>168</v>
      </c>
      <c r="H38" s="139">
        <v>123.853</v>
      </c>
      <c r="I38" t="s">
        <v>96</v>
      </c>
      <c r="J38" t="s">
        <v>169</v>
      </c>
      <c r="K38">
        <v>124.007</v>
      </c>
      <c r="L38" t="s">
        <v>92</v>
      </c>
      <c r="M38" t="str">
        <f>IF(L38="トレーリング","勝ち",IF(OR(L38="LC",L38="建て値前LC"),"負け","－"))</f>
        <v>勝ち</v>
      </c>
      <c r="N38" s="124">
        <f>IF(M38="勝ち",ABS(K38-H38)*100,"")</f>
        <v>15.400000000001057</v>
      </c>
      <c r="O38" s="124">
        <f>IF(M38="勝ち","",-1*ABS(K38-H38)*100)</f>
      </c>
      <c r="P38" s="124">
        <f>IF(O38="",N38*D38/100,O38*D38/100)</f>
        <v>17556.000000001208</v>
      </c>
      <c r="Q38">
        <v>123.697</v>
      </c>
      <c r="R38" s="134">
        <f>T38/ABS(H38-Q38)</f>
        <v>114114.35897436451</v>
      </c>
      <c r="S38" s="124">
        <f>ABS(H38-Q38)*100</f>
        <v>15.59999999999917</v>
      </c>
      <c r="T38" s="124">
        <f>$S$1*U37</f>
        <v>17801.839999999916</v>
      </c>
      <c r="U38" s="124">
        <f>U37+P38</f>
        <v>462601.9999999991</v>
      </c>
      <c r="V38" s="125" t="s">
        <v>70</v>
      </c>
      <c r="W38" s="124">
        <f>IF(O38="",N38/S38,O38/S38)</f>
        <v>0.9871794871796075</v>
      </c>
      <c r="X38">
        <f>IF(M38=M37,X37+1,1)</f>
        <v>1</v>
      </c>
      <c r="Z38" t="str">
        <f>RIGHT(G38,2)</f>
        <v>11</v>
      </c>
    </row>
    <row r="39" spans="1:26" ht="13.5">
      <c r="A39">
        <v>38</v>
      </c>
      <c r="B39" t="s">
        <v>80</v>
      </c>
      <c r="C39" s="139" t="s">
        <v>75</v>
      </c>
      <c r="D39" s="139">
        <v>355000</v>
      </c>
      <c r="E39" t="s">
        <v>81</v>
      </c>
      <c r="F39" t="s">
        <v>96</v>
      </c>
      <c r="G39" t="s">
        <v>170</v>
      </c>
      <c r="H39" s="139">
        <v>123.909</v>
      </c>
      <c r="I39" t="s">
        <v>96</v>
      </c>
      <c r="J39" t="s">
        <v>171</v>
      </c>
      <c r="K39">
        <v>123.857</v>
      </c>
      <c r="L39" t="s">
        <v>72</v>
      </c>
      <c r="M39" t="str">
        <f>IF(L39="トレーリング","勝ち",IF(OR(L39="LC",L39="建て値前LC"),"負け","－"))</f>
        <v>負け</v>
      </c>
      <c r="N39" s="124">
        <f>IF(M39="勝ち",ABS(K39-H39)*100,"")</f>
      </c>
      <c r="O39" s="124">
        <f>IF(M39="勝ち","",-1*ABS(K39-H39)*100)</f>
        <v>-5.200000000000671</v>
      </c>
      <c r="P39" s="124">
        <f>IF(O39="",N39*D39/100,O39*D39/100)</f>
        <v>-18460.000000002383</v>
      </c>
      <c r="Q39">
        <v>123.857</v>
      </c>
      <c r="R39" s="134">
        <f>T39/ABS(H39-Q39)</f>
        <v>355847.69230764575</v>
      </c>
      <c r="S39" s="124">
        <f>ABS(H39-Q39)*100</f>
        <v>5.200000000000671</v>
      </c>
      <c r="T39" s="124">
        <f>$S$1*U38</f>
        <v>18504.079999999965</v>
      </c>
      <c r="U39" s="124">
        <f>U38+P39</f>
        <v>444141.99999999674</v>
      </c>
      <c r="V39" s="125" t="s">
        <v>70</v>
      </c>
      <c r="W39" s="124">
        <f>IF(O39="",N39/S39,O39/S39)</f>
        <v>-1</v>
      </c>
      <c r="X39">
        <f>IF(M39=M38,X38+1,1)</f>
        <v>1</v>
      </c>
      <c r="Z39" t="str">
        <f>RIGHT(G39,2)</f>
        <v>24</v>
      </c>
    </row>
    <row r="40" spans="1:26" ht="13.5">
      <c r="A40">
        <v>39</v>
      </c>
      <c r="B40" t="s">
        <v>80</v>
      </c>
      <c r="C40" s="139" t="s">
        <v>93</v>
      </c>
      <c r="D40" s="139">
        <v>149000</v>
      </c>
      <c r="E40" t="s">
        <v>81</v>
      </c>
      <c r="F40" t="s">
        <v>96</v>
      </c>
      <c r="G40" t="s">
        <v>172</v>
      </c>
      <c r="H40" s="139">
        <v>123.626</v>
      </c>
      <c r="I40" t="s">
        <v>96</v>
      </c>
      <c r="J40" t="s">
        <v>173</v>
      </c>
      <c r="K40">
        <v>123.29</v>
      </c>
      <c r="L40" t="s">
        <v>92</v>
      </c>
      <c r="M40" t="str">
        <f>IF(L40="トレーリング","勝ち",IF(OR(L40="LC",L40="建て値前LC"),"負け","－"))</f>
        <v>勝ち</v>
      </c>
      <c r="N40" s="124">
        <f>IF(M40="勝ち",ABS(K40-H40)*100,"")</f>
        <v>33.59999999999985</v>
      </c>
      <c r="O40" s="124">
        <f>IF(M40="勝ち","",-1*ABS(K40-H40)*100)</f>
      </c>
      <c r="P40" s="124">
        <f>IF(O40="",N40*D40/100,O40*D40/100)</f>
        <v>50063.999999999774</v>
      </c>
      <c r="Q40">
        <v>123.745</v>
      </c>
      <c r="R40" s="134">
        <f>T40/ABS(H40-Q40)</f>
        <v>149291.42857142776</v>
      </c>
      <c r="S40" s="124">
        <f>ABS(H40-Q40)*100</f>
        <v>11.899999999999977</v>
      </c>
      <c r="T40" s="124">
        <f>$S$1*U39</f>
        <v>17765.67999999987</v>
      </c>
      <c r="U40" s="124">
        <f>U39+P40</f>
        <v>494205.9999999965</v>
      </c>
      <c r="V40" s="125" t="s">
        <v>70</v>
      </c>
      <c r="W40" s="124">
        <f>IF(O40="",N40/S40,O40/S40)</f>
        <v>2.823529411764699</v>
      </c>
      <c r="X40">
        <f>IF(M40=M39,X39+1,1)</f>
        <v>1</v>
      </c>
      <c r="Z40" t="str">
        <f>RIGHT(G40,2)</f>
        <v>02</v>
      </c>
    </row>
    <row r="41" spans="1:26" ht="13.5">
      <c r="A41">
        <v>40</v>
      </c>
      <c r="B41" t="s">
        <v>80</v>
      </c>
      <c r="C41" s="139" t="s">
        <v>75</v>
      </c>
      <c r="D41" s="139">
        <v>494000</v>
      </c>
      <c r="E41" t="s">
        <v>81</v>
      </c>
      <c r="F41" t="s">
        <v>96</v>
      </c>
      <c r="G41" t="s">
        <v>174</v>
      </c>
      <c r="H41">
        <v>123.908</v>
      </c>
      <c r="I41" t="s">
        <v>96</v>
      </c>
      <c r="J41" t="s">
        <v>175</v>
      </c>
      <c r="K41">
        <v>124.27</v>
      </c>
      <c r="L41" t="s">
        <v>92</v>
      </c>
      <c r="M41" t="str">
        <f>IF(L41="トレーリング","勝ち",IF(OR(L41="LC",L41="建て値前LC"),"負け","－"))</f>
        <v>勝ち</v>
      </c>
      <c r="N41" s="124">
        <f>IF(M41="勝ち",ABS(K41-H41)*100,"")</f>
        <v>36.19999999999948</v>
      </c>
      <c r="O41" s="124">
        <f>IF(M41="勝ち","",-1*ABS(K41-H41)*100)</f>
      </c>
      <c r="P41" s="124">
        <f>IF(O41="",N41*D41/100,O41*D41/100)</f>
        <v>178827.99999999744</v>
      </c>
      <c r="Q41">
        <v>123.868</v>
      </c>
      <c r="R41" s="134">
        <f>T41/ABS(H41-Q41)</f>
        <v>494205.99999991927</v>
      </c>
      <c r="S41" s="124">
        <f>ABS(H41-Q41)*100</f>
        <v>4.000000000000625</v>
      </c>
      <c r="T41" s="124">
        <f>$S$1*U40</f>
        <v>19768.23999999986</v>
      </c>
      <c r="U41" s="124">
        <f>U40+P41</f>
        <v>673033.999999994</v>
      </c>
      <c r="V41" s="125" t="s">
        <v>70</v>
      </c>
      <c r="W41" s="124">
        <f>IF(O41="",N41/S41,O41/S41)</f>
        <v>9.049999999998455</v>
      </c>
      <c r="X41">
        <f>IF(M41=M40,X40+1,1)</f>
        <v>2</v>
      </c>
      <c r="Z41" t="str">
        <f>RIGHT(G41,2)</f>
        <v>23</v>
      </c>
    </row>
    <row r="42" spans="1:26" ht="13.5">
      <c r="A42">
        <v>41</v>
      </c>
      <c r="B42" t="s">
        <v>80</v>
      </c>
      <c r="C42" s="139" t="s">
        <v>75</v>
      </c>
      <c r="D42" s="139">
        <v>345000</v>
      </c>
      <c r="E42" t="s">
        <v>81</v>
      </c>
      <c r="F42" t="s">
        <v>96</v>
      </c>
      <c r="G42" t="s">
        <v>176</v>
      </c>
      <c r="H42">
        <v>124.095</v>
      </c>
      <c r="I42" t="s">
        <v>96</v>
      </c>
      <c r="J42" t="s">
        <v>177</v>
      </c>
      <c r="K42">
        <v>124.017</v>
      </c>
      <c r="L42" t="s">
        <v>72</v>
      </c>
      <c r="M42" t="str">
        <f>IF(L42="トレーリング","勝ち",IF(OR(L42="LC",L42="建て値前LC"),"負け","－"))</f>
        <v>負け</v>
      </c>
      <c r="N42" s="124">
        <f>IF(M42="勝ち",ABS(K42-H42)*100,"")</f>
      </c>
      <c r="O42" s="124">
        <f>IF(M42="勝ち","",-1*ABS(K42-H42)*100)</f>
        <v>-7.800000000000296</v>
      </c>
      <c r="P42" s="124">
        <f>IF(O42="",N42*D42/100,O42*D42/100)</f>
        <v>-26910.00000000102</v>
      </c>
      <c r="Q42">
        <v>124.017</v>
      </c>
      <c r="R42" s="134">
        <f>T42/ABS(H42-Q42)</f>
        <v>345145.6410256248</v>
      </c>
      <c r="S42" s="124">
        <f>ABS(H42-Q42)*100</f>
        <v>7.800000000000296</v>
      </c>
      <c r="T42" s="124">
        <f>$S$1*U41</f>
        <v>26921.359999999757</v>
      </c>
      <c r="U42" s="124">
        <f>U41+P42</f>
        <v>646123.9999999929</v>
      </c>
      <c r="V42" s="125" t="s">
        <v>70</v>
      </c>
      <c r="W42" s="124">
        <f>IF(O42="",N42/S42,O42/S42)</f>
        <v>-1</v>
      </c>
      <c r="X42">
        <f>IF(M42=M41,X41+1,1)</f>
        <v>1</v>
      </c>
      <c r="Z42" t="str">
        <f>RIGHT(G42,2)</f>
        <v>03</v>
      </c>
    </row>
    <row r="43" spans="1:26" ht="13.5">
      <c r="A43">
        <v>42</v>
      </c>
      <c r="B43" t="s">
        <v>80</v>
      </c>
      <c r="C43" s="139" t="s">
        <v>93</v>
      </c>
      <c r="D43" s="139">
        <v>250000</v>
      </c>
      <c r="E43" t="s">
        <v>81</v>
      </c>
      <c r="F43" t="s">
        <v>96</v>
      </c>
      <c r="G43" t="s">
        <v>178</v>
      </c>
      <c r="H43">
        <v>124.705</v>
      </c>
      <c r="I43" t="s">
        <v>96</v>
      </c>
      <c r="J43" t="s">
        <v>179</v>
      </c>
      <c r="K43">
        <v>124.705</v>
      </c>
      <c r="L43" t="s">
        <v>139</v>
      </c>
      <c r="M43" t="str">
        <f>IF(L43="トレーリング","勝ち",IF(OR(L43="LC",L43="建て値前LC"),"負け","－"))</f>
        <v>－</v>
      </c>
      <c r="N43" s="124">
        <f>IF(M43="勝ち",ABS(K43-H43)*100,"")</f>
      </c>
      <c r="O43" s="124">
        <f>IF(M43="勝ち","",-1*ABS(K43-H43)*100)</f>
        <v>0</v>
      </c>
      <c r="P43" s="124">
        <f>IF(O43="",N43*D43/100,O43*D43/100)</f>
        <v>0</v>
      </c>
      <c r="Q43">
        <v>124.808</v>
      </c>
      <c r="R43" s="134">
        <f>T43/ABS(H43-Q43)</f>
        <v>250921.941747549</v>
      </c>
      <c r="S43" s="124">
        <f>ABS(H43-Q43)*100</f>
        <v>10.300000000000864</v>
      </c>
      <c r="T43" s="124">
        <f>$S$1*U42</f>
        <v>25844.959999999715</v>
      </c>
      <c r="U43" s="124">
        <f>U42+P43</f>
        <v>646123.9999999929</v>
      </c>
      <c r="V43" s="125" t="s">
        <v>70</v>
      </c>
      <c r="W43" s="124">
        <f>IF(O43="",N43/S43,O43/S43)</f>
        <v>0</v>
      </c>
      <c r="X43">
        <f>IF(M43=M42,X42+1,1)</f>
        <v>1</v>
      </c>
      <c r="Z43" t="str">
        <f>RIGHT(G43,2)</f>
        <v>15</v>
      </c>
    </row>
    <row r="44" spans="1:26" ht="13.5">
      <c r="A44">
        <v>43</v>
      </c>
      <c r="B44" t="s">
        <v>80</v>
      </c>
      <c r="C44" s="139" t="s">
        <v>75</v>
      </c>
      <c r="D44" s="139">
        <v>203000</v>
      </c>
      <c r="E44" t="s">
        <v>81</v>
      </c>
      <c r="F44" t="s">
        <v>96</v>
      </c>
      <c r="G44" t="s">
        <v>180</v>
      </c>
      <c r="H44">
        <v>124.72</v>
      </c>
      <c r="I44" t="s">
        <v>96</v>
      </c>
      <c r="J44" t="s">
        <v>181</v>
      </c>
      <c r="K44">
        <v>125.028</v>
      </c>
      <c r="L44" t="s">
        <v>92</v>
      </c>
      <c r="M44" t="str">
        <f>IF(L44="トレーリング","勝ち",IF(OR(L44="LC",L44="建て値前LC"),"負け","－"))</f>
        <v>勝ち</v>
      </c>
      <c r="N44" s="124">
        <f>IF(M44="勝ち",ABS(K44-H44)*100,"")</f>
        <v>30.800000000000693</v>
      </c>
      <c r="O44" s="124">
        <f>IF(M44="勝ち","",-1*ABS(K44-H44)*100)</f>
      </c>
      <c r="P44" s="124">
        <f>IF(O44="",N44*D44/100,O44*D44/100)</f>
        <v>62524.000000001404</v>
      </c>
      <c r="Q44">
        <v>124.593</v>
      </c>
      <c r="R44" s="134">
        <f>T44/ABS(H44-Q44)</f>
        <v>203503.62204724932</v>
      </c>
      <c r="S44" s="124">
        <f>ABS(H44-Q44)*100</f>
        <v>12.699999999999534</v>
      </c>
      <c r="T44" s="124">
        <f>$S$1*U43</f>
        <v>25844.959999999715</v>
      </c>
      <c r="U44" s="124">
        <f>U43+P44</f>
        <v>708647.9999999943</v>
      </c>
      <c r="V44" s="125" t="s">
        <v>70</v>
      </c>
      <c r="W44" s="124">
        <f>IF(O44="",N44/S44,O44/S44)</f>
        <v>2.4251968503938444</v>
      </c>
      <c r="X44">
        <f>IF(M44=M43,X43+1,1)</f>
        <v>1</v>
      </c>
      <c r="Z44" t="str">
        <f>RIGHT(G44,2)</f>
        <v>04</v>
      </c>
    </row>
    <row r="45" spans="1:26" ht="13.5">
      <c r="A45">
        <v>44</v>
      </c>
      <c r="B45" t="s">
        <v>80</v>
      </c>
      <c r="C45" s="139" t="s">
        <v>75</v>
      </c>
      <c r="D45" s="139">
        <v>86000</v>
      </c>
      <c r="E45" t="s">
        <v>81</v>
      </c>
      <c r="F45" t="s">
        <v>96</v>
      </c>
      <c r="G45" t="s">
        <v>182</v>
      </c>
      <c r="H45">
        <v>124.387</v>
      </c>
      <c r="I45" t="s">
        <v>96</v>
      </c>
      <c r="J45" t="s">
        <v>183</v>
      </c>
      <c r="K45">
        <v>124.241</v>
      </c>
      <c r="L45" t="s">
        <v>94</v>
      </c>
      <c r="M45" t="str">
        <f>IF(L45="トレーリング","勝ち",IF(OR(L45="LC",L45="建て値前LC"),"負け","－"))</f>
        <v>負け</v>
      </c>
      <c r="N45" s="124">
        <f>IF(M45="勝ち",ABS(K45-H45)*100,"")</f>
      </c>
      <c r="O45" s="124">
        <f>IF(M45="勝ち","",-1*ABS(K45-H45)*100)</f>
        <v>-14.60000000000008</v>
      </c>
      <c r="P45" s="124">
        <f>IF(O45="",N45*D45/100,O45*D45/100)</f>
        <v>-12556.000000000067</v>
      </c>
      <c r="Q45">
        <v>124.061</v>
      </c>
      <c r="R45" s="134">
        <f>T45/ABS(H45-Q45)</f>
        <v>86950.67484662683</v>
      </c>
      <c r="S45" s="124">
        <f>ABS(H45-Q45)*100</f>
        <v>32.59999999999934</v>
      </c>
      <c r="T45" s="124">
        <f>$S$1*U44</f>
        <v>28345.919999999773</v>
      </c>
      <c r="U45" s="124">
        <f>U44+P45</f>
        <v>696091.9999999942</v>
      </c>
      <c r="V45" s="125" t="s">
        <v>70</v>
      </c>
      <c r="W45" s="124">
        <f>IF(O45="",N45/S45,O45/S45)</f>
        <v>-0.44785276073620783</v>
      </c>
      <c r="X45">
        <f>IF(M45=M44,X44+1,1)</f>
        <v>1</v>
      </c>
      <c r="Z45" t="str">
        <f>RIGHT(G45,2)</f>
        <v>02</v>
      </c>
    </row>
    <row r="46" spans="1:26" ht="13.5">
      <c r="A46">
        <v>45</v>
      </c>
      <c r="B46" t="s">
        <v>80</v>
      </c>
      <c r="C46" s="139" t="s">
        <v>75</v>
      </c>
      <c r="D46" s="139">
        <v>471000</v>
      </c>
      <c r="E46" t="s">
        <v>81</v>
      </c>
      <c r="F46" t="s">
        <v>96</v>
      </c>
      <c r="G46" t="s">
        <v>184</v>
      </c>
      <c r="H46">
        <v>124.42</v>
      </c>
      <c r="I46" t="s">
        <v>96</v>
      </c>
      <c r="J46" t="s">
        <v>185</v>
      </c>
      <c r="K46">
        <v>124.472</v>
      </c>
      <c r="L46" t="s">
        <v>92</v>
      </c>
      <c r="M46" t="str">
        <f>IF(L46="トレーリング","勝ち",IF(OR(L46="LC",L46="建て値前LC"),"負け","－"))</f>
        <v>勝ち</v>
      </c>
      <c r="N46" s="124">
        <f>IF(M46="勝ち",ABS(K46-H46)*100,"")</f>
        <v>5.19999999999925</v>
      </c>
      <c r="O46" s="124">
        <f>IF(M46="勝ち","",-1*ABS(K46-H46)*100)</f>
      </c>
      <c r="P46" s="124">
        <f>IF(O46="",N46*D46/100,O46*D46/100)</f>
        <v>24491.999999996464</v>
      </c>
      <c r="Q46">
        <v>124.361</v>
      </c>
      <c r="R46" s="134">
        <f>T46/ABS(H46-Q46)</f>
        <v>471926.779661033</v>
      </c>
      <c r="S46" s="124">
        <f>ABS(H46-Q46)*100</f>
        <v>5.89999999999975</v>
      </c>
      <c r="T46" s="124">
        <f>$S$1*U45</f>
        <v>27843.679999999767</v>
      </c>
      <c r="U46" s="124">
        <f>U45+P46</f>
        <v>720583.9999999907</v>
      </c>
      <c r="V46" s="125" t="s">
        <v>70</v>
      </c>
      <c r="W46" s="124">
        <f>IF(O46="",N46/S46,O46/S46)</f>
        <v>0.8813559322033</v>
      </c>
      <c r="X46">
        <f>IF(M46=M45,X45+1,1)</f>
        <v>1</v>
      </c>
      <c r="Z46" t="str">
        <f>RIGHT(G46,2)</f>
        <v>07</v>
      </c>
    </row>
    <row r="47" spans="1:26" ht="13.5">
      <c r="A47">
        <v>46</v>
      </c>
      <c r="B47" t="s">
        <v>80</v>
      </c>
      <c r="C47" s="139" t="s">
        <v>75</v>
      </c>
      <c r="D47" s="139">
        <v>79000</v>
      </c>
      <c r="E47" t="s">
        <v>81</v>
      </c>
      <c r="F47" t="s">
        <v>96</v>
      </c>
      <c r="G47" t="s">
        <v>186</v>
      </c>
      <c r="H47">
        <v>124.43</v>
      </c>
      <c r="I47" t="s">
        <v>96</v>
      </c>
      <c r="J47" t="s">
        <v>187</v>
      </c>
      <c r="K47">
        <v>124.067</v>
      </c>
      <c r="L47" t="s">
        <v>72</v>
      </c>
      <c r="M47" t="str">
        <f>IF(L47="トレーリング","勝ち",IF(OR(L47="LC",L47="建て値前LC"),"負け","－"))</f>
        <v>負け</v>
      </c>
      <c r="N47" s="124">
        <f>IF(M47="勝ち",ABS(K47-H47)*100,"")</f>
      </c>
      <c r="O47" s="124">
        <f>IF(M47="勝ち","",-1*ABS(K47-H47)*100)</f>
        <v>-36.300000000001376</v>
      </c>
      <c r="P47" s="124">
        <f>IF(O47="",N47*D47/100,O47*D47/100)</f>
        <v>-28677.000000001084</v>
      </c>
      <c r="Q47">
        <v>124.067</v>
      </c>
      <c r="R47" s="134">
        <f>T47/ABS(H47-Q47)</f>
        <v>79403.19559228247</v>
      </c>
      <c r="S47" s="124">
        <f>ABS(H47-Q47)*100</f>
        <v>36.300000000001376</v>
      </c>
      <c r="T47" s="124">
        <f>$S$1*U46</f>
        <v>28823.35999999963</v>
      </c>
      <c r="U47" s="124">
        <f>U46+P47</f>
        <v>691906.9999999896</v>
      </c>
      <c r="V47" s="125" t="s">
        <v>70</v>
      </c>
      <c r="W47" s="124">
        <f>IF(O47="",N47/S47,O47/S47)</f>
        <v>-1</v>
      </c>
      <c r="X47">
        <f>IF(M47=M46,X46+1,1)</f>
        <v>1</v>
      </c>
      <c r="Z47" t="str">
        <f>RIGHT(G47,2)</f>
        <v>13</v>
      </c>
    </row>
    <row r="48" spans="1:26" ht="13.5">
      <c r="A48">
        <v>47</v>
      </c>
      <c r="B48" t="s">
        <v>80</v>
      </c>
      <c r="C48" s="139" t="s">
        <v>93</v>
      </c>
      <c r="D48" s="139">
        <v>132000</v>
      </c>
      <c r="E48" t="s">
        <v>81</v>
      </c>
      <c r="F48" t="s">
        <v>96</v>
      </c>
      <c r="G48" t="s">
        <v>188</v>
      </c>
      <c r="H48">
        <v>123.909</v>
      </c>
      <c r="I48" t="s">
        <v>96</v>
      </c>
      <c r="J48" t="s">
        <v>189</v>
      </c>
      <c r="K48">
        <v>119.401</v>
      </c>
      <c r="L48" t="s">
        <v>92</v>
      </c>
      <c r="M48" t="str">
        <f>IF(L48="トレーリング","勝ち",IF(OR(L48="LC",L48="建て値前LC"),"負け","－"))</f>
        <v>勝ち</v>
      </c>
      <c r="N48" s="124">
        <f>IF(M48="勝ち",ABS(K48-H48)*100,"")</f>
        <v>450.800000000001</v>
      </c>
      <c r="O48" s="124">
        <f>IF(M48="勝ち","",-1*ABS(K48-H48)*100)</f>
      </c>
      <c r="P48" s="124">
        <f>IF(O48="",N48*D48/100,O48*D48/100)</f>
        <v>595056.0000000013</v>
      </c>
      <c r="Q48">
        <v>124.118</v>
      </c>
      <c r="R48" s="134">
        <f>T48/ABS(H48-Q48)</f>
        <v>132422.39234450262</v>
      </c>
      <c r="S48" s="124">
        <f>ABS(H48-Q48)*100</f>
        <v>20.899999999998897</v>
      </c>
      <c r="T48" s="124">
        <f>$S$1*U47</f>
        <v>27676.279999999588</v>
      </c>
      <c r="U48" s="124">
        <f>U47+P48</f>
        <v>1286962.999999991</v>
      </c>
      <c r="V48" s="125" t="s">
        <v>70</v>
      </c>
      <c r="W48" s="124">
        <f>IF(O48="",N48/S48,O48/S48)</f>
        <v>21.569377990431807</v>
      </c>
      <c r="X48">
        <f>IF(M48=M47,X47+1,1)</f>
        <v>1</v>
      </c>
      <c r="Z48" t="str">
        <f>RIGHT(G48,2)</f>
        <v>08</v>
      </c>
    </row>
    <row r="49" spans="1:26" ht="13.5">
      <c r="A49">
        <v>48</v>
      </c>
      <c r="B49" t="s">
        <v>80</v>
      </c>
      <c r="C49" s="139" t="s">
        <v>93</v>
      </c>
      <c r="D49" s="139">
        <v>90000</v>
      </c>
      <c r="E49" t="s">
        <v>81</v>
      </c>
      <c r="F49" t="s">
        <v>96</v>
      </c>
      <c r="G49" t="s">
        <v>190</v>
      </c>
      <c r="H49">
        <v>121.627</v>
      </c>
      <c r="I49" t="s">
        <v>96</v>
      </c>
      <c r="J49" t="s">
        <v>189</v>
      </c>
      <c r="K49">
        <v>119.401</v>
      </c>
      <c r="L49" t="s">
        <v>92</v>
      </c>
      <c r="M49" t="str">
        <f>IF(L49="トレーリング","勝ち",IF(OR(L49="LC",L49="建て値前LC"),"負け","－"))</f>
        <v>勝ち</v>
      </c>
      <c r="N49" s="124">
        <f>IF(M49="勝ち",ABS(K49-H49)*100,"")</f>
        <v>222.5999999999999</v>
      </c>
      <c r="O49" s="124">
        <f>IF(M49="勝ち","",-1*ABS(K49-H49)*100)</f>
      </c>
      <c r="P49" s="124">
        <f>IF(O49="",N49*D49/100,O49*D49/100)</f>
        <v>200339.9999999999</v>
      </c>
      <c r="Q49">
        <v>121.92</v>
      </c>
      <c r="R49" s="134">
        <f>T49/ABS(H49-Q49)</f>
        <v>175694.60750852738</v>
      </c>
      <c r="S49" s="124">
        <f>ABS(H49-Q49)*100</f>
        <v>29.300000000000637</v>
      </c>
      <c r="T49" s="124">
        <f>$S$1*U48</f>
        <v>51478.51999999964</v>
      </c>
      <c r="U49" s="124">
        <f>U48+P49</f>
        <v>1487302.999999991</v>
      </c>
      <c r="V49" s="125" t="s">
        <v>70</v>
      </c>
      <c r="W49" s="124">
        <f>IF(O49="",N49/S49,O49/S49)</f>
        <v>7.597269624573211</v>
      </c>
      <c r="X49">
        <f>IF(M49=M48,X48+1,1)</f>
        <v>2</v>
      </c>
      <c r="Z49" t="str">
        <f>RIGHT(G49,2)</f>
        <v>01</v>
      </c>
    </row>
    <row r="50" spans="1:26" ht="13.5">
      <c r="A50">
        <v>49</v>
      </c>
      <c r="B50" t="s">
        <v>80</v>
      </c>
      <c r="C50" s="139" t="s">
        <v>93</v>
      </c>
      <c r="D50" s="139">
        <v>108000</v>
      </c>
      <c r="E50" t="s">
        <v>81</v>
      </c>
      <c r="F50" t="s">
        <v>96</v>
      </c>
      <c r="G50" t="s">
        <v>191</v>
      </c>
      <c r="H50">
        <v>118.886</v>
      </c>
      <c r="I50" t="s">
        <v>96</v>
      </c>
      <c r="J50" t="s">
        <v>192</v>
      </c>
      <c r="K50">
        <v>119.436</v>
      </c>
      <c r="L50" t="s">
        <v>72</v>
      </c>
      <c r="M50" t="str">
        <f>IF(L50="トレーリング","勝ち",IF(OR(L50="LC",L50="建て値前LC"),"負け","－"))</f>
        <v>負け</v>
      </c>
      <c r="N50" s="124">
        <f>IF(M50="勝ち",ABS(K50-H50)*100,"")</f>
      </c>
      <c r="O50" s="124">
        <f>IF(M50="勝ち","",-1*ABS(K50-H50)*100)</f>
        <v>-55.00000000000114</v>
      </c>
      <c r="P50" s="124">
        <f>IF(O50="",N50*D50/100,O50*D50/100)</f>
        <v>-59400.00000000123</v>
      </c>
      <c r="Q50">
        <v>119.436</v>
      </c>
      <c r="R50" s="134">
        <f>T50/ABS(H50-Q50)</f>
        <v>108167.49090908801</v>
      </c>
      <c r="S50" s="124">
        <f>ABS(H50-Q50)*100</f>
        <v>55.00000000000114</v>
      </c>
      <c r="T50" s="124">
        <f>$S$1*U49</f>
        <v>59492.11999999964</v>
      </c>
      <c r="U50" s="124">
        <f>U49+P50</f>
        <v>1427902.9999999898</v>
      </c>
      <c r="V50" s="125" t="s">
        <v>70</v>
      </c>
      <c r="W50" s="124">
        <f>IF(O50="",N50/S50,O50/S50)</f>
        <v>-1</v>
      </c>
      <c r="X50">
        <f>IF(M50=M49,X49+1,1)</f>
        <v>1</v>
      </c>
      <c r="Z50" t="str">
        <f>RIGHT(G50,2)</f>
        <v>22</v>
      </c>
    </row>
    <row r="51" spans="1:26" ht="13.5">
      <c r="A51">
        <v>50</v>
      </c>
      <c r="B51" t="s">
        <v>80</v>
      </c>
      <c r="C51" s="139" t="s">
        <v>93</v>
      </c>
      <c r="D51" s="139">
        <v>167000</v>
      </c>
      <c r="E51" t="s">
        <v>81</v>
      </c>
      <c r="F51" t="s">
        <v>96</v>
      </c>
      <c r="G51" t="s">
        <v>193</v>
      </c>
      <c r="H51">
        <v>121.07</v>
      </c>
      <c r="I51" t="s">
        <v>96</v>
      </c>
      <c r="J51" t="s">
        <v>194</v>
      </c>
      <c r="K51">
        <v>119.748</v>
      </c>
      <c r="L51" t="s">
        <v>92</v>
      </c>
      <c r="M51" t="str">
        <f>IF(L51="トレーリング","勝ち",IF(OR(L51="LC",L51="建て値前LC"),"負け","－"))</f>
        <v>勝ち</v>
      </c>
      <c r="N51" s="124">
        <f>IF(M51="勝ち",ABS(K51-H51)*100,"")</f>
        <v>132.19999999999885</v>
      </c>
      <c r="O51" s="124">
        <f>IF(M51="勝ち","",-1*ABS(K51-H51)*100)</f>
      </c>
      <c r="P51" s="124">
        <f>IF(O51="",N51*D51/100,O51*D51/100)</f>
        <v>220773.9999999981</v>
      </c>
      <c r="Q51">
        <v>121.412</v>
      </c>
      <c r="R51" s="134">
        <f>T51/ABS(H51-Q51)</f>
        <v>167006.19883040182</v>
      </c>
      <c r="S51" s="124">
        <f>ABS(H51-Q51)*100</f>
        <v>34.200000000001296</v>
      </c>
      <c r="T51" s="124">
        <f>$S$1*U50</f>
        <v>57116.11999999959</v>
      </c>
      <c r="U51" s="124">
        <f>U50+P51</f>
        <v>1648676.999999988</v>
      </c>
      <c r="V51" s="125" t="s">
        <v>70</v>
      </c>
      <c r="W51" s="124">
        <f>IF(O51="",N51/S51,O51/S51)</f>
        <v>3.8654970760232117</v>
      </c>
      <c r="X51">
        <f>IF(M51=M50,X50+1,1)</f>
        <v>1</v>
      </c>
      <c r="Z51" t="str">
        <f>RIGHT(G51,2)</f>
        <v>15</v>
      </c>
    </row>
    <row r="52" spans="1:26" ht="13.5">
      <c r="A52">
        <v>51</v>
      </c>
      <c r="B52" t="s">
        <v>80</v>
      </c>
      <c r="C52" s="139" t="s">
        <v>93</v>
      </c>
      <c r="D52">
        <v>605000</v>
      </c>
      <c r="E52" t="s">
        <v>81</v>
      </c>
      <c r="F52" t="s">
        <v>96</v>
      </c>
      <c r="G52" t="s">
        <v>196</v>
      </c>
      <c r="H52">
        <v>120.59</v>
      </c>
      <c r="I52" t="s">
        <v>96</v>
      </c>
      <c r="J52" t="s">
        <v>197</v>
      </c>
      <c r="K52">
        <v>120.699</v>
      </c>
      <c r="L52" t="s">
        <v>72</v>
      </c>
      <c r="M52" t="str">
        <f>IF(L52="トレーリング","勝ち",IF(OR(L52="LC",L52="建て値前LC"),"負け","－"))</f>
        <v>負け</v>
      </c>
      <c r="N52" s="124">
        <f>IF(M52="勝ち",ABS(K52-H52)*100,"")</f>
      </c>
      <c r="O52" s="124">
        <f>IF(M52="勝ち","",-1*ABS(K52-H52)*100)</f>
        <v>-10.899999999999466</v>
      </c>
      <c r="P52" s="124">
        <f>IF(O52="",N52*D52/100,O52*D52/100)</f>
        <v>-65944.99999999677</v>
      </c>
      <c r="Q52">
        <v>120.699</v>
      </c>
      <c r="R52" s="134">
        <f>T52/ABS(H52-Q52)</f>
        <v>605019.0825688326</v>
      </c>
      <c r="S52" s="124">
        <f>ABS(H52-Q52)*100</f>
        <v>10.899999999999466</v>
      </c>
      <c r="T52" s="124">
        <f>$S$1*U51</f>
        <v>65947.07999999952</v>
      </c>
      <c r="U52" s="124">
        <f>U51+P52</f>
        <v>1582731.9999999912</v>
      </c>
      <c r="V52" s="125" t="s">
        <v>70</v>
      </c>
      <c r="W52" s="124">
        <f>IF(O52="",N52/S52,O52/S52)</f>
        <v>-1</v>
      </c>
      <c r="X52">
        <f>IF(M52=M51,X51+1,1)</f>
        <v>1</v>
      </c>
      <c r="Z52" t="str">
        <f>RIGHT(G52,2)</f>
        <v>21</v>
      </c>
    </row>
    <row r="53" spans="1:26" ht="13.5">
      <c r="A53">
        <v>52</v>
      </c>
      <c r="B53" t="s">
        <v>80</v>
      </c>
      <c r="C53" s="139" t="s">
        <v>93</v>
      </c>
      <c r="D53">
        <v>345000</v>
      </c>
      <c r="E53" t="s">
        <v>81</v>
      </c>
      <c r="F53" t="s">
        <v>96</v>
      </c>
      <c r="G53" t="s">
        <v>198</v>
      </c>
      <c r="H53">
        <v>120.581</v>
      </c>
      <c r="I53" t="s">
        <v>96</v>
      </c>
      <c r="J53" t="s">
        <v>199</v>
      </c>
      <c r="K53">
        <v>120.764</v>
      </c>
      <c r="L53" t="s">
        <v>72</v>
      </c>
      <c r="M53" t="str">
        <f>IF(L53="トレーリング","勝ち",IF(OR(L53="LC",L53="建て値前LC"),"負け","－"))</f>
        <v>負け</v>
      </c>
      <c r="N53" s="124">
        <f>IF(M53="勝ち",ABS(K53-H53)*100,"")</f>
      </c>
      <c r="O53" s="124">
        <f>IF(M53="勝ち","",-1*ABS(K53-H53)*100)</f>
        <v>-18.299999999999272</v>
      </c>
      <c r="P53" s="124">
        <f>IF(O53="",N53*D53/100,O53*D53/100)</f>
        <v>-63134.99999999748</v>
      </c>
      <c r="Q53">
        <v>120.764</v>
      </c>
      <c r="R53" s="134">
        <f>T53/ABS(H53-Q53)</f>
        <v>345952.34972678777</v>
      </c>
      <c r="S53" s="124">
        <f>ABS(H53-Q53)*100</f>
        <v>18.299999999999272</v>
      </c>
      <c r="T53" s="124">
        <f>$S$1*U52</f>
        <v>63309.27999999965</v>
      </c>
      <c r="U53" s="124">
        <f>U52+P53</f>
        <v>1519596.9999999937</v>
      </c>
      <c r="V53" s="125" t="s">
        <v>70</v>
      </c>
      <c r="W53" s="124">
        <f>IF(O53="",N53/S53,O53/S53)</f>
        <v>-1</v>
      </c>
      <c r="X53">
        <f>IF(M53=M52,X52+1,1)</f>
        <v>2</v>
      </c>
      <c r="Z53" t="str">
        <f>RIGHT(G53,2)</f>
        <v>13</v>
      </c>
    </row>
    <row r="54" spans="1:26" ht="13.5">
      <c r="A54">
        <v>53</v>
      </c>
      <c r="B54" t="s">
        <v>80</v>
      </c>
      <c r="C54" s="139" t="s">
        <v>93</v>
      </c>
      <c r="D54">
        <v>349000</v>
      </c>
      <c r="E54" t="s">
        <v>81</v>
      </c>
      <c r="F54" t="s">
        <v>96</v>
      </c>
      <c r="G54" t="s">
        <v>200</v>
      </c>
      <c r="H54">
        <v>120.556</v>
      </c>
      <c r="I54" t="s">
        <v>96</v>
      </c>
      <c r="J54" t="s">
        <v>201</v>
      </c>
      <c r="K54">
        <v>120.218</v>
      </c>
      <c r="L54" t="s">
        <v>92</v>
      </c>
      <c r="M54" t="str">
        <f>IF(L54="トレーリング","勝ち",IF(OR(L54="LC",L54="建て値前LC"),"負け","－"))</f>
        <v>勝ち</v>
      </c>
      <c r="N54" s="124">
        <f>IF(M54="勝ち",ABS(K54-H54)*100,"")</f>
        <v>33.799999999999386</v>
      </c>
      <c r="O54" s="124">
        <f>IF(M54="勝ち","",-1*ABS(K54-H54)*100)</f>
      </c>
      <c r="P54" s="124">
        <f>IF(O54="",N54*D54/100,O54*D54/100)</f>
        <v>117961.99999999786</v>
      </c>
      <c r="Q54">
        <v>120.73</v>
      </c>
      <c r="R54" s="134">
        <f>T54/ABS(H54-Q54)</f>
        <v>349332.64367814624</v>
      </c>
      <c r="S54" s="124">
        <f>ABS(H54-Q54)*100</f>
        <v>17.40000000000066</v>
      </c>
      <c r="T54" s="124">
        <f>$S$1*U53</f>
        <v>60783.87999999975</v>
      </c>
      <c r="U54" s="124">
        <f>U53+P54</f>
        <v>1637558.9999999916</v>
      </c>
      <c r="V54" s="125" t="s">
        <v>70</v>
      </c>
      <c r="W54" s="124">
        <f>IF(O54="",N54/S54,O54/S54)</f>
        <v>1.942528735632075</v>
      </c>
      <c r="X54">
        <f>IF(M54=M53,X53+1,1)</f>
        <v>1</v>
      </c>
      <c r="Z54" t="str">
        <f>RIGHT(G54,2)</f>
        <v>01</v>
      </c>
    </row>
    <row r="55" spans="1:26" ht="13.5">
      <c r="A55">
        <v>54</v>
      </c>
      <c r="B55" t="s">
        <v>80</v>
      </c>
      <c r="C55" s="139" t="s">
        <v>75</v>
      </c>
      <c r="D55">
        <v>383000</v>
      </c>
      <c r="E55" t="s">
        <v>81</v>
      </c>
      <c r="F55" t="s">
        <v>96</v>
      </c>
      <c r="G55" t="s">
        <v>202</v>
      </c>
      <c r="H55">
        <v>120.542</v>
      </c>
      <c r="I55" t="s">
        <v>96</v>
      </c>
      <c r="J55" t="s">
        <v>203</v>
      </c>
      <c r="K55">
        <v>120.371</v>
      </c>
      <c r="L55" t="s">
        <v>72</v>
      </c>
      <c r="M55" t="str">
        <f>IF(L55="トレーリング","勝ち",IF(OR(L55="LC",L55="建て値前LC"),"負け","－"))</f>
        <v>負け</v>
      </c>
      <c r="N55" s="124">
        <f>IF(M55="勝ち",ABS(K55-H55)*100,"")</f>
      </c>
      <c r="O55" s="124">
        <f>IF(M55="勝ち","",-1*ABS(K55-H55)*100)</f>
        <v>-17.100000000000648</v>
      </c>
      <c r="P55" s="124">
        <f>IF(O55="",N55*D55/100,O55*D55/100)</f>
        <v>-65493.000000002474</v>
      </c>
      <c r="Q55">
        <v>120.371</v>
      </c>
      <c r="R55" s="134">
        <f>T55/ABS(H55-Q55)</f>
        <v>383054.7368420888</v>
      </c>
      <c r="S55" s="124">
        <f>ABS(H55-Q55)*100</f>
        <v>17.100000000000648</v>
      </c>
      <c r="T55" s="124">
        <f>$S$1*U54</f>
        <v>65502.359999999666</v>
      </c>
      <c r="U55" s="124">
        <f>U54+P55</f>
        <v>1572065.999999989</v>
      </c>
      <c r="V55" s="125" t="s">
        <v>70</v>
      </c>
      <c r="W55" s="124">
        <f>IF(O55="",N55/S55,O55/S55)</f>
        <v>-1</v>
      </c>
      <c r="X55">
        <f>IF(M55=M54,X54+1,1)</f>
        <v>1</v>
      </c>
      <c r="Z55" t="str">
        <f>RIGHT(G55,2)</f>
        <v>14</v>
      </c>
    </row>
    <row r="56" spans="1:26" ht="13.5">
      <c r="A56">
        <v>55</v>
      </c>
      <c r="B56" t="s">
        <v>80</v>
      </c>
      <c r="C56" s="139" t="s">
        <v>75</v>
      </c>
      <c r="D56">
        <v>582000</v>
      </c>
      <c r="E56" t="s">
        <v>81</v>
      </c>
      <c r="F56" t="s">
        <v>96</v>
      </c>
      <c r="G56" t="s">
        <v>204</v>
      </c>
      <c r="H56">
        <v>90.558</v>
      </c>
      <c r="I56" t="s">
        <v>96</v>
      </c>
      <c r="J56" t="s">
        <v>205</v>
      </c>
      <c r="K56">
        <v>90.822</v>
      </c>
      <c r="L56" t="s">
        <v>92</v>
      </c>
      <c r="M56" t="str">
        <f>IF(L56="トレーリング","勝ち",IF(OR(L56="LC",L56="建て値前LC"),"負け","－"))</f>
        <v>勝ち</v>
      </c>
      <c r="N56" s="124">
        <f>IF(M56="勝ち",ABS(K56-H56)*100,"")</f>
        <v>26.39999999999958</v>
      </c>
      <c r="O56" s="124">
        <f>IF(M56="勝ち","",-1*ABS(K56-H56)*100)</f>
      </c>
      <c r="P56" s="124">
        <f>IF(O56="",N56*D56/100,O56*D56/100)</f>
        <v>153647.99999999756</v>
      </c>
      <c r="Q56">
        <v>90.45</v>
      </c>
      <c r="R56" s="134">
        <f>T56/ABS(H56-Q56)</f>
        <v>582246.6666666406</v>
      </c>
      <c r="S56" s="124">
        <f>ABS(H56-Q56)*100</f>
        <v>10.80000000000041</v>
      </c>
      <c r="T56" s="124">
        <f>$S$1*U55</f>
        <v>62882.63999999956</v>
      </c>
      <c r="U56" s="124">
        <f>U55+P56</f>
        <v>1725713.9999999865</v>
      </c>
      <c r="V56" s="125" t="s">
        <v>70</v>
      </c>
      <c r="W56" s="124">
        <f>IF(O56="",N56/S56,O56/S56)</f>
        <v>2.4444444444443127</v>
      </c>
      <c r="X56">
        <f>IF(M56=M55,X55+1,1)</f>
        <v>1</v>
      </c>
      <c r="Z56" t="str">
        <f>RIGHT(G56,2)</f>
        <v>16</v>
      </c>
    </row>
    <row r="57" spans="1:26" ht="13.5">
      <c r="A57">
        <v>56</v>
      </c>
      <c r="B57" t="s">
        <v>80</v>
      </c>
      <c r="C57" s="139" t="s">
        <v>93</v>
      </c>
      <c r="D57">
        <v>406000</v>
      </c>
      <c r="E57" t="s">
        <v>81</v>
      </c>
      <c r="F57" t="s">
        <v>96</v>
      </c>
      <c r="G57" t="s">
        <v>206</v>
      </c>
      <c r="H57">
        <v>90.673</v>
      </c>
      <c r="I57" t="s">
        <v>96</v>
      </c>
      <c r="J57" t="s">
        <v>207</v>
      </c>
      <c r="K57">
        <v>90.622</v>
      </c>
      <c r="L57" t="s">
        <v>92</v>
      </c>
      <c r="M57" t="str">
        <f>IF(L57="トレーリング","勝ち",IF(OR(L57="LC",L57="建て値前LC"),"負け","－"))</f>
        <v>勝ち</v>
      </c>
      <c r="N57" s="124">
        <f>IF(M57="勝ち",ABS(K57-H57)*100,"")</f>
        <v>5.100000000000193</v>
      </c>
      <c r="O57" s="124">
        <f>IF(M57="勝ち","",-1*ABS(K57-H57)*100)</f>
      </c>
      <c r="P57" s="124">
        <f>IF(O57="",N57*D57/100,O57*D57/100)</f>
        <v>20706.000000000786</v>
      </c>
      <c r="Q57">
        <v>90.843</v>
      </c>
      <c r="R57" s="134">
        <f>T57/ABS(H57-Q57)</f>
        <v>406050.3529411692</v>
      </c>
      <c r="S57" s="124">
        <f>ABS(H57-Q57)*100</f>
        <v>17.00000000000017</v>
      </c>
      <c r="T57" s="124">
        <f>$S$1*U56</f>
        <v>69028.55999999946</v>
      </c>
      <c r="U57" s="124">
        <f>U56+P57</f>
        <v>1746419.9999999872</v>
      </c>
      <c r="V57" s="125" t="s">
        <v>70</v>
      </c>
      <c r="W57" s="124">
        <f>IF(O57="",N57/S57,O57/S57)</f>
        <v>0.30000000000000837</v>
      </c>
      <c r="X57">
        <f>IF(M57=M56,X56+1,1)</f>
        <v>2</v>
      </c>
      <c r="Z57" t="str">
        <f>RIGHT(G57,2)</f>
        <v>16</v>
      </c>
    </row>
    <row r="58" spans="1:26" ht="13.5">
      <c r="A58">
        <v>57</v>
      </c>
      <c r="B58" t="s">
        <v>80</v>
      </c>
      <c r="C58" s="139" t="s">
        <v>75</v>
      </c>
      <c r="D58">
        <v>298000</v>
      </c>
      <c r="E58" t="s">
        <v>81</v>
      </c>
      <c r="F58" t="s">
        <v>96</v>
      </c>
      <c r="G58" t="s">
        <v>208</v>
      </c>
      <c r="H58">
        <v>90.672</v>
      </c>
      <c r="I58" t="s">
        <v>96</v>
      </c>
      <c r="J58" t="s">
        <v>209</v>
      </c>
      <c r="K58">
        <v>91.14</v>
      </c>
      <c r="L58" t="s">
        <v>92</v>
      </c>
      <c r="M58" t="str">
        <f>IF(L58="トレーリング","勝ち",IF(OR(L58="LC",L58="建て値前LC"),"負け","－"))</f>
        <v>勝ち</v>
      </c>
      <c r="N58" s="124">
        <f>IF(M58="勝ち",ABS(K58-H58)*100,"")</f>
        <v>46.80000000000035</v>
      </c>
      <c r="O58" s="124">
        <f>IF(M58="勝ち","",-1*ABS(K58-H58)*100)</f>
      </c>
      <c r="P58" s="124">
        <f>IF(O58="",N58*D58/100,O58*D58/100)</f>
        <v>139464.00000000105</v>
      </c>
      <c r="Q58">
        <v>90.438</v>
      </c>
      <c r="R58" s="134">
        <f>T58/ABS(H58-Q58)</f>
        <v>298533.33333333797</v>
      </c>
      <c r="S58" s="124">
        <f>ABS(H58-Q58)*100</f>
        <v>23.399999999999466</v>
      </c>
      <c r="T58" s="124">
        <f>$S$1*U57</f>
        <v>69856.7999999995</v>
      </c>
      <c r="U58" s="124">
        <f>U57+P58</f>
        <v>1885883.9999999884</v>
      </c>
      <c r="V58" s="125" t="s">
        <v>70</v>
      </c>
      <c r="W58" s="124">
        <f>IF(O58="",N58/S58,O58/S58)</f>
        <v>2.000000000000061</v>
      </c>
      <c r="X58">
        <f>IF(M58=M57,X57+1,1)</f>
        <v>3</v>
      </c>
      <c r="Z58" t="str">
        <f>RIGHT(G58,2)</f>
        <v>02</v>
      </c>
    </row>
    <row r="59" spans="1:26" ht="13.5">
      <c r="A59">
        <v>58</v>
      </c>
      <c r="B59" t="s">
        <v>80</v>
      </c>
      <c r="C59" s="139" t="s">
        <v>75</v>
      </c>
      <c r="D59">
        <v>535000</v>
      </c>
      <c r="E59" t="s">
        <v>81</v>
      </c>
      <c r="F59" t="s">
        <v>96</v>
      </c>
      <c r="G59" t="s">
        <v>210</v>
      </c>
      <c r="H59">
        <v>91.062</v>
      </c>
      <c r="I59" t="s">
        <v>96</v>
      </c>
      <c r="J59" t="s">
        <v>211</v>
      </c>
      <c r="K59">
        <v>92.552</v>
      </c>
      <c r="L59" t="s">
        <v>92</v>
      </c>
      <c r="M59" t="str">
        <f>IF(L59="トレーリング","勝ち",IF(OR(L59="LC",L59="建て値前LC"),"負け","－"))</f>
        <v>勝ち</v>
      </c>
      <c r="N59" s="124">
        <f>IF(M59="勝ち",ABS(K59-H59)*100,"")</f>
        <v>149.0000000000009</v>
      </c>
      <c r="O59" s="124">
        <f>IF(M59="勝ち","",-1*ABS(K59-H59)*100)</f>
      </c>
      <c r="P59" s="124">
        <f>IF(O59="",N59*D59/100,O59*D59/100)</f>
        <v>797150.0000000049</v>
      </c>
      <c r="Q59">
        <v>90.921</v>
      </c>
      <c r="R59" s="134">
        <f>T59/ABS(H59-Q59)</f>
        <v>535002.5531915197</v>
      </c>
      <c r="S59" s="124">
        <f>ABS(H59-Q59)*100</f>
        <v>14.099999999999113</v>
      </c>
      <c r="T59" s="124">
        <f>$S$1*U58</f>
        <v>75435.35999999953</v>
      </c>
      <c r="U59" s="124">
        <f>U58+P59</f>
        <v>2683033.9999999935</v>
      </c>
      <c r="V59" s="125" t="s">
        <v>70</v>
      </c>
      <c r="W59" s="124">
        <f>IF(O59="",N59/S59,O59/S59)</f>
        <v>10.567375886525552</v>
      </c>
      <c r="X59">
        <f>IF(M59=M58,X58+1,1)</f>
        <v>4</v>
      </c>
      <c r="Z59" t="str">
        <f>RIGHT(G59,2)</f>
        <v>22</v>
      </c>
    </row>
    <row r="60" spans="1:26" ht="13.5">
      <c r="A60">
        <v>59</v>
      </c>
      <c r="B60" t="s">
        <v>80</v>
      </c>
      <c r="C60" s="139" t="s">
        <v>75</v>
      </c>
      <c r="D60">
        <v>490000</v>
      </c>
      <c r="E60" t="s">
        <v>81</v>
      </c>
      <c r="F60" t="s">
        <v>96</v>
      </c>
      <c r="G60" t="s">
        <v>212</v>
      </c>
      <c r="H60">
        <v>93.672</v>
      </c>
      <c r="I60" t="s">
        <v>96</v>
      </c>
      <c r="J60" t="s">
        <v>213</v>
      </c>
      <c r="K60">
        <v>93.672</v>
      </c>
      <c r="L60" t="s">
        <v>139</v>
      </c>
      <c r="M60" t="str">
        <f>IF(L60="トレーリング","勝ち",IF(OR(L60="LC",L60="建て値前LC"),"負け","－"))</f>
        <v>－</v>
      </c>
      <c r="N60" s="124">
        <f>IF(M60="勝ち",ABS(K60-H60)*100,"")</f>
      </c>
      <c r="O60" s="124">
        <f>IF(M60="勝ち","",-1*ABS(K60-H60)*100)</f>
        <v>0</v>
      </c>
      <c r="P60" s="124">
        <f>IF(O60="",N60*D60/100,O60*D60/100)</f>
        <v>0</v>
      </c>
      <c r="Q60">
        <v>93.453</v>
      </c>
      <c r="R60" s="134">
        <f>T60/ABS(H60-Q60)</f>
        <v>490051.8721461308</v>
      </c>
      <c r="S60" s="124">
        <f>ABS(H60-Q60)*100</f>
        <v>21.89999999999941</v>
      </c>
      <c r="T60" s="124">
        <f>$S$1*U59</f>
        <v>107321.35999999974</v>
      </c>
      <c r="U60" s="124">
        <f>U59+P60</f>
        <v>2683033.9999999935</v>
      </c>
      <c r="V60" s="125" t="s">
        <v>70</v>
      </c>
      <c r="W60" s="124">
        <f>IF(O60="",N60/S60,O60/S60)</f>
        <v>0</v>
      </c>
      <c r="X60">
        <f>IF(M60=M59,X59+1,1)</f>
        <v>1</v>
      </c>
      <c r="Z60" t="str">
        <f>RIGHT(G60,2)</f>
        <v>09</v>
      </c>
    </row>
    <row r="61" spans="1:26" ht="13.5">
      <c r="A61">
        <v>60</v>
      </c>
      <c r="B61" t="s">
        <v>80</v>
      </c>
      <c r="C61" s="139" t="s">
        <v>75</v>
      </c>
      <c r="D61">
        <v>825000</v>
      </c>
      <c r="E61" t="s">
        <v>81</v>
      </c>
      <c r="F61" t="s">
        <v>96</v>
      </c>
      <c r="G61" t="s">
        <v>214</v>
      </c>
      <c r="H61">
        <v>92.65</v>
      </c>
      <c r="I61" t="s">
        <v>96</v>
      </c>
      <c r="J61" t="s">
        <v>215</v>
      </c>
      <c r="K61">
        <v>93.873</v>
      </c>
      <c r="L61" t="s">
        <v>92</v>
      </c>
      <c r="M61" t="str">
        <f>IF(L61="トレーリング","勝ち",IF(OR(L61="LC",L61="建て値前LC"),"負け","－"))</f>
        <v>勝ち</v>
      </c>
      <c r="N61" s="124">
        <f>IF(M61="勝ち",ABS(K61-H61)*100,"")</f>
        <v>122.2999999999999</v>
      </c>
      <c r="O61" s="124">
        <f>IF(M61="勝ち","",-1*ABS(K61-H61)*100)</f>
      </c>
      <c r="P61" s="124">
        <f>IF(O61="",N61*D61/100,O61*D61/100)</f>
        <v>1008974.9999999991</v>
      </c>
      <c r="Q61">
        <v>92.52</v>
      </c>
      <c r="R61" s="134">
        <f>T61/ABS(H61-Q61)</f>
        <v>825548.9230768597</v>
      </c>
      <c r="S61" s="124">
        <f>ABS(H61-Q61)*100</f>
        <v>13.000000000000966</v>
      </c>
      <c r="T61" s="124">
        <f>$S$1*U60</f>
        <v>107321.35999999974</v>
      </c>
      <c r="U61" s="124">
        <f>U60+P61</f>
        <v>3692008.9999999925</v>
      </c>
      <c r="V61" s="125" t="s">
        <v>70</v>
      </c>
      <c r="W61" s="124">
        <f>IF(O61="",N61/S61,O61/S61)</f>
        <v>9.407692307691601</v>
      </c>
      <c r="X61">
        <f>IF(M61=M60,X60+1,1)</f>
        <v>1</v>
      </c>
      <c r="Z61" t="str">
        <f>RIGHT(G61,2)</f>
        <v>15</v>
      </c>
    </row>
    <row r="62" spans="1:26" ht="13.5">
      <c r="A62">
        <v>61</v>
      </c>
      <c r="B62" t="s">
        <v>80</v>
      </c>
      <c r="C62" s="139" t="s">
        <v>75</v>
      </c>
      <c r="D62">
        <v>514000</v>
      </c>
      <c r="E62" t="s">
        <v>81</v>
      </c>
      <c r="F62" t="s">
        <v>96</v>
      </c>
      <c r="G62" t="s">
        <v>216</v>
      </c>
      <c r="H62">
        <v>94.221</v>
      </c>
      <c r="I62" t="s">
        <v>96</v>
      </c>
      <c r="J62" t="s">
        <v>217</v>
      </c>
      <c r="K62">
        <v>93.934</v>
      </c>
      <c r="L62" t="s">
        <v>72</v>
      </c>
      <c r="M62" t="str">
        <f>IF(L62="トレーリング","勝ち",IF(OR(L62="LC",L62="建て値前LC"),"負け","－"))</f>
        <v>負け</v>
      </c>
      <c r="N62" s="124">
        <f>IF(M62="勝ち",ABS(K62-H62)*100,"")</f>
      </c>
      <c r="O62" s="124">
        <f>IF(M62="勝ち","",-1*ABS(K62-H62)*100)</f>
        <v>-28.700000000000614</v>
      </c>
      <c r="P62" s="124">
        <f>IF(O62="",N62*D62/100,O62*D62/100)</f>
        <v>-147518.00000000314</v>
      </c>
      <c r="Q62">
        <v>93.934</v>
      </c>
      <c r="R62" s="134">
        <f>T62/ABS(H62-Q62)</f>
        <v>514565.7142857022</v>
      </c>
      <c r="S62" s="124">
        <f>ABS(H62-Q62)*100</f>
        <v>28.700000000000614</v>
      </c>
      <c r="T62" s="124">
        <f>$S$1*U61</f>
        <v>147680.3599999997</v>
      </c>
      <c r="U62" s="124">
        <f>U61+P62</f>
        <v>3544490.9999999893</v>
      </c>
      <c r="V62" s="125" t="s">
        <v>70</v>
      </c>
      <c r="W62" s="124">
        <f>IF(O62="",N62/S62,O62/S62)</f>
        <v>-1</v>
      </c>
      <c r="X62">
        <f>IF(M62=M61,X61+1,1)</f>
        <v>1</v>
      </c>
      <c r="Z62" t="str">
        <f>RIGHT(G62,2)</f>
        <v>17</v>
      </c>
    </row>
    <row r="63" spans="1:26" ht="13.5">
      <c r="A63">
        <v>62</v>
      </c>
      <c r="B63" t="s">
        <v>80</v>
      </c>
      <c r="C63" s="139" t="s">
        <v>93</v>
      </c>
      <c r="D63">
        <v>854000</v>
      </c>
      <c r="E63" t="s">
        <v>81</v>
      </c>
      <c r="F63" t="s">
        <v>96</v>
      </c>
      <c r="G63" t="s">
        <v>218</v>
      </c>
      <c r="H63">
        <v>93.261</v>
      </c>
      <c r="I63" t="s">
        <v>96</v>
      </c>
      <c r="J63" t="s">
        <v>219</v>
      </c>
      <c r="K63">
        <v>93.24</v>
      </c>
      <c r="L63" t="s">
        <v>139</v>
      </c>
      <c r="M63" t="str">
        <f>IF(L63="トレーリング","勝ち",IF(OR(L63="LC",L63="建て値前LC"),"負け","－"))</f>
        <v>－</v>
      </c>
      <c r="N63" s="124">
        <f>IF(M63="勝ち",ABS(K63-H63)*100,"")</f>
      </c>
      <c r="O63" s="124">
        <f>IF(M63="勝ち","",-1*ABS(K63-H63)*100)</f>
        <v>-2.1000000000000796</v>
      </c>
      <c r="P63" s="124">
        <f>IF(O63="",N63*D63/100,O63*D63/100)</f>
        <v>-17934.00000000068</v>
      </c>
      <c r="Q63">
        <v>93.427</v>
      </c>
      <c r="R63" s="134">
        <f>T63/ABS(H63-Q63)</f>
        <v>854094.2168674106</v>
      </c>
      <c r="S63" s="124">
        <f>ABS(H63-Q63)*100</f>
        <v>16.600000000001103</v>
      </c>
      <c r="T63" s="124">
        <f>$S$1*U62</f>
        <v>141779.63999999958</v>
      </c>
      <c r="U63" s="124">
        <f>U62+P63</f>
        <v>3526556.999999989</v>
      </c>
      <c r="V63" s="125" t="s">
        <v>70</v>
      </c>
      <c r="W63" s="124">
        <f>IF(O63="",N63/S63,O63/S63)</f>
        <v>-0.12650602409638192</v>
      </c>
      <c r="X63">
        <f>IF(M63=M62,X62+1,1)</f>
        <v>1</v>
      </c>
      <c r="Z63" t="str">
        <f>RIGHT(G63,2)</f>
        <v>09</v>
      </c>
    </row>
    <row r="64" spans="1:26" ht="13.5">
      <c r="A64">
        <v>63</v>
      </c>
      <c r="B64" t="s">
        <v>80</v>
      </c>
      <c r="C64" s="139" t="s">
        <v>93</v>
      </c>
      <c r="D64">
        <v>887000</v>
      </c>
      <c r="E64" t="s">
        <v>81</v>
      </c>
      <c r="F64" t="s">
        <v>96</v>
      </c>
      <c r="G64" t="s">
        <v>220</v>
      </c>
      <c r="H64">
        <v>93.215</v>
      </c>
      <c r="I64" t="s">
        <v>96</v>
      </c>
      <c r="J64" t="s">
        <v>221</v>
      </c>
      <c r="K64">
        <v>93.374</v>
      </c>
      <c r="L64" t="s">
        <v>72</v>
      </c>
      <c r="M64" t="str">
        <f>IF(L64="トレーリング","勝ち",IF(OR(L64="LC",L64="建て値前LC"),"負け","－"))</f>
        <v>負け</v>
      </c>
      <c r="N64" s="124">
        <f>IF(M64="勝ち",ABS(K64-H64)*100,"")</f>
      </c>
      <c r="O64" s="124">
        <f>IF(M64="勝ち","",-1*ABS(K64-H64)*100)</f>
        <v>-15.899999999999181</v>
      </c>
      <c r="P64" s="124">
        <f>IF(O64="",N64*D64/100,O64*D64/100)</f>
        <v>-141032.99999999272</v>
      </c>
      <c r="Q64">
        <v>93.374</v>
      </c>
      <c r="R64" s="134">
        <f>T64/ABS(H64-Q64)</f>
        <v>887184.1509434391</v>
      </c>
      <c r="S64" s="124">
        <f>ABS(H64-Q64)*100</f>
        <v>15.899999999999181</v>
      </c>
      <c r="T64" s="124">
        <f>$S$1*U63</f>
        <v>141062.27999999956</v>
      </c>
      <c r="U64" s="124">
        <f>U63+P64</f>
        <v>3385523.9999999963</v>
      </c>
      <c r="V64" s="125" t="s">
        <v>70</v>
      </c>
      <c r="W64" s="124">
        <f>IF(O64="",N64/S64,O64/S64)</f>
        <v>-1</v>
      </c>
      <c r="X64">
        <f>IF(M64=M63,X63+1,1)</f>
        <v>1</v>
      </c>
      <c r="Z64" t="str">
        <f>RIGHT(G64,2)</f>
        <v>09</v>
      </c>
    </row>
    <row r="65" spans="1:26" ht="13.5">
      <c r="A65">
        <v>64</v>
      </c>
      <c r="B65" t="s">
        <v>80</v>
      </c>
      <c r="C65" s="139" t="s">
        <v>93</v>
      </c>
      <c r="D65">
        <v>583000</v>
      </c>
      <c r="E65" t="s">
        <v>81</v>
      </c>
      <c r="F65" t="s">
        <v>96</v>
      </c>
      <c r="G65" t="s">
        <v>222</v>
      </c>
      <c r="H65">
        <v>92.884</v>
      </c>
      <c r="I65" t="s">
        <v>96</v>
      </c>
      <c r="J65" t="s">
        <v>223</v>
      </c>
      <c r="K65">
        <v>92.773</v>
      </c>
      <c r="L65" t="s">
        <v>92</v>
      </c>
      <c r="M65" t="str">
        <f>IF(L65="トレーリング","勝ち",IF(OR(L65="LC",L65="建て値前LC"),"負け","－"))</f>
        <v>勝ち</v>
      </c>
      <c r="N65" s="124">
        <f>IF(M65="勝ち",ABS(K65-H65)*100,"")</f>
        <v>11.10000000000042</v>
      </c>
      <c r="O65" s="124">
        <f>IF(M65="勝ち","",-1*ABS(K65-H65)*100)</f>
      </c>
      <c r="P65" s="124">
        <f>IF(O65="",N65*D65/100,O65*D65/100)</f>
        <v>64713.00000000245</v>
      </c>
      <c r="Q65">
        <v>93.116</v>
      </c>
      <c r="R65" s="134">
        <f>T65/ABS(H65-Q65)</f>
        <v>583711.0344827597</v>
      </c>
      <c r="S65" s="124">
        <f>ABS(H65-Q65)*100</f>
        <v>23.199999999999932</v>
      </c>
      <c r="T65" s="124">
        <f>$S$1*U64</f>
        <v>135420.95999999985</v>
      </c>
      <c r="U65" s="124">
        <f>U64+P65</f>
        <v>3450236.9999999986</v>
      </c>
      <c r="V65" s="125" t="s">
        <v>70</v>
      </c>
      <c r="W65" s="124">
        <f>IF(O65="",N65/S65,O65/S65)</f>
        <v>0.4784482758620885</v>
      </c>
      <c r="X65">
        <f>IF(M65=M64,X64+1,1)</f>
        <v>1</v>
      </c>
      <c r="Z65" t="str">
        <f>RIGHT(G65,2)</f>
        <v>09</v>
      </c>
    </row>
    <row r="66" spans="1:26" ht="13.5">
      <c r="A66">
        <v>65</v>
      </c>
      <c r="B66" t="s">
        <v>80</v>
      </c>
      <c r="C66" s="139" t="s">
        <v>75</v>
      </c>
      <c r="D66">
        <v>836000</v>
      </c>
      <c r="E66" t="s">
        <v>81</v>
      </c>
      <c r="F66" t="s">
        <v>96</v>
      </c>
      <c r="G66" t="s">
        <v>224</v>
      </c>
      <c r="H66">
        <v>94.081</v>
      </c>
      <c r="I66" t="s">
        <v>96</v>
      </c>
      <c r="J66" t="s">
        <v>225</v>
      </c>
      <c r="K66">
        <v>93.916</v>
      </c>
      <c r="L66" t="s">
        <v>72</v>
      </c>
      <c r="M66" t="str">
        <f>IF(L66="トレーリング","勝ち",IF(OR(L66="LC",L66="建て値前LC"),"負け","－"))</f>
        <v>負け</v>
      </c>
      <c r="N66" s="124">
        <f>IF(M66="勝ち",ABS(K66-H66)*100,"")</f>
      </c>
      <c r="O66" s="124">
        <f>IF(M66="勝ち","",-1*ABS(K66-H66)*100)</f>
        <v>-16.500000000000625</v>
      </c>
      <c r="P66" s="124">
        <f>IF(O66="",N66*D66/100,O66*D66/100)</f>
        <v>-137940.00000000524</v>
      </c>
      <c r="Q66">
        <v>93.916</v>
      </c>
      <c r="R66" s="134">
        <f>T66/ABS(H66-Q66)</f>
        <v>836421.0909090589</v>
      </c>
      <c r="S66" s="124">
        <f>ABS(H66-Q66)*100</f>
        <v>16.500000000000625</v>
      </c>
      <c r="T66" s="124">
        <f>$S$1*U65</f>
        <v>138009.47999999995</v>
      </c>
      <c r="U66" s="124">
        <f>U65+P66</f>
        <v>3312296.9999999935</v>
      </c>
      <c r="V66" s="125" t="s">
        <v>70</v>
      </c>
      <c r="W66" s="124">
        <f>IF(O66="",N66/S66,O66/S66)</f>
        <v>-1</v>
      </c>
      <c r="X66">
        <f>IF(M66=M65,X65+1,1)</f>
        <v>1</v>
      </c>
      <c r="Z66" t="str">
        <f>RIGHT(G66,2)</f>
        <v>17</v>
      </c>
    </row>
    <row r="67" spans="1:26" ht="13.5">
      <c r="A67">
        <v>66</v>
      </c>
      <c r="B67" t="s">
        <v>80</v>
      </c>
      <c r="C67" s="139" t="s">
        <v>93</v>
      </c>
      <c r="D67">
        <v>807000</v>
      </c>
      <c r="E67" t="s">
        <v>81</v>
      </c>
      <c r="F67" t="s">
        <v>96</v>
      </c>
      <c r="G67" t="s">
        <v>226</v>
      </c>
      <c r="H67">
        <v>93.753</v>
      </c>
      <c r="I67" t="s">
        <v>96</v>
      </c>
      <c r="J67" t="s">
        <v>227</v>
      </c>
      <c r="K67">
        <v>93.649</v>
      </c>
      <c r="L67" t="s">
        <v>92</v>
      </c>
      <c r="M67" t="str">
        <f>IF(L67="トレーリング","勝ち",IF(OR(L67="LC",L67="建て値前LC"),"負け","－"))</f>
        <v>勝ち</v>
      </c>
      <c r="N67" s="124">
        <f>IF(M67="勝ち",ABS(K67-H67)*100,"")</f>
        <v>10.39999999999992</v>
      </c>
      <c r="O67" s="124">
        <f>IF(M67="勝ち","",-1*ABS(K67-H67)*100)</f>
      </c>
      <c r="P67" s="124">
        <f>IF(O67="",N67*D67/100,O67*D67/100)</f>
        <v>83927.99999999936</v>
      </c>
      <c r="Q67">
        <v>93.917</v>
      </c>
      <c r="R67" s="134">
        <f>T67/ABS(H67-Q67)</f>
        <v>807877.3170731618</v>
      </c>
      <c r="S67" s="124">
        <f>ABS(H67-Q67)*100</f>
        <v>16.400000000000148</v>
      </c>
      <c r="T67" s="124">
        <f>$S$1*U66</f>
        <v>132491.87999999974</v>
      </c>
      <c r="U67" s="124">
        <f>U66+P67</f>
        <v>3396224.999999993</v>
      </c>
      <c r="V67" s="125" t="s">
        <v>70</v>
      </c>
      <c r="W67" s="124">
        <f>IF(O67="",N67/S67,O67/S67)</f>
        <v>0.6341463414634041</v>
      </c>
      <c r="X67">
        <f>IF(M67=M66,X66+1,1)</f>
        <v>1</v>
      </c>
      <c r="Z67" t="str">
        <f>RIGHT(G67,2)</f>
        <v>11</v>
      </c>
    </row>
    <row r="68" spans="1:26" ht="13.5">
      <c r="A68">
        <v>67</v>
      </c>
      <c r="B68" t="s">
        <v>80</v>
      </c>
      <c r="C68" s="139" t="s">
        <v>93</v>
      </c>
      <c r="D68">
        <v>933000</v>
      </c>
      <c r="E68" t="s">
        <v>81</v>
      </c>
      <c r="F68" t="s">
        <v>96</v>
      </c>
      <c r="G68" t="s">
        <v>228</v>
      </c>
      <c r="H68">
        <v>93.512</v>
      </c>
      <c r="I68" t="s">
        <v>96</v>
      </c>
      <c r="J68" t="s">
        <v>227</v>
      </c>
      <c r="K68">
        <v>93.649</v>
      </c>
      <c r="L68" t="s">
        <v>72</v>
      </c>
      <c r="M68" t="str">
        <f>IF(L68="トレーリング","勝ち",IF(OR(L68="LC",L68="建て値前LC"),"負け","－"))</f>
        <v>負け</v>
      </c>
      <c r="N68" s="124">
        <f>IF(M68="勝ち",ABS(K68-H68)*100,"")</f>
      </c>
      <c r="O68" s="124">
        <f>IF(M68="勝ち","",-1*ABS(K68-H68)*100)</f>
        <v>-13.700000000000045</v>
      </c>
      <c r="P68" s="124">
        <f>IF(O68="",N68*D68/100,O68*D68/100)</f>
        <v>-127821.00000000042</v>
      </c>
      <c r="Q68">
        <v>93.654</v>
      </c>
      <c r="R68" s="134">
        <f>T68/ABS(H68-Q68)</f>
        <v>956683.0985915748</v>
      </c>
      <c r="S68" s="124">
        <f>ABS(H68-Q68)*100</f>
        <v>14.19999999999959</v>
      </c>
      <c r="T68" s="124">
        <f>$S$1*U67</f>
        <v>135848.9999999997</v>
      </c>
      <c r="U68" s="124">
        <f>U67+P68</f>
        <v>3268403.9999999925</v>
      </c>
      <c r="V68" s="125" t="s">
        <v>70</v>
      </c>
      <c r="W68" s="124">
        <f>IF(O68="",N68/S68,O68/S68)</f>
        <v>-0.9647887323943972</v>
      </c>
      <c r="X68">
        <f>IF(M68=M67,X67+1,1)</f>
        <v>1</v>
      </c>
      <c r="Z68" t="str">
        <f>RIGHT(G68,2)</f>
        <v>01</v>
      </c>
    </row>
    <row r="69" spans="1:26" ht="13.5">
      <c r="A69">
        <v>68</v>
      </c>
      <c r="B69" t="s">
        <v>80</v>
      </c>
      <c r="C69" s="139" t="s">
        <v>93</v>
      </c>
      <c r="D69">
        <v>516000</v>
      </c>
      <c r="E69" t="s">
        <v>81</v>
      </c>
      <c r="F69" t="s">
        <v>96</v>
      </c>
      <c r="G69" t="s">
        <v>229</v>
      </c>
      <c r="H69">
        <v>91.836</v>
      </c>
      <c r="I69" t="s">
        <v>96</v>
      </c>
      <c r="J69" t="s">
        <v>230</v>
      </c>
      <c r="K69">
        <v>91.657</v>
      </c>
      <c r="L69" t="s">
        <v>92</v>
      </c>
      <c r="M69" t="str">
        <f>IF(L69="トレーリング","勝ち",IF(OR(L69="LC",L69="建て値前LC"),"負け","－"))</f>
        <v>勝ち</v>
      </c>
      <c r="N69" s="124">
        <f>IF(M69="勝ち",ABS(K69-H69)*100,"")</f>
        <v>17.900000000000205</v>
      </c>
      <c r="O69" s="124">
        <f>IF(M69="勝ち","",-1*ABS(K69-H69)*100)</f>
      </c>
      <c r="P69" s="124">
        <f>IF(O69="",N69*D69/100,O69*D69/100)</f>
        <v>92364.00000000106</v>
      </c>
      <c r="Q69">
        <v>92.089</v>
      </c>
      <c r="R69" s="134">
        <f>T69/ABS(H69-Q69)</f>
        <v>516743.7154150183</v>
      </c>
      <c r="S69" s="124">
        <f>ABS(H69-Q69)*100</f>
        <v>25.30000000000001</v>
      </c>
      <c r="T69" s="124">
        <f>$S$1*U68</f>
        <v>130736.1599999997</v>
      </c>
      <c r="U69" s="124">
        <f>U68+P69</f>
        <v>3360767.9999999935</v>
      </c>
      <c r="V69" s="125" t="s">
        <v>70</v>
      </c>
      <c r="W69" s="124">
        <f>IF(O69="",N69/S69,O69/S69)</f>
        <v>0.7075098814229327</v>
      </c>
      <c r="X69">
        <f>IF(M69=M68,X68+1,1)</f>
        <v>1</v>
      </c>
      <c r="Z69" t="str">
        <f>RIGHT(G69,2)</f>
        <v>12</v>
      </c>
    </row>
    <row r="70" spans="1:26" ht="13.5">
      <c r="A70">
        <v>69</v>
      </c>
      <c r="B70" t="s">
        <v>80</v>
      </c>
      <c r="C70" s="139" t="s">
        <v>75</v>
      </c>
      <c r="D70">
        <v>1317000</v>
      </c>
      <c r="E70" t="s">
        <v>81</v>
      </c>
      <c r="F70" t="s">
        <v>96</v>
      </c>
      <c r="G70" t="s">
        <v>231</v>
      </c>
      <c r="H70">
        <v>92.432</v>
      </c>
      <c r="I70" t="s">
        <v>96</v>
      </c>
      <c r="J70" t="s">
        <v>232</v>
      </c>
      <c r="K70">
        <v>92.431</v>
      </c>
      <c r="L70" t="s">
        <v>92</v>
      </c>
      <c r="M70" t="str">
        <f>IF(L70="トレーリング","勝ち",IF(OR(L70="LC",L70="建て値前LC"),"負け","－"))</f>
        <v>勝ち</v>
      </c>
      <c r="N70" s="124">
        <f>IF(M70="勝ち",ABS(K70-H70)*100,"")</f>
        <v>0.10000000000047748</v>
      </c>
      <c r="O70" s="124">
        <f>IF(M70="勝ち","",-1*ABS(K70-H70)*100)</f>
      </c>
      <c r="P70" s="124">
        <f>IF(O70="",N70*D70/100,O70*D70/100)</f>
        <v>1317.0000000062885</v>
      </c>
      <c r="Q70">
        <v>92.33</v>
      </c>
      <c r="R70" s="134">
        <f>T70/ABS(H70-Q70)</f>
        <v>1317948.2352940652</v>
      </c>
      <c r="S70" s="124">
        <f>ABS(H70-Q70)*100</f>
        <v>10.200000000000387</v>
      </c>
      <c r="T70" s="124">
        <f>$S$1*U69</f>
        <v>134430.71999999974</v>
      </c>
      <c r="U70" s="124">
        <f>U69+P70</f>
        <v>3362085</v>
      </c>
      <c r="V70" s="125" t="s">
        <v>70</v>
      </c>
      <c r="W70" s="124">
        <f>IF(O70="",N70/S70,O70/S70)</f>
        <v>0.009803921568673891</v>
      </c>
      <c r="X70">
        <f>IF(M70=M69,X69+1,1)</f>
        <v>2</v>
      </c>
      <c r="Z70" t="str">
        <f>RIGHT(G70,2)</f>
        <v>15</v>
      </c>
    </row>
    <row r="71" spans="1:26" ht="13.5">
      <c r="A71">
        <v>70</v>
      </c>
      <c r="B71" t="s">
        <v>80</v>
      </c>
      <c r="C71" s="139" t="s">
        <v>75</v>
      </c>
      <c r="D71">
        <v>637000</v>
      </c>
      <c r="E71" t="s">
        <v>81</v>
      </c>
      <c r="F71" t="s">
        <v>96</v>
      </c>
      <c r="G71" t="s">
        <v>233</v>
      </c>
      <c r="H71">
        <v>92.827</v>
      </c>
      <c r="I71" t="s">
        <v>96</v>
      </c>
      <c r="J71" t="s">
        <v>234</v>
      </c>
      <c r="K71">
        <v>93.3</v>
      </c>
      <c r="L71" t="s">
        <v>92</v>
      </c>
      <c r="M71" t="str">
        <f>IF(L71="トレーリング","勝ち",IF(OR(L71="LC",L71="建て値前LC"),"負け","－"))</f>
        <v>勝ち</v>
      </c>
      <c r="N71" s="124">
        <f>IF(M71="勝ち",ABS(K71-H71)*100,"")</f>
        <v>47.2999999999999</v>
      </c>
      <c r="O71" s="124">
        <f>IF(M71="勝ち","",-1*ABS(K71-H71)*100)</f>
      </c>
      <c r="P71" s="124">
        <f>IF(O71="",N71*D71/100,O71*D71/100)</f>
        <v>301300.99999999936</v>
      </c>
      <c r="Q71">
        <v>92.616</v>
      </c>
      <c r="R71" s="134">
        <f>T71/ABS(H71-Q71)</f>
        <v>637362.0853080613</v>
      </c>
      <c r="S71" s="124">
        <f>ABS(H71-Q71)*100</f>
        <v>21.099999999999852</v>
      </c>
      <c r="T71" s="124">
        <f>$S$1*U70</f>
        <v>134483.4</v>
      </c>
      <c r="U71" s="124">
        <f>U70+P71</f>
        <v>3663385.9999999995</v>
      </c>
      <c r="V71" s="125" t="s">
        <v>70</v>
      </c>
      <c r="W71" s="124">
        <f>IF(O71="",N71/S71,O71/S71)</f>
        <v>2.2417061611374516</v>
      </c>
      <c r="X71">
        <f>IF(M71=M70,X70+1,1)</f>
        <v>3</v>
      </c>
      <c r="Z71" t="str">
        <f>RIGHT(G71,2)</f>
        <v>22</v>
      </c>
    </row>
    <row r="72" spans="1:26" ht="13.5">
      <c r="A72">
        <v>71</v>
      </c>
      <c r="B72" t="s">
        <v>80</v>
      </c>
      <c r="C72" s="139" t="s">
        <v>75</v>
      </c>
      <c r="D72">
        <v>563000</v>
      </c>
      <c r="E72" t="s">
        <v>81</v>
      </c>
      <c r="F72" t="s">
        <v>96</v>
      </c>
      <c r="G72" t="s">
        <v>235</v>
      </c>
      <c r="H72">
        <v>94.076</v>
      </c>
      <c r="I72" t="s">
        <v>96</v>
      </c>
      <c r="J72" t="s">
        <v>236</v>
      </c>
      <c r="K72">
        <v>93.816</v>
      </c>
      <c r="L72" t="s">
        <v>72</v>
      </c>
      <c r="M72" t="str">
        <f>IF(L72="トレーリング","勝ち",IF(OR(L72="LC",L72="建て値前LC"),"負け","－"))</f>
        <v>負け</v>
      </c>
      <c r="N72" s="124">
        <f>IF(M72="勝ち",ABS(K72-H72)*100,"")</f>
      </c>
      <c r="O72" s="124">
        <f>IF(M72="勝ち","",-1*ABS(K72-H72)*100)</f>
        <v>-25.99999999999909</v>
      </c>
      <c r="P72" s="124">
        <f>IF(O72="",N72*D72/100,O72*D72/100)</f>
        <v>-146379.99999999488</v>
      </c>
      <c r="Q72">
        <v>93.816</v>
      </c>
      <c r="R72" s="134">
        <f>T72/ABS(H72-Q72)</f>
        <v>563597.8461538658</v>
      </c>
      <c r="S72" s="124">
        <f>ABS(H72-Q72)*100</f>
        <v>25.99999999999909</v>
      </c>
      <c r="T72" s="124">
        <f>$S$1*U71</f>
        <v>146535.43999999997</v>
      </c>
      <c r="U72" s="124">
        <f>U71+P72</f>
        <v>3517006.0000000047</v>
      </c>
      <c r="V72" s="125" t="s">
        <v>70</v>
      </c>
      <c r="W72" s="124">
        <f>IF(O72="",N72/S72,O72/S72)</f>
        <v>-1</v>
      </c>
      <c r="X72">
        <f>IF(M72=M71,X71+1,1)</f>
        <v>1</v>
      </c>
      <c r="Z72" t="str">
        <f>RIGHT(G72,2)</f>
        <v>07</v>
      </c>
    </row>
    <row r="73" spans="1:26" ht="13.5">
      <c r="A73">
        <v>72</v>
      </c>
      <c r="B73" t="s">
        <v>80</v>
      </c>
      <c r="C73" s="139" t="s">
        <v>75</v>
      </c>
      <c r="D73">
        <v>1099000</v>
      </c>
      <c r="E73" t="s">
        <v>81</v>
      </c>
      <c r="F73" t="s">
        <v>96</v>
      </c>
      <c r="G73" t="s">
        <v>237</v>
      </c>
      <c r="H73">
        <v>96.14</v>
      </c>
      <c r="I73" t="s">
        <v>96</v>
      </c>
      <c r="J73" t="s">
        <v>238</v>
      </c>
      <c r="K73">
        <v>96.312</v>
      </c>
      <c r="L73" t="s">
        <v>92</v>
      </c>
      <c r="M73" t="str">
        <f>IF(L73="トレーリング","勝ち",IF(OR(L73="LC",L73="建て値前LC"),"負け","－"))</f>
        <v>勝ち</v>
      </c>
      <c r="N73" s="124">
        <f>IF(M73="勝ち",ABS(K73-H73)*100,"")</f>
        <v>17.199999999999704</v>
      </c>
      <c r="O73" s="124">
        <f>IF(M73="勝ち","",-1*ABS(K73-H73)*100)</f>
      </c>
      <c r="P73" s="124">
        <f>IF(O73="",N73*D73/100,O73*D73/100)</f>
        <v>189027.99999999677</v>
      </c>
      <c r="Q73">
        <v>96.012</v>
      </c>
      <c r="R73" s="134">
        <f>T73/ABS(H73-Q73)</f>
        <v>1099064.3750000005</v>
      </c>
      <c r="S73" s="124">
        <f>ABS(H73-Q73)*100</f>
        <v>12.800000000000011</v>
      </c>
      <c r="T73" s="124">
        <f>$S$1*U72</f>
        <v>140680.2400000002</v>
      </c>
      <c r="U73" s="124">
        <f>U72+P73</f>
        <v>3706034.0000000014</v>
      </c>
      <c r="V73" s="125" t="s">
        <v>70</v>
      </c>
      <c r="W73" s="124">
        <f>IF(O73="",N73/S73,O73/S73)</f>
        <v>1.3437499999999758</v>
      </c>
      <c r="X73">
        <f>IF(M73=M72,X72+1,1)</f>
        <v>1</v>
      </c>
      <c r="Z73" t="str">
        <f>RIGHT(G73,2)</f>
        <v>00</v>
      </c>
    </row>
    <row r="74" spans="1:26" ht="13.5">
      <c r="A74">
        <v>73</v>
      </c>
      <c r="B74" t="s">
        <v>80</v>
      </c>
      <c r="C74" s="139" t="s">
        <v>93</v>
      </c>
      <c r="D74">
        <v>702000</v>
      </c>
      <c r="E74" t="s">
        <v>81</v>
      </c>
      <c r="F74" t="s">
        <v>96</v>
      </c>
      <c r="G74" t="s">
        <v>239</v>
      </c>
      <c r="H74">
        <v>96.057</v>
      </c>
      <c r="I74" t="s">
        <v>96</v>
      </c>
      <c r="J74" t="s">
        <v>242</v>
      </c>
      <c r="K74">
        <v>96.057</v>
      </c>
      <c r="L74" t="s">
        <v>139</v>
      </c>
      <c r="M74" t="str">
        <f>IF(L74="トレーリング","勝ち",IF(OR(L74="LC",L74="建て値前LC"),"負け","－"))</f>
        <v>－</v>
      </c>
      <c r="N74" s="124">
        <f>IF(M74="勝ち",ABS(K74-H74)*100,"")</f>
      </c>
      <c r="O74" s="124">
        <f>IF(M74="勝ち","",-1*ABS(K74-H74)*100)</f>
        <v>0</v>
      </c>
      <c r="P74" s="124">
        <f>IF(O74="",N74*D74/100,O74*D74/100)</f>
        <v>0</v>
      </c>
      <c r="Q74">
        <v>96.268</v>
      </c>
      <c r="R74" s="134">
        <f>T74/ABS(H74-Q74)</f>
        <v>702565.6872037967</v>
      </c>
      <c r="S74" s="124">
        <f>ABS(H74-Q74)*100</f>
        <v>21.099999999999852</v>
      </c>
      <c r="T74" s="124">
        <f>$S$1*U73</f>
        <v>148241.36000000007</v>
      </c>
      <c r="U74" s="124">
        <f>U73+P74</f>
        <v>3706034.0000000014</v>
      </c>
      <c r="V74" s="125" t="s">
        <v>70</v>
      </c>
      <c r="W74" s="124">
        <f>IF(O74="",N74/S74,O74/S74)</f>
        <v>0</v>
      </c>
      <c r="X74">
        <f>IF(M74=M73,X73+1,1)</f>
        <v>1</v>
      </c>
      <c r="Z74" t="str">
        <f>RIGHT(G74,2)</f>
        <v>23</v>
      </c>
    </row>
    <row r="75" spans="1:26" ht="13.5">
      <c r="A75">
        <v>74</v>
      </c>
      <c r="B75" t="s">
        <v>80</v>
      </c>
      <c r="C75" s="139" t="s">
        <v>75</v>
      </c>
      <c r="D75">
        <v>860000</v>
      </c>
      <c r="E75" t="s">
        <v>81</v>
      </c>
      <c r="F75" t="s">
        <v>96</v>
      </c>
      <c r="G75" t="s">
        <v>240</v>
      </c>
      <c r="H75">
        <v>95.55</v>
      </c>
      <c r="I75" t="s">
        <v>96</v>
      </c>
      <c r="J75" t="s">
        <v>241</v>
      </c>
      <c r="K75">
        <v>95.382</v>
      </c>
      <c r="L75" t="s">
        <v>72</v>
      </c>
      <c r="M75" t="str">
        <f>IF(L75="トレーリング","勝ち",IF(OR(L75="LC",L75="建て値前LC"),"負け","－"))</f>
        <v>負け</v>
      </c>
      <c r="N75" s="124">
        <f>IF(M75="勝ち",ABS(K75-H75)*100,"")</f>
      </c>
      <c r="O75" s="124">
        <f>IF(M75="勝ち","",-1*ABS(K75-H75)*100)</f>
        <v>-16.799999999999216</v>
      </c>
      <c r="P75" s="124">
        <f>IF(O75="",N75*D75/100,O75*D75/100)</f>
        <v>-144479.99999999325</v>
      </c>
      <c r="Q75">
        <v>95.382</v>
      </c>
      <c r="R75" s="134">
        <f>T75/ABS(H75-Q75)</f>
        <v>882389.0476190893</v>
      </c>
      <c r="S75" s="124">
        <f>ABS(H75-Q75)*100</f>
        <v>16.799999999999216</v>
      </c>
      <c r="T75" s="124">
        <f>$S$1*U74</f>
        <v>148241.36000000007</v>
      </c>
      <c r="U75" s="124">
        <f>U74+P75</f>
        <v>3561554.0000000084</v>
      </c>
      <c r="V75" s="125" t="s">
        <v>70</v>
      </c>
      <c r="W75" s="124">
        <f>IF(O75="",N75/S75,O75/S75)</f>
        <v>-1</v>
      </c>
      <c r="X75">
        <f>IF(M75=M74,X74+1,1)</f>
        <v>1</v>
      </c>
      <c r="Z75" t="str">
        <f>RIGHT(G75,2)</f>
        <v>15</v>
      </c>
    </row>
    <row r="76" spans="1:26" ht="13.5">
      <c r="A76">
        <v>75</v>
      </c>
      <c r="B76" t="s">
        <v>80</v>
      </c>
      <c r="C76" s="139" t="s">
        <v>75</v>
      </c>
      <c r="D76">
        <v>1112000</v>
      </c>
      <c r="E76" t="s">
        <v>81</v>
      </c>
      <c r="F76" t="s">
        <v>96</v>
      </c>
      <c r="G76" t="s">
        <v>243</v>
      </c>
      <c r="H76">
        <v>94.641</v>
      </c>
      <c r="I76" t="s">
        <v>96</v>
      </c>
      <c r="J76" t="s">
        <v>244</v>
      </c>
      <c r="K76">
        <v>94.641</v>
      </c>
      <c r="L76" t="s">
        <v>139</v>
      </c>
      <c r="M76" t="str">
        <f>IF(L76="トレーリング","勝ち",IF(OR(L76="LC",L76="建て値前LC"),"負け","－"))</f>
        <v>－</v>
      </c>
      <c r="N76" s="124">
        <f>IF(M76="勝ち",ABS(K76-H76)*100,"")</f>
      </c>
      <c r="O76" s="124">
        <f>IF(M76="勝ち","",-1*ABS(K76-H76)*100)</f>
        <v>0</v>
      </c>
      <c r="P76" s="124">
        <f>IF(O76="",N76*D76/100,O76*D76/100)</f>
        <v>0</v>
      </c>
      <c r="Q76">
        <v>94.513</v>
      </c>
      <c r="R76" s="134">
        <f>T76/ABS(H76-Q76)</f>
        <v>1112985.6250000019</v>
      </c>
      <c r="S76" s="124">
        <f>ABS(H76-Q76)*100</f>
        <v>12.800000000000011</v>
      </c>
      <c r="T76" s="124">
        <f>$S$1*U75</f>
        <v>142462.16000000035</v>
      </c>
      <c r="U76" s="124">
        <f>U75+P76</f>
        <v>3561554.0000000084</v>
      </c>
      <c r="V76" s="125" t="s">
        <v>70</v>
      </c>
      <c r="W76" s="124">
        <f>IF(O76="",N76/S76,O76/S76)</f>
        <v>0</v>
      </c>
      <c r="X76">
        <f>IF(M76=M75,X75+1,1)</f>
        <v>1</v>
      </c>
      <c r="Z76" t="str">
        <f>RIGHT(G76,2)</f>
        <v>09</v>
      </c>
    </row>
    <row r="77" spans="1:26" ht="13.5">
      <c r="A77">
        <v>76</v>
      </c>
      <c r="B77" t="s">
        <v>80</v>
      </c>
      <c r="C77" s="139" t="s">
        <v>93</v>
      </c>
      <c r="D77">
        <v>558000</v>
      </c>
      <c r="E77" t="s">
        <v>81</v>
      </c>
      <c r="F77" t="s">
        <v>96</v>
      </c>
      <c r="G77" t="s">
        <v>245</v>
      </c>
      <c r="H77">
        <v>94.274</v>
      </c>
      <c r="I77" t="s">
        <v>96</v>
      </c>
      <c r="J77" t="s">
        <v>246</v>
      </c>
      <c r="K77">
        <v>94.26</v>
      </c>
      <c r="L77" t="s">
        <v>92</v>
      </c>
      <c r="M77" t="str">
        <f>IF(L77="トレーリング","勝ち",IF(OR(L77="LC",L77="建て値前LC"),"負け","－"))</f>
        <v>勝ち</v>
      </c>
      <c r="N77" s="124">
        <f>IF(M77="勝ち",ABS(K77-H77)*100,"")</f>
        <v>1.3999999999995794</v>
      </c>
      <c r="O77" s="124">
        <f>IF(M77="勝ち","",-1*ABS(K77-H77)*100)</f>
      </c>
      <c r="P77" s="124">
        <f>IF(O77="",N77*D77/100,O77*D77/100)</f>
        <v>7811.9999999976535</v>
      </c>
      <c r="Q77">
        <v>94.529</v>
      </c>
      <c r="R77" s="134">
        <f>T77/ABS(H77-Q77)</f>
        <v>558675.1372549133</v>
      </c>
      <c r="S77" s="124">
        <f>ABS(H77-Q77)*100</f>
        <v>25.499999999999545</v>
      </c>
      <c r="T77" s="124">
        <f>$S$1*U76</f>
        <v>142462.16000000035</v>
      </c>
      <c r="U77" s="124">
        <f>U76+P77</f>
        <v>3569366.000000006</v>
      </c>
      <c r="V77" s="125" t="s">
        <v>70</v>
      </c>
      <c r="W77" s="124">
        <f>IF(O77="",N77/S77,O77/S77)</f>
        <v>0.05490196078429821</v>
      </c>
      <c r="X77">
        <f>IF(M77=M76,X76+1,1)</f>
        <v>1</v>
      </c>
      <c r="Z77" t="str">
        <f>RIGHT(G77,2)</f>
        <v>02</v>
      </c>
    </row>
    <row r="78" spans="1:26" ht="13.5">
      <c r="A78">
        <v>77</v>
      </c>
      <c r="B78" t="s">
        <v>80</v>
      </c>
      <c r="C78" s="139" t="s">
        <v>93</v>
      </c>
      <c r="D78">
        <v>990000</v>
      </c>
      <c r="E78" t="s">
        <v>81</v>
      </c>
      <c r="F78" t="s">
        <v>96</v>
      </c>
      <c r="G78" t="s">
        <v>247</v>
      </c>
      <c r="H78">
        <v>94.43</v>
      </c>
      <c r="I78" t="s">
        <v>96</v>
      </c>
      <c r="J78" t="s">
        <v>246</v>
      </c>
      <c r="K78">
        <v>94.26</v>
      </c>
      <c r="L78" t="s">
        <v>92</v>
      </c>
      <c r="M78" t="str">
        <f>IF(L78="トレーリング","勝ち",IF(OR(L78="LC",L78="建て値前LC"),"負け","－"))</f>
        <v>勝ち</v>
      </c>
      <c r="N78" s="124">
        <f>IF(M78="勝ち",ABS(K78-H78)*100,"")</f>
        <v>17.00000000000017</v>
      </c>
      <c r="O78" s="124">
        <f>IF(M78="勝ち","",-1*ABS(K78-H78)*100)</f>
      </c>
      <c r="P78" s="124">
        <f>IF(O78="",N78*D78/100,O78*D78/100)</f>
        <v>168300.0000000017</v>
      </c>
      <c r="Q78">
        <v>94.286</v>
      </c>
      <c r="R78" s="134">
        <f>T78/ABS(H78-Q78)</f>
        <v>991490.5555555196</v>
      </c>
      <c r="S78" s="124">
        <f>ABS(H78-Q78)*100</f>
        <v>14.400000000000546</v>
      </c>
      <c r="T78" s="124">
        <f>$S$1*U77</f>
        <v>142774.64000000025</v>
      </c>
      <c r="U78" s="124">
        <f>U77+P78</f>
        <v>3737666.000000008</v>
      </c>
      <c r="V78" s="125" t="s">
        <v>70</v>
      </c>
      <c r="W78" s="124">
        <f>IF(O78="",N78/S78,O78/S78)</f>
        <v>1.1805555555555227</v>
      </c>
      <c r="X78">
        <f>IF(M78=M77,X77+1,1)</f>
        <v>2</v>
      </c>
      <c r="Z78" t="str">
        <f>RIGHT(G78,2)</f>
        <v>09</v>
      </c>
    </row>
    <row r="79" spans="1:26" ht="13.5">
      <c r="A79">
        <v>78</v>
      </c>
      <c r="B79" t="s">
        <v>80</v>
      </c>
      <c r="C79" s="139" t="s">
        <v>93</v>
      </c>
      <c r="D79">
        <v>922000</v>
      </c>
      <c r="E79" t="s">
        <v>81</v>
      </c>
      <c r="F79" t="s">
        <v>96</v>
      </c>
      <c r="G79" t="s">
        <v>248</v>
      </c>
      <c r="H79">
        <v>93.692</v>
      </c>
      <c r="I79" t="s">
        <v>96</v>
      </c>
      <c r="J79" t="s">
        <v>249</v>
      </c>
      <c r="K79">
        <v>93.058</v>
      </c>
      <c r="L79" t="s">
        <v>92</v>
      </c>
      <c r="M79" t="str">
        <f>IF(L79="トレーリング","勝ち",IF(OR(L79="LC",L79="建て値前LC"),"負け","－"))</f>
        <v>勝ち</v>
      </c>
      <c r="N79" s="124">
        <f>IF(M79="勝ち",ABS(K79-H79)*100,"")</f>
        <v>63.39999999999861</v>
      </c>
      <c r="O79" s="124">
        <f>IF(M79="勝ち","",-1*ABS(K79-H79)*100)</f>
      </c>
      <c r="P79" s="124">
        <f>IF(O79="",N79*D79/100,O79*D79/100)</f>
        <v>584547.9999999872</v>
      </c>
      <c r="Q79">
        <v>93.854</v>
      </c>
      <c r="R79" s="134">
        <f>T79/ABS(H79-Q79)</f>
        <v>922880.4938271276</v>
      </c>
      <c r="S79" s="124">
        <f>ABS(H79-Q79)*100</f>
        <v>16.200000000000614</v>
      </c>
      <c r="T79" s="124">
        <f>$S$1*U78</f>
        <v>149506.64000000033</v>
      </c>
      <c r="U79" s="124">
        <f>U78+P79</f>
        <v>4322213.999999995</v>
      </c>
      <c r="V79" s="125" t="s">
        <v>70</v>
      </c>
      <c r="W79" s="124">
        <f>IF(O79="",N79/S79,O79/S79)</f>
        <v>3.9135802469133463</v>
      </c>
      <c r="X79">
        <f>IF(M79=M78,X78+1,1)</f>
        <v>3</v>
      </c>
      <c r="Z79" t="str">
        <f>RIGHT(G79,2)</f>
        <v>20</v>
      </c>
    </row>
    <row r="80" spans="1:26" ht="13.5">
      <c r="A80">
        <v>79</v>
      </c>
      <c r="B80" t="s">
        <v>80</v>
      </c>
      <c r="C80" s="139" t="s">
        <v>93</v>
      </c>
      <c r="D80">
        <v>1330000</v>
      </c>
      <c r="E80" t="s">
        <v>81</v>
      </c>
      <c r="F80" t="s">
        <v>96</v>
      </c>
      <c r="G80" t="s">
        <v>250</v>
      </c>
      <c r="H80">
        <v>93.192</v>
      </c>
      <c r="I80" t="s">
        <v>96</v>
      </c>
      <c r="J80" t="s">
        <v>249</v>
      </c>
      <c r="K80">
        <v>93.058</v>
      </c>
      <c r="L80" t="s">
        <v>92</v>
      </c>
      <c r="M80" t="str">
        <f>IF(L80="トレーリング","勝ち",IF(OR(L80="LC",L80="建て値前LC"),"負け","－"))</f>
        <v>勝ち</v>
      </c>
      <c r="N80" s="124">
        <f>IF(M80="勝ち",ABS(K80-H80)*100,"")</f>
        <v>13.399999999998613</v>
      </c>
      <c r="O80" s="124">
        <f>IF(M80="勝ち","",-1*ABS(K80-H80)*100)</f>
      </c>
      <c r="P80" s="124">
        <f>IF(O80="",N80*D80/100,O80*D80/100)</f>
        <v>178219.99999998155</v>
      </c>
      <c r="Q80">
        <v>93.304</v>
      </c>
      <c r="R80" s="134">
        <f>T80/ABS(H80-Q80)</f>
        <v>1543647.8571427318</v>
      </c>
      <c r="S80" s="124">
        <f>ABS(H80-Q80)*100</f>
        <v>11.200000000000898</v>
      </c>
      <c r="T80" s="124">
        <f>$S$1*U79</f>
        <v>172888.55999999982</v>
      </c>
      <c r="U80" s="124">
        <f>U79+P80</f>
        <v>4500433.999999977</v>
      </c>
      <c r="V80" s="125" t="s">
        <v>70</v>
      </c>
      <c r="W80" s="124">
        <f>IF(O80="",N80/S80,O80/S80)</f>
        <v>1.1964285714283516</v>
      </c>
      <c r="X80">
        <f>IF(M80=M79,X79+1,1)</f>
        <v>4</v>
      </c>
      <c r="Z80" t="str">
        <f>RIGHT(G80,2)</f>
        <v>07</v>
      </c>
    </row>
    <row r="81" spans="1:26" ht="13.5">
      <c r="A81">
        <v>80</v>
      </c>
      <c r="B81" t="s">
        <v>80</v>
      </c>
      <c r="C81" s="139" t="s">
        <v>75</v>
      </c>
      <c r="D81">
        <v>886000</v>
      </c>
      <c r="E81" t="s">
        <v>81</v>
      </c>
      <c r="F81" t="s">
        <v>96</v>
      </c>
      <c r="G81" t="s">
        <v>251</v>
      </c>
      <c r="H81">
        <v>93.29</v>
      </c>
      <c r="I81" t="s">
        <v>96</v>
      </c>
      <c r="J81" t="s">
        <v>252</v>
      </c>
      <c r="K81">
        <v>93.318</v>
      </c>
      <c r="L81" t="s">
        <v>92</v>
      </c>
      <c r="M81" t="str">
        <f>IF(L81="トレーリング","勝ち",IF(OR(L81="LC",L81="建て値前LC"),"負け","－"))</f>
        <v>勝ち</v>
      </c>
      <c r="N81" s="124">
        <f>IF(M81="勝ち",ABS(K81-H81)*100,"")</f>
        <v>2.7999999999991587</v>
      </c>
      <c r="O81" s="124">
        <f>IF(M81="勝ち","",-1*ABS(K81-H81)*100)</f>
      </c>
      <c r="P81" s="124">
        <f>IF(O81="",N81*D81/100,O81*D81/100)</f>
        <v>24807.999999992546</v>
      </c>
      <c r="Q81">
        <v>93.087</v>
      </c>
      <c r="R81" s="134">
        <f>T81/ABS(H81-Q81)</f>
        <v>886785.0246305245</v>
      </c>
      <c r="S81" s="124">
        <f>ABS(H81-Q81)*100</f>
        <v>20.300000000000296</v>
      </c>
      <c r="T81" s="124">
        <f>$S$1*U80</f>
        <v>180017.35999999908</v>
      </c>
      <c r="U81" s="124">
        <f>U80+P81</f>
        <v>4525241.999999969</v>
      </c>
      <c r="V81" s="125" t="s">
        <v>70</v>
      </c>
      <c r="W81" s="124">
        <f>IF(O81="",N81/S81,O81/S81)</f>
        <v>0.13793103448271518</v>
      </c>
      <c r="X81">
        <f>IF(M81=M80,X80+1,1)</f>
        <v>5</v>
      </c>
      <c r="Z81" t="str">
        <f>RIGHT(G81,2)</f>
        <v>21</v>
      </c>
    </row>
    <row r="82" spans="1:26" ht="13.5">
      <c r="A82">
        <v>81</v>
      </c>
      <c r="B82" t="s">
        <v>80</v>
      </c>
      <c r="C82" s="139" t="s">
        <v>75</v>
      </c>
      <c r="D82">
        <v>3000000</v>
      </c>
      <c r="E82" t="s">
        <v>81</v>
      </c>
      <c r="F82" t="s">
        <v>96</v>
      </c>
      <c r="G82" t="s">
        <v>253</v>
      </c>
      <c r="H82">
        <v>93.539</v>
      </c>
      <c r="I82" t="s">
        <v>96</v>
      </c>
      <c r="J82" t="s">
        <v>254</v>
      </c>
      <c r="K82">
        <v>93.479</v>
      </c>
      <c r="L82" t="s">
        <v>72</v>
      </c>
      <c r="M82" t="str">
        <f>IF(L82="トレーリング","勝ち",IF(OR(L82="LC",L82="建て値前LC"),"負け","－"))</f>
        <v>負け</v>
      </c>
      <c r="N82" s="124">
        <f>IF(M82="勝ち",ABS(K82-H82)*100,"")</f>
      </c>
      <c r="O82" s="124">
        <f>IF(M82="勝ち","",-1*ABS(K82-H82)*100)</f>
        <v>-6.000000000000227</v>
      </c>
      <c r="P82" s="124">
        <f>IF(O82="",N82*D82/100,O82*D82/100)</f>
        <v>-180000.0000000068</v>
      </c>
      <c r="Q82">
        <v>93.479</v>
      </c>
      <c r="R82" s="134">
        <f>T82/ABS(H82-Q82)</f>
        <v>3016827.999999865</v>
      </c>
      <c r="S82" s="124">
        <f>ABS(H82-Q82)*100</f>
        <v>6.000000000000227</v>
      </c>
      <c r="T82" s="124">
        <f>$S$1*U81</f>
        <v>181009.67999999877</v>
      </c>
      <c r="U82" s="124">
        <f>U81+P82</f>
        <v>4345241.999999963</v>
      </c>
      <c r="V82" s="125" t="s">
        <v>70</v>
      </c>
      <c r="W82" s="124">
        <f>IF(O82="",N82/S82,O82/S82)</f>
        <v>-1</v>
      </c>
      <c r="X82">
        <f>IF(M82=M81,X81+1,1)</f>
        <v>1</v>
      </c>
      <c r="Z82" t="str">
        <f>RIGHT(G82,2)</f>
        <v>14</v>
      </c>
    </row>
    <row r="83" spans="1:26" ht="13.5">
      <c r="A83">
        <v>82</v>
      </c>
      <c r="B83" t="s">
        <v>80</v>
      </c>
      <c r="C83" s="139" t="s">
        <v>93</v>
      </c>
      <c r="D83">
        <v>471000</v>
      </c>
      <c r="E83" t="s">
        <v>81</v>
      </c>
      <c r="F83" t="s">
        <v>96</v>
      </c>
      <c r="G83" t="s">
        <v>255</v>
      </c>
      <c r="H83">
        <v>98.872</v>
      </c>
      <c r="I83" t="s">
        <v>96</v>
      </c>
      <c r="J83" t="s">
        <v>256</v>
      </c>
      <c r="K83">
        <v>99.241</v>
      </c>
      <c r="L83" t="s">
        <v>72</v>
      </c>
      <c r="M83" t="str">
        <f>IF(L83="トレーリング","勝ち",IF(OR(L83="LC",L83="建て値前LC"),"負け","－"))</f>
        <v>負け</v>
      </c>
      <c r="N83" s="124">
        <f>IF(M83="勝ち",ABS(K83-H83)*100,"")</f>
      </c>
      <c r="O83" s="124">
        <f>IF(M83="勝ち","",-1*ABS(K83-H83)*100)</f>
        <v>-36.89999999999998</v>
      </c>
      <c r="P83" s="124">
        <f>IF(O83="",N83*D83/100,O83*D83/100)</f>
        <v>-173798.99999999988</v>
      </c>
      <c r="Q83">
        <v>99.241</v>
      </c>
      <c r="R83" s="134">
        <f>T83/ABS(H83-Q83)</f>
        <v>471028.94308942714</v>
      </c>
      <c r="S83" s="124">
        <f>ABS(H83-Q83)*100</f>
        <v>36.89999999999998</v>
      </c>
      <c r="T83" s="124">
        <f>$S$1*U82</f>
        <v>173809.6799999985</v>
      </c>
      <c r="U83" s="124">
        <f>U82+P83</f>
        <v>4171442.9999999627</v>
      </c>
      <c r="V83" s="125" t="s">
        <v>70</v>
      </c>
      <c r="W83" s="124">
        <f>IF(O83="",N83/S83,O83/S83)</f>
        <v>-1</v>
      </c>
      <c r="X83">
        <f>IF(M83=M82,X82+1,1)</f>
        <v>2</v>
      </c>
      <c r="Z83" t="str">
        <f>RIGHT(G83,2)</f>
        <v>17</v>
      </c>
    </row>
    <row r="84" spans="1:26" ht="13.5">
      <c r="A84">
        <v>83</v>
      </c>
      <c r="B84" t="s">
        <v>80</v>
      </c>
      <c r="C84" s="139" t="s">
        <v>75</v>
      </c>
      <c r="D84">
        <v>1685000</v>
      </c>
      <c r="E84" t="s">
        <v>81</v>
      </c>
      <c r="F84" t="s">
        <v>96</v>
      </c>
      <c r="G84" t="s">
        <v>257</v>
      </c>
      <c r="H84">
        <v>99.138</v>
      </c>
      <c r="I84" t="s">
        <v>96</v>
      </c>
      <c r="J84" t="s">
        <v>258</v>
      </c>
      <c r="K84">
        <v>99.317</v>
      </c>
      <c r="L84" t="s">
        <v>92</v>
      </c>
      <c r="M84" t="str">
        <f>IF(L84="トレーリング","勝ち",IF(OR(L84="LC",L84="建て値前LC"),"負け","－"))</f>
        <v>勝ち</v>
      </c>
      <c r="N84" s="124">
        <f>IF(M84="勝ち",ABS(K84-H84)*100,"")</f>
        <v>17.899999999998784</v>
      </c>
      <c r="O84" s="124">
        <f>IF(M84="勝ち","",-1*ABS(K84-H84)*100)</f>
      </c>
      <c r="P84" s="124">
        <f>IF(O84="",N84*D84/100,O84*D84/100)</f>
        <v>301614.9999999795</v>
      </c>
      <c r="Q84">
        <v>99.039</v>
      </c>
      <c r="R84" s="134">
        <f>T84/ABS(H84-Q84)</f>
        <v>1685431.5151514362</v>
      </c>
      <c r="S84" s="124">
        <f>ABS(H84-Q84)*100</f>
        <v>9.900000000000375</v>
      </c>
      <c r="T84" s="124">
        <f>$S$1*U83</f>
        <v>166857.71999999852</v>
      </c>
      <c r="U84" s="124">
        <f>U83+P84</f>
        <v>4473057.999999942</v>
      </c>
      <c r="V84" s="125" t="s">
        <v>70</v>
      </c>
      <c r="W84" s="124">
        <f>IF(O84="",N84/S84,O84/S84)</f>
        <v>1.8080808080806168</v>
      </c>
      <c r="X84">
        <f>IF(M84=M83,X83+1,1)</f>
        <v>1</v>
      </c>
      <c r="Z84" t="str">
        <f>RIGHT(G84,2)</f>
        <v>15</v>
      </c>
    </row>
    <row r="85" spans="1:26" ht="13.5">
      <c r="A85">
        <v>84</v>
      </c>
      <c r="B85" t="s">
        <v>80</v>
      </c>
      <c r="C85" s="139" t="s">
        <v>75</v>
      </c>
      <c r="D85">
        <v>326000</v>
      </c>
      <c r="E85" t="s">
        <v>81</v>
      </c>
      <c r="F85" t="s">
        <v>96</v>
      </c>
      <c r="G85" t="s">
        <v>258</v>
      </c>
      <c r="H85">
        <v>99.499</v>
      </c>
      <c r="I85" t="s">
        <v>96</v>
      </c>
      <c r="J85" t="s">
        <v>259</v>
      </c>
      <c r="K85">
        <v>98.951</v>
      </c>
      <c r="L85" t="s">
        <v>260</v>
      </c>
      <c r="M85" t="str">
        <f>IF(L85="トレーリング","勝ち",IF(OR(L85="LC",L85="建て値前LC"),"負け","－"))</f>
        <v>－</v>
      </c>
      <c r="N85" s="124">
        <f>IF(M85="勝ち",ABS(K85-H85)*100,"")</f>
      </c>
      <c r="O85" s="124">
        <f>IF(M85="勝ち","",-1*ABS(K85-H85)*100)</f>
        <v>-54.80000000000018</v>
      </c>
      <c r="P85" s="124">
        <f>IF(O85="",N85*D85/100,O85*D85/100)</f>
        <v>-178648.00000000058</v>
      </c>
      <c r="Q85">
        <v>98.951</v>
      </c>
      <c r="R85" s="134">
        <f>T85/ABS(H85-Q85)</f>
        <v>326500.5839416006</v>
      </c>
      <c r="S85" s="124">
        <f>ABS(H85-Q85)*100</f>
        <v>54.80000000000018</v>
      </c>
      <c r="T85" s="124">
        <f>$S$1*U84</f>
        <v>178922.3199999977</v>
      </c>
      <c r="U85" s="124">
        <f>U84+P85</f>
        <v>4294409.999999941</v>
      </c>
      <c r="V85" s="125" t="s">
        <v>70</v>
      </c>
      <c r="W85" s="124">
        <f>IF(O85="",N85/S85,O85/S85)</f>
        <v>-1</v>
      </c>
      <c r="X85">
        <f>IF(M85=M84,X84+1,1)</f>
        <v>1</v>
      </c>
      <c r="Z85" t="str">
        <f>RIGHT(G85,2)</f>
        <v>21</v>
      </c>
    </row>
    <row r="86" spans="1:26" ht="13.5">
      <c r="A86">
        <v>85</v>
      </c>
      <c r="B86" t="s">
        <v>80</v>
      </c>
      <c r="C86" s="139" t="s">
        <v>75</v>
      </c>
      <c r="D86">
        <v>660000</v>
      </c>
      <c r="E86" t="s">
        <v>81</v>
      </c>
      <c r="F86" t="s">
        <v>96</v>
      </c>
      <c r="G86" t="s">
        <v>261</v>
      </c>
      <c r="H86">
        <v>98.3</v>
      </c>
      <c r="I86" t="s">
        <v>96</v>
      </c>
      <c r="J86" t="s">
        <v>262</v>
      </c>
      <c r="K86">
        <v>98.04</v>
      </c>
      <c r="L86" t="s">
        <v>72</v>
      </c>
      <c r="M86" t="str">
        <f>IF(L86="トレーリング","勝ち",IF(OR(L86="LC",L86="建て値前LC"),"負け","－"))</f>
        <v>負け</v>
      </c>
      <c r="N86" s="124">
        <f>IF(M86="勝ち",ABS(K86-H86)*100,"")</f>
      </c>
      <c r="O86" s="124">
        <f>IF(M86="勝ち","",-1*ABS(K86-H86)*100)</f>
        <v>-25.99999999999909</v>
      </c>
      <c r="P86" s="124">
        <f>IF(O86="",N86*D86/100,O86*D86/100)</f>
        <v>-171599.999999994</v>
      </c>
      <c r="Q86">
        <v>98.04</v>
      </c>
      <c r="R86" s="134">
        <f>T86/ABS(H86-Q86)</f>
        <v>660678.4615384757</v>
      </c>
      <c r="S86" s="124">
        <f>ABS(H86-Q86)*100</f>
        <v>25.99999999999909</v>
      </c>
      <c r="T86" s="124">
        <f>$S$1*U85</f>
        <v>171776.39999999767</v>
      </c>
      <c r="U86" s="124">
        <f>U85+P86</f>
        <v>4122809.9999999474</v>
      </c>
      <c r="V86" s="125" t="s">
        <v>70</v>
      </c>
      <c r="W86" s="124">
        <f>IF(O86="",N86/S86,O86/S86)</f>
        <v>-1</v>
      </c>
      <c r="X86">
        <f>IF(M86=M85,X85+1,1)</f>
        <v>1</v>
      </c>
      <c r="Z86" t="str">
        <f>RIGHT(G86,2)</f>
        <v>00</v>
      </c>
    </row>
    <row r="87" spans="1:26" ht="13.5">
      <c r="A87">
        <v>86</v>
      </c>
      <c r="B87" t="s">
        <v>80</v>
      </c>
      <c r="C87" s="139" t="s">
        <v>75</v>
      </c>
      <c r="D87">
        <v>804000</v>
      </c>
      <c r="E87" t="s">
        <v>81</v>
      </c>
      <c r="F87" t="s">
        <v>96</v>
      </c>
      <c r="G87" t="s">
        <v>263</v>
      </c>
      <c r="H87">
        <v>99.79</v>
      </c>
      <c r="I87" t="s">
        <v>96</v>
      </c>
      <c r="J87" t="s">
        <v>264</v>
      </c>
      <c r="K87">
        <v>99.585</v>
      </c>
      <c r="L87" t="s">
        <v>72</v>
      </c>
      <c r="M87" t="str">
        <f>IF(L87="トレーリング","勝ち",IF(OR(L87="LC",L87="建て値前LC"),"負け","－"))</f>
        <v>負け</v>
      </c>
      <c r="N87" s="124">
        <f>IF(M87="勝ち",ABS(K87-H87)*100,"")</f>
      </c>
      <c r="O87" s="124">
        <f>IF(M87="勝ち","",-1*ABS(K87-H87)*100)</f>
        <v>-20.50000000000125</v>
      </c>
      <c r="P87" s="124">
        <f>IF(O87="",N87*D87/100,O87*D87/100)</f>
        <v>-164820.00000001007</v>
      </c>
      <c r="Q87">
        <v>99.585</v>
      </c>
      <c r="R87" s="134">
        <f>T87/ABS(H87-Q87)</f>
        <v>804450.7317072578</v>
      </c>
      <c r="S87" s="124">
        <f>ABS(H87-Q87)*100</f>
        <v>20.50000000000125</v>
      </c>
      <c r="T87" s="124">
        <f>$S$1*U86</f>
        <v>164912.3999999979</v>
      </c>
      <c r="U87" s="124">
        <f>U86+P87</f>
        <v>3957989.999999937</v>
      </c>
      <c r="V87" s="125" t="s">
        <v>70</v>
      </c>
      <c r="W87" s="124">
        <f>IF(O87="",N87/S87,O87/S87)</f>
        <v>-1</v>
      </c>
      <c r="X87">
        <f>IF(M87=M86,X86+1,1)</f>
        <v>2</v>
      </c>
      <c r="Z87" t="str">
        <f>RIGHT(G87,2)</f>
        <v>14</v>
      </c>
    </row>
    <row r="88" spans="1:26" ht="13.5">
      <c r="A88">
        <v>87</v>
      </c>
      <c r="B88" t="s">
        <v>80</v>
      </c>
      <c r="C88" s="139" t="s">
        <v>75</v>
      </c>
      <c r="D88">
        <v>188000</v>
      </c>
      <c r="E88" t="s">
        <v>81</v>
      </c>
      <c r="F88" t="s">
        <v>96</v>
      </c>
      <c r="G88" t="s">
        <v>265</v>
      </c>
      <c r="H88">
        <v>99.424</v>
      </c>
      <c r="I88" t="s">
        <v>96</v>
      </c>
      <c r="J88" t="s">
        <v>266</v>
      </c>
      <c r="K88">
        <v>99.303</v>
      </c>
      <c r="L88" t="s">
        <v>94</v>
      </c>
      <c r="M88" t="str">
        <f>IF(L88="トレーリング","勝ち",IF(OR(L88="LC",L88="建て値前LC"),"負け","－"))</f>
        <v>負け</v>
      </c>
      <c r="N88" s="124">
        <f>IF(M88="勝ち",ABS(K88-H88)*100,"")</f>
      </c>
      <c r="O88" s="124">
        <f>IF(M88="勝ち","",-1*ABS(K88-H88)*100)</f>
        <v>-12.100000000000932</v>
      </c>
      <c r="P88" s="124">
        <f>IF(O88="",N88*D88/100,O88*D88/100)</f>
        <v>-22748.00000000175</v>
      </c>
      <c r="Q88">
        <v>98.585</v>
      </c>
      <c r="R88" s="134">
        <f>T88/ABS(H88-Q88)</f>
        <v>188700.3575685281</v>
      </c>
      <c r="S88" s="124">
        <f>ABS(H88-Q88)*100</f>
        <v>83.90000000000128</v>
      </c>
      <c r="T88" s="124">
        <f>$S$1*U87</f>
        <v>158319.5999999975</v>
      </c>
      <c r="U88" s="124">
        <f>U87+P88</f>
        <v>3935241.9999999353</v>
      </c>
      <c r="V88" s="125" t="s">
        <v>70</v>
      </c>
      <c r="W88" s="124">
        <f>IF(O88="",N88/S88,O88/S88)</f>
        <v>-0.14421930870084324</v>
      </c>
      <c r="X88">
        <f>IF(M88=M87,X87+1,1)</f>
        <v>3</v>
      </c>
      <c r="Z88" t="str">
        <f>RIGHT(G88,2)</f>
        <v>02</v>
      </c>
    </row>
    <row r="89" spans="1:26" ht="13.5">
      <c r="A89">
        <v>88</v>
      </c>
      <c r="B89" t="s">
        <v>80</v>
      </c>
      <c r="C89" s="139" t="s">
        <v>75</v>
      </c>
      <c r="D89">
        <v>884000</v>
      </c>
      <c r="E89" t="s">
        <v>81</v>
      </c>
      <c r="F89" t="s">
        <v>96</v>
      </c>
      <c r="G89" t="s">
        <v>267</v>
      </c>
      <c r="H89">
        <v>99.383</v>
      </c>
      <c r="I89" t="s">
        <v>96</v>
      </c>
      <c r="J89" t="s">
        <v>268</v>
      </c>
      <c r="K89">
        <v>99.205</v>
      </c>
      <c r="L89" t="s">
        <v>72</v>
      </c>
      <c r="M89" t="str">
        <f>IF(L89="トレーリング","勝ち",IF(OR(L89="LC",L89="建て値前LC"),"負け","－"))</f>
        <v>負け</v>
      </c>
      <c r="N89" s="124">
        <f>IF(M89="勝ち",ABS(K89-H89)*100,"")</f>
      </c>
      <c r="O89" s="124">
        <f>IF(M89="勝ち","",-1*ABS(K89-H89)*100)</f>
        <v>-17.799999999999727</v>
      </c>
      <c r="P89" s="124">
        <f>IF(O89="",N89*D89/100,O89*D89/100)</f>
        <v>-157351.99999999758</v>
      </c>
      <c r="Q89">
        <v>99.205</v>
      </c>
      <c r="R89" s="134">
        <f>T89/ABS(H89-Q89)</f>
        <v>884324.0449438192</v>
      </c>
      <c r="S89" s="124">
        <f>ABS(H89-Q89)*100</f>
        <v>17.799999999999727</v>
      </c>
      <c r="T89" s="124">
        <f>$S$1*U88</f>
        <v>157409.6799999974</v>
      </c>
      <c r="U89" s="124">
        <f>U88+P89</f>
        <v>3777889.9999999376</v>
      </c>
      <c r="V89" s="125" t="s">
        <v>70</v>
      </c>
      <c r="W89" s="124">
        <f>IF(O89="",N89/S89,O89/S89)</f>
        <v>-1</v>
      </c>
      <c r="X89">
        <f>IF(M89=M88,X88+1,1)</f>
        <v>4</v>
      </c>
      <c r="Z89" t="str">
        <f>RIGHT(G89,2)</f>
        <v>04</v>
      </c>
    </row>
    <row r="90" spans="1:26" ht="13.5">
      <c r="A90">
        <v>89</v>
      </c>
      <c r="B90" t="s">
        <v>80</v>
      </c>
      <c r="C90" s="139" t="s">
        <v>75</v>
      </c>
      <c r="D90">
        <v>1736000</v>
      </c>
      <c r="E90" t="s">
        <v>81</v>
      </c>
      <c r="F90" t="s">
        <v>96</v>
      </c>
      <c r="G90" t="s">
        <v>269</v>
      </c>
      <c r="H90">
        <v>97.377</v>
      </c>
      <c r="I90" t="s">
        <v>96</v>
      </c>
      <c r="J90" t="s">
        <v>270</v>
      </c>
      <c r="K90">
        <v>97.29</v>
      </c>
      <c r="L90" t="s">
        <v>72</v>
      </c>
      <c r="M90" t="str">
        <f>IF(L90="トレーリング","勝ち",IF(OR(L90="LC",L90="建て値前LC"),"負け","－"))</f>
        <v>負け</v>
      </c>
      <c r="N90" s="124">
        <f>IF(M90="勝ち",ABS(K90-H90)*100,"")</f>
      </c>
      <c r="O90" s="124">
        <f>IF(M90="勝ち","",-1*ABS(K90-H90)*100)</f>
        <v>-8.699999999998909</v>
      </c>
      <c r="P90" s="124">
        <f>IF(O90="",N90*D90/100,O90*D90/100)</f>
        <v>-151031.99999998105</v>
      </c>
      <c r="Q90">
        <v>97.29</v>
      </c>
      <c r="R90" s="134">
        <f>T90/ABS(H90-Q90)</f>
        <v>1736960.919540419</v>
      </c>
      <c r="S90" s="124">
        <f>ABS(H90-Q90)*100</f>
        <v>8.699999999998909</v>
      </c>
      <c r="T90" s="124">
        <f>$S$1*U89</f>
        <v>151115.5999999975</v>
      </c>
      <c r="U90" s="124">
        <f>U89+P90</f>
        <v>3626857.9999999567</v>
      </c>
      <c r="V90" s="125" t="s">
        <v>70</v>
      </c>
      <c r="W90" s="124">
        <f>IF(O90="",N90/S90,O90/S90)</f>
        <v>-1</v>
      </c>
      <c r="X90">
        <f>IF(M90=M89,X89+1,1)</f>
        <v>5</v>
      </c>
      <c r="Z90" t="str">
        <f>RIGHT(G90,2)</f>
        <v>05</v>
      </c>
    </row>
    <row r="91" spans="1:26" ht="13.5">
      <c r="A91">
        <v>90</v>
      </c>
      <c r="B91" t="s">
        <v>80</v>
      </c>
      <c r="C91" s="139" t="s">
        <v>93</v>
      </c>
      <c r="D91">
        <v>1450000</v>
      </c>
      <c r="E91" t="s">
        <v>81</v>
      </c>
      <c r="F91" t="s">
        <v>96</v>
      </c>
      <c r="G91" t="s">
        <v>271</v>
      </c>
      <c r="H91">
        <v>97.264</v>
      </c>
      <c r="I91" t="s">
        <v>96</v>
      </c>
      <c r="J91" t="s">
        <v>272</v>
      </c>
      <c r="K91">
        <v>97.364</v>
      </c>
      <c r="L91" t="s">
        <v>72</v>
      </c>
      <c r="M91" t="str">
        <f>IF(L91="トレーリング","勝ち",IF(OR(L91="LC",L91="建て値前LC"),"負け","－"))</f>
        <v>負け</v>
      </c>
      <c r="N91" s="124">
        <f>IF(M91="勝ち",ABS(K91-H91)*100,"")</f>
      </c>
      <c r="O91" s="124">
        <f>IF(M91="勝ち","",-1*ABS(K91-H91)*100)</f>
        <v>-10.000000000000853</v>
      </c>
      <c r="P91" s="124">
        <f>IF(O91="",N91*D91/100,O91*D91/100)</f>
        <v>-145000.00000001237</v>
      </c>
      <c r="Q91">
        <v>97.364</v>
      </c>
      <c r="R91" s="134">
        <f>T91/ABS(H91-Q91)</f>
        <v>1450743.1999998589</v>
      </c>
      <c r="S91" s="124">
        <f>ABS(H91-Q91)*100</f>
        <v>10.000000000000853</v>
      </c>
      <c r="T91" s="124">
        <f>$S$1*U90</f>
        <v>145074.31999999826</v>
      </c>
      <c r="U91" s="124">
        <f>U90+P91</f>
        <v>3481857.999999944</v>
      </c>
      <c r="V91" s="125" t="s">
        <v>70</v>
      </c>
      <c r="W91" s="124">
        <f>IF(O91="",N91/S91,O91/S91)</f>
        <v>-1</v>
      </c>
      <c r="X91">
        <f>IF(M91=M90,X90+1,1)</f>
        <v>6</v>
      </c>
      <c r="Z91" t="str">
        <f>RIGHT(G91,2)</f>
        <v>08</v>
      </c>
    </row>
    <row r="92" spans="1:26" ht="13.5">
      <c r="A92">
        <v>91</v>
      </c>
      <c r="B92" t="s">
        <v>80</v>
      </c>
      <c r="C92" s="139" t="s">
        <v>75</v>
      </c>
      <c r="D92">
        <v>786000</v>
      </c>
      <c r="E92" t="s">
        <v>81</v>
      </c>
      <c r="F92" t="s">
        <v>96</v>
      </c>
      <c r="G92" t="s">
        <v>273</v>
      </c>
      <c r="H92">
        <v>97.401</v>
      </c>
      <c r="I92" t="s">
        <v>96</v>
      </c>
      <c r="J92" t="s">
        <v>274</v>
      </c>
      <c r="K92">
        <v>98.893</v>
      </c>
      <c r="L92" t="s">
        <v>92</v>
      </c>
      <c r="M92" t="str">
        <f>IF(L92="トレーリング","勝ち",IF(OR(L92="LC",L92="建て値前LC"),"負け","－"))</f>
        <v>勝ち</v>
      </c>
      <c r="N92" s="124">
        <f>IF(M92="勝ち",ABS(K92-H92)*100,"")</f>
        <v>149.20000000000044</v>
      </c>
      <c r="O92" s="124">
        <f>IF(M92="勝ち","",-1*ABS(K92-H92)*100)</f>
      </c>
      <c r="P92" s="124">
        <f>IF(O92="",N92*D92/100,O92*D92/100)</f>
        <v>1172712.0000000035</v>
      </c>
      <c r="Q92">
        <v>97.224</v>
      </c>
      <c r="R92" s="134">
        <f>T92/ABS(H92-Q92)</f>
        <v>786860.5649717721</v>
      </c>
      <c r="S92" s="124">
        <f>ABS(H92-Q92)*100</f>
        <v>17.69999999999925</v>
      </c>
      <c r="T92" s="124">
        <f>$S$1*U91</f>
        <v>139274.31999999777</v>
      </c>
      <c r="U92" s="124">
        <f>U91+P92</f>
        <v>4654569.999999948</v>
      </c>
      <c r="V92" s="125" t="s">
        <v>70</v>
      </c>
      <c r="W92" s="124">
        <f>IF(O92="",N92/S92,O92/S92)</f>
        <v>8.429378531073828</v>
      </c>
      <c r="X92">
        <f>IF(M92=M91,X91+1,1)</f>
        <v>1</v>
      </c>
      <c r="Z92" t="str">
        <f>RIGHT(G92,2)</f>
        <v>20</v>
      </c>
    </row>
    <row r="93" spans="1:26" ht="13.5">
      <c r="A93">
        <v>92</v>
      </c>
      <c r="B93" t="s">
        <v>80</v>
      </c>
      <c r="C93" s="139" t="s">
        <v>93</v>
      </c>
      <c r="D93">
        <v>1040000</v>
      </c>
      <c r="E93" t="s">
        <v>81</v>
      </c>
      <c r="F93" t="s">
        <v>96</v>
      </c>
      <c r="G93" t="s">
        <v>275</v>
      </c>
      <c r="H93">
        <v>99.025</v>
      </c>
      <c r="I93" t="s">
        <v>96</v>
      </c>
      <c r="J93" t="s">
        <v>276</v>
      </c>
      <c r="K93">
        <v>99.204</v>
      </c>
      <c r="L93" t="s">
        <v>72</v>
      </c>
      <c r="M93" t="str">
        <f>IF(L93="トレーリング","勝ち",IF(OR(L93="LC",L93="建て値前LC"),"負け","－"))</f>
        <v>負け</v>
      </c>
      <c r="N93" s="124">
        <f>IF(M93="勝ち",ABS(K93-H93)*100,"")</f>
      </c>
      <c r="O93" s="124">
        <f>IF(M93="勝ち","",-1*ABS(K93-H93)*100)</f>
        <v>-17.899999999998784</v>
      </c>
      <c r="P93" s="124">
        <f>IF(O93="",N93*D93/100,O93*D93/100)</f>
        <v>-186159.99999998734</v>
      </c>
      <c r="Q93">
        <v>99.204</v>
      </c>
      <c r="R93" s="134">
        <f>T93/ABS(H93-Q93)</f>
        <v>1040127.3743017351</v>
      </c>
      <c r="S93" s="124">
        <f>ABS(H93-Q93)*100</f>
        <v>17.899999999998784</v>
      </c>
      <c r="T93" s="124">
        <f>$S$1*U92</f>
        <v>186182.79999999792</v>
      </c>
      <c r="U93" s="124">
        <f>U92+P93</f>
        <v>4468409.999999961</v>
      </c>
      <c r="V93" s="125" t="s">
        <v>70</v>
      </c>
      <c r="W93" s="124">
        <f>IF(O93="",N93/S93,O93/S93)</f>
        <v>-1</v>
      </c>
      <c r="X93">
        <f>IF(M93=M92,X92+1,1)</f>
        <v>1</v>
      </c>
      <c r="Z93" t="str">
        <f>RIGHT(G93,2)</f>
        <v>14</v>
      </c>
    </row>
    <row r="94" spans="1:26" ht="13.5">
      <c r="A94">
        <v>93</v>
      </c>
      <c r="B94" t="s">
        <v>80</v>
      </c>
      <c r="C94" s="139" t="s">
        <v>75</v>
      </c>
      <c r="D94">
        <v>1514000</v>
      </c>
      <c r="E94" t="s">
        <v>81</v>
      </c>
      <c r="F94" t="s">
        <v>96</v>
      </c>
      <c r="G94" t="s">
        <v>277</v>
      </c>
      <c r="H94">
        <v>98.999</v>
      </c>
      <c r="I94" t="s">
        <v>96</v>
      </c>
      <c r="J94" t="s">
        <v>278</v>
      </c>
      <c r="K94">
        <v>98.881</v>
      </c>
      <c r="L94" t="s">
        <v>72</v>
      </c>
      <c r="M94" t="str">
        <f>IF(L94="トレーリング","勝ち",IF(OR(L94="LC",L94="建て値前LC"),"負け","－"))</f>
        <v>負け</v>
      </c>
      <c r="N94" s="124">
        <f>IF(M94="勝ち",ABS(K94-H94)*100,"")</f>
      </c>
      <c r="O94" s="124">
        <f>IF(M94="勝ち","",-1*ABS(K94-H94)*100)</f>
        <v>-11.7999999999995</v>
      </c>
      <c r="P94" s="124">
        <f>IF(O94="",N94*D94/100,O94*D94/100)</f>
        <v>-178651.99999999243</v>
      </c>
      <c r="Q94">
        <v>98.881</v>
      </c>
      <c r="R94" s="134">
        <f>T94/ABS(H94-Q94)</f>
        <v>1514715.2542373391</v>
      </c>
      <c r="S94" s="124">
        <f>ABS(H94-Q94)*100</f>
        <v>11.7999999999995</v>
      </c>
      <c r="T94" s="124">
        <f>$S$1*U93</f>
        <v>178736.39999999845</v>
      </c>
      <c r="U94" s="124">
        <f>U93+P94</f>
        <v>4289757.999999968</v>
      </c>
      <c r="V94" s="125" t="s">
        <v>70</v>
      </c>
      <c r="W94" s="124">
        <f>IF(O94="",N94/S94,O94/S94)</f>
        <v>-1</v>
      </c>
      <c r="X94">
        <f>IF(M94=M93,X93+1,1)</f>
        <v>2</v>
      </c>
      <c r="Z94" t="str">
        <f>RIGHT(G94,2)</f>
        <v>19</v>
      </c>
    </row>
    <row r="95" spans="1:26" ht="13.5">
      <c r="A95">
        <v>94</v>
      </c>
      <c r="B95" t="s">
        <v>80</v>
      </c>
      <c r="C95" s="139" t="s">
        <v>75</v>
      </c>
      <c r="D95">
        <v>1351000</v>
      </c>
      <c r="E95" t="s">
        <v>81</v>
      </c>
      <c r="F95" t="s">
        <v>96</v>
      </c>
      <c r="G95" t="s">
        <v>279</v>
      </c>
      <c r="H95">
        <v>101.009</v>
      </c>
      <c r="I95" t="s">
        <v>96</v>
      </c>
      <c r="J95" t="s">
        <v>280</v>
      </c>
      <c r="K95">
        <v>101.538</v>
      </c>
      <c r="L95" t="s">
        <v>92</v>
      </c>
      <c r="M95" t="str">
        <f>IF(L95="トレーリング","勝ち",IF(OR(L95="LC",L95="建て値前LC"),"負け","－"))</f>
        <v>勝ち</v>
      </c>
      <c r="N95" s="124">
        <f>IF(M95="勝ち",ABS(K95-H95)*100,"")</f>
        <v>52.899999999999636</v>
      </c>
      <c r="O95" s="124">
        <f>IF(M95="勝ち","",-1*ABS(K95-H95)*100)</f>
      </c>
      <c r="P95" s="124">
        <f>IF(O95="",N95*D95/100,O95*D95/100)</f>
        <v>714678.9999999951</v>
      </c>
      <c r="Q95">
        <v>100.882</v>
      </c>
      <c r="R95" s="134">
        <f>T95/ABS(H95-Q95)</f>
        <v>1351104.8818898033</v>
      </c>
      <c r="S95" s="124">
        <f>ABS(H95-Q95)*100</f>
        <v>12.699999999999534</v>
      </c>
      <c r="T95" s="124">
        <f>$S$1*U94</f>
        <v>171590.31999999873</v>
      </c>
      <c r="U95" s="124">
        <f>U94+P95</f>
        <v>5004436.999999964</v>
      </c>
      <c r="V95" s="125" t="s">
        <v>70</v>
      </c>
      <c r="W95" s="124">
        <f>IF(O95="",N95/S95,O95/S95)</f>
        <v>4.1653543307087855</v>
      </c>
      <c r="X95">
        <f>IF(M95=M94,X94+1,1)</f>
        <v>1</v>
      </c>
      <c r="Z95" t="str">
        <f>RIGHT(G95,2)</f>
        <v>14</v>
      </c>
    </row>
    <row r="96" spans="1:26" ht="13.5">
      <c r="A96">
        <v>95</v>
      </c>
      <c r="B96" t="s">
        <v>80</v>
      </c>
      <c r="C96" s="139" t="s">
        <v>93</v>
      </c>
      <c r="D96">
        <v>1482000</v>
      </c>
      <c r="E96" t="s">
        <v>81</v>
      </c>
      <c r="F96" t="s">
        <v>96</v>
      </c>
      <c r="G96" t="s">
        <v>281</v>
      </c>
      <c r="H96">
        <v>101.552</v>
      </c>
      <c r="I96" t="s">
        <v>96</v>
      </c>
      <c r="J96" t="s">
        <v>282</v>
      </c>
      <c r="K96">
        <v>101.598</v>
      </c>
      <c r="L96" t="s">
        <v>94</v>
      </c>
      <c r="M96" t="str">
        <f>IF(L96="トレーリング","勝ち",IF(OR(L96="LC",L96="建て値前LC"),"負け","－"))</f>
        <v>負け</v>
      </c>
      <c r="N96" s="124">
        <f>IF(M96="勝ち",ABS(K96-H96)*100,"")</f>
      </c>
      <c r="O96" s="124">
        <f>IF(M96="勝ち","",-1*ABS(K96-H96)*100)</f>
        <v>-4.599999999999227</v>
      </c>
      <c r="P96" s="124">
        <f>IF(O96="",N96*D96/100,O96*D96/100)</f>
        <v>-68171.99999998855</v>
      </c>
      <c r="Q96">
        <v>101.687</v>
      </c>
      <c r="R96" s="134">
        <f>T96/ABS(H96-Q96)</f>
        <v>1482796.1481482373</v>
      </c>
      <c r="S96" s="124">
        <f>ABS(H96-Q96)*100</f>
        <v>13.49999999999909</v>
      </c>
      <c r="T96" s="124">
        <f>$S$1*U95</f>
        <v>200177.47999999856</v>
      </c>
      <c r="U96" s="124">
        <f>U95+P96</f>
        <v>4936264.999999975</v>
      </c>
      <c r="V96" s="125" t="s">
        <v>70</v>
      </c>
      <c r="W96" s="124">
        <f>IF(O96="",N96/S96,O96/S96)</f>
        <v>-0.3407407407407064</v>
      </c>
      <c r="X96">
        <f>IF(M96=M95,X95+1,1)</f>
        <v>1</v>
      </c>
      <c r="Z96" t="str">
        <f>RIGHT(G96,2)</f>
        <v>12</v>
      </c>
    </row>
    <row r="97" spans="1:26" ht="13.5">
      <c r="A97">
        <v>96</v>
      </c>
      <c r="B97" t="s">
        <v>80</v>
      </c>
      <c r="C97" s="139" t="s">
        <v>75</v>
      </c>
      <c r="D97">
        <v>1495000</v>
      </c>
      <c r="E97" t="s">
        <v>81</v>
      </c>
      <c r="F97" t="s">
        <v>96</v>
      </c>
      <c r="G97" t="s">
        <v>283</v>
      </c>
      <c r="H97">
        <v>102.298</v>
      </c>
      <c r="I97" t="s">
        <v>96</v>
      </c>
      <c r="J97" t="s">
        <v>284</v>
      </c>
      <c r="K97">
        <v>102.166</v>
      </c>
      <c r="L97" t="s">
        <v>72</v>
      </c>
      <c r="M97" t="str">
        <f>IF(L97="トレーリング","勝ち",IF(OR(L97="LC",L97="建て値前LC"),"負け","－"))</f>
        <v>負け</v>
      </c>
      <c r="N97" s="124">
        <f>IF(M97="勝ち",ABS(K97-H97)*100,"")</f>
      </c>
      <c r="O97" s="124">
        <f>IF(M97="勝ち","",-1*ABS(K97-H97)*100)</f>
        <v>-13.2000000000005</v>
      </c>
      <c r="P97" s="124">
        <f>IF(O97="",N97*D97/100,O97*D97/100)</f>
        <v>-197340.00000000748</v>
      </c>
      <c r="Q97">
        <v>102.166</v>
      </c>
      <c r="R97" s="134">
        <f>T97/ABS(H97-Q97)</f>
        <v>1495837.8787878144</v>
      </c>
      <c r="S97" s="124">
        <f>ABS(H97-Q97)*100</f>
        <v>13.2000000000005</v>
      </c>
      <c r="T97" s="124">
        <f>$S$1*U96</f>
        <v>197450.599999999</v>
      </c>
      <c r="U97" s="124">
        <f>U96+P97</f>
        <v>4738924.999999967</v>
      </c>
      <c r="V97" s="125" t="s">
        <v>70</v>
      </c>
      <c r="W97" s="124">
        <f>IF(O97="",N97/S97,O97/S97)</f>
        <v>-1</v>
      </c>
      <c r="X97">
        <f>IF(M97=M96,X96+1,1)</f>
        <v>2</v>
      </c>
      <c r="Z97" t="str">
        <f>RIGHT(G97,2)</f>
        <v>07</v>
      </c>
    </row>
    <row r="98" spans="1:26" ht="13.5">
      <c r="A98">
        <v>97</v>
      </c>
      <c r="B98" t="s">
        <v>80</v>
      </c>
      <c r="C98" s="139" t="s">
        <v>93</v>
      </c>
      <c r="D98">
        <v>1662000</v>
      </c>
      <c r="E98" t="s">
        <v>81</v>
      </c>
      <c r="F98" t="s">
        <v>96</v>
      </c>
      <c r="G98" t="s">
        <v>285</v>
      </c>
      <c r="H98">
        <v>102.281</v>
      </c>
      <c r="I98" t="s">
        <v>96</v>
      </c>
      <c r="J98" t="s">
        <v>286</v>
      </c>
      <c r="K98">
        <v>102.263</v>
      </c>
      <c r="L98" t="s">
        <v>92</v>
      </c>
      <c r="M98" t="str">
        <f>IF(L98="トレーリング","勝ち",IF(OR(L98="LC",L98="建て値前LC"),"負け","－"))</f>
        <v>勝ち</v>
      </c>
      <c r="N98" s="124">
        <f>IF(M98="勝ち",ABS(K98-H98)*100,"")</f>
        <v>1.8000000000000682</v>
      </c>
      <c r="O98" s="124">
        <f>IF(M98="勝ち","",-1*ABS(K98-H98)*100)</f>
      </c>
      <c r="P98" s="124">
        <f>IF(O98="",N98*D98/100,O98*D98/100)</f>
        <v>29916.00000000113</v>
      </c>
      <c r="Q98">
        <v>102.395</v>
      </c>
      <c r="R98" s="134">
        <f>T98/ABS(H98-Q98)</f>
        <v>1662780.7017545188</v>
      </c>
      <c r="S98" s="124">
        <f>ABS(H98-Q98)*100</f>
        <v>11.399999999999011</v>
      </c>
      <c r="T98" s="124">
        <f>$S$1*U97</f>
        <v>189556.9999999987</v>
      </c>
      <c r="U98" s="124">
        <f>U97+P98</f>
        <v>4768840.999999968</v>
      </c>
      <c r="V98" s="125" t="s">
        <v>70</v>
      </c>
      <c r="W98" s="124">
        <f>IF(O98="",N98/S98,O98/S98)</f>
        <v>0.15789473684212493</v>
      </c>
      <c r="X98">
        <f>IF(M98=M97,X97+1,1)</f>
        <v>1</v>
      </c>
      <c r="Z98" t="str">
        <f>RIGHT(G98,2)</f>
        <v>04</v>
      </c>
    </row>
    <row r="99" spans="1:26" ht="13.5">
      <c r="A99">
        <v>98</v>
      </c>
      <c r="B99" t="s">
        <v>80</v>
      </c>
      <c r="C99" s="139" t="s">
        <v>75</v>
      </c>
      <c r="D99">
        <v>1128000</v>
      </c>
      <c r="E99" t="s">
        <v>81</v>
      </c>
      <c r="F99" t="s">
        <v>96</v>
      </c>
      <c r="G99" t="s">
        <v>287</v>
      </c>
      <c r="H99">
        <v>102.44</v>
      </c>
      <c r="I99" t="s">
        <v>96</v>
      </c>
      <c r="J99" t="s">
        <v>288</v>
      </c>
      <c r="K99">
        <v>102.853</v>
      </c>
      <c r="L99" t="s">
        <v>92</v>
      </c>
      <c r="M99" t="str">
        <f>IF(L99="トレーリング","勝ち",IF(OR(L99="LC",L99="建て値前LC"),"負け","－"))</f>
        <v>勝ち</v>
      </c>
      <c r="N99" s="124">
        <f>IF(M99="勝ち",ABS(K99-H99)*100,"")</f>
        <v>41.29999999999967</v>
      </c>
      <c r="O99" s="124">
        <f>IF(M99="勝ち","",-1*ABS(K99-H99)*100)</f>
      </c>
      <c r="P99" s="124">
        <f>IF(O99="",N99*D99/100,O99*D99/100)</f>
        <v>465863.9999999963</v>
      </c>
      <c r="Q99">
        <v>102.271</v>
      </c>
      <c r="R99" s="134">
        <f>T99/ABS(H99-Q99)</f>
        <v>1128719.7633136224</v>
      </c>
      <c r="S99" s="124">
        <f>ABS(H99-Q99)*100</f>
        <v>16.899999999999693</v>
      </c>
      <c r="T99" s="124">
        <f>$S$1*U98</f>
        <v>190753.63999999873</v>
      </c>
      <c r="U99" s="124">
        <f>U98+P99</f>
        <v>5234704.999999965</v>
      </c>
      <c r="V99" s="125" t="s">
        <v>70</v>
      </c>
      <c r="W99" s="124">
        <f>IF(O99="",N99/S99,O99/S99)</f>
        <v>2.4437869822485454</v>
      </c>
      <c r="X99">
        <f>IF(M99=M98,X98+1,1)</f>
        <v>2</v>
      </c>
      <c r="Z99" t="str">
        <f>RIGHT(G99,2)</f>
        <v>19</v>
      </c>
    </row>
    <row r="100" spans="1:26" ht="13.5">
      <c r="A100">
        <v>99</v>
      </c>
      <c r="B100" t="s">
        <v>80</v>
      </c>
      <c r="C100" s="139" t="s">
        <v>75</v>
      </c>
      <c r="D100">
        <v>1464000</v>
      </c>
      <c r="E100" t="s">
        <v>81</v>
      </c>
      <c r="F100" t="s">
        <v>96</v>
      </c>
      <c r="G100" t="s">
        <v>289</v>
      </c>
      <c r="H100">
        <v>102.028</v>
      </c>
      <c r="I100" t="s">
        <v>96</v>
      </c>
      <c r="J100" t="s">
        <v>290</v>
      </c>
      <c r="K100">
        <v>101.885</v>
      </c>
      <c r="L100" t="s">
        <v>72</v>
      </c>
      <c r="M100" t="str">
        <f>IF(L100="トレーリング","勝ち",IF(OR(L100="LC",L100="建て値前LC"),"負け","－"))</f>
        <v>負け</v>
      </c>
      <c r="N100" s="124">
        <f>IF(M100="勝ち",ABS(K100-H100)*100,"")</f>
      </c>
      <c r="O100" s="124">
        <f>IF(M100="勝ち","",-1*ABS(K100-H100)*100)</f>
        <v>-14.300000000000068</v>
      </c>
      <c r="P100" s="124">
        <f>IF(O100="",N100*D100/100,O100*D100/100)</f>
        <v>-209352.00000000102</v>
      </c>
      <c r="Q100">
        <v>101.885</v>
      </c>
      <c r="R100" s="134">
        <f>T100/ABS(H100-Q100)</f>
        <v>1464253.14685313</v>
      </c>
      <c r="S100" s="124">
        <f>ABS(H100-Q100)*100</f>
        <v>14.300000000000068</v>
      </c>
      <c r="T100" s="124">
        <f>$S$1*U99</f>
        <v>209388.1999999986</v>
      </c>
      <c r="U100" s="124">
        <f>U99+P100</f>
        <v>5025352.999999964</v>
      </c>
      <c r="V100" s="125" t="s">
        <v>70</v>
      </c>
      <c r="W100" s="124">
        <f>IF(O100="",N100/S100,O100/S100)</f>
        <v>-1</v>
      </c>
      <c r="X100">
        <f>IF(M100=M99,X99+1,1)</f>
        <v>1</v>
      </c>
      <c r="Z100" t="str">
        <f>RIGHT(G100,2)</f>
        <v>06</v>
      </c>
    </row>
    <row r="101" spans="1:26" ht="13.5">
      <c r="A101">
        <v>100</v>
      </c>
      <c r="B101" t="s">
        <v>80</v>
      </c>
      <c r="C101" s="135" t="s">
        <v>93</v>
      </c>
      <c r="D101" s="135">
        <v>618000</v>
      </c>
      <c r="E101" t="s">
        <v>81</v>
      </c>
      <c r="F101" t="s">
        <v>96</v>
      </c>
      <c r="G101" s="135" t="s">
        <v>291</v>
      </c>
      <c r="H101" s="135">
        <v>99.138</v>
      </c>
      <c r="I101" t="s">
        <v>96</v>
      </c>
      <c r="J101" s="135" t="s">
        <v>292</v>
      </c>
      <c r="K101" s="135">
        <v>97.22</v>
      </c>
      <c r="L101" s="135" t="s">
        <v>92</v>
      </c>
      <c r="M101" t="str">
        <f>IF(L101="トレーリング","勝ち",IF(OR(L101="LC",L101="建て値前LC"),"負け","－"))</f>
        <v>勝ち</v>
      </c>
      <c r="N101" s="124">
        <f>IF(M101="勝ち",ABS(K101-H101)*100,"")</f>
        <v>191.80000000000064</v>
      </c>
      <c r="O101" s="124">
        <f>IF(M101="勝ち","",-1*ABS(K101-H101)*100)</f>
      </c>
      <c r="P101" s="124">
        <f>IF(O101="",N101*D101/100,O101*D101/100)</f>
        <v>1185324.000000004</v>
      </c>
      <c r="Q101">
        <v>99.463</v>
      </c>
      <c r="R101" s="134">
        <f>T101/ABS(H101-Q101)</f>
        <v>618504.9846154017</v>
      </c>
      <c r="S101" s="124">
        <f>ABS(H101-Q101)*100</f>
        <v>32.49999999999886</v>
      </c>
      <c r="T101" s="124">
        <f>$S$1*U100</f>
        <v>201014.11999999854</v>
      </c>
      <c r="U101" s="124">
        <f>U100+P101</f>
        <v>6210676.999999967</v>
      </c>
      <c r="V101" s="125" t="s">
        <v>70</v>
      </c>
      <c r="W101" s="124">
        <f>IF(O101="",N101/S101,O101/S101)</f>
        <v>5.901538461538688</v>
      </c>
      <c r="X101">
        <f>IF(M101=M100,X100+1,1)</f>
        <v>1</v>
      </c>
      <c r="Z101" t="str">
        <f>RIGHT(G101,2)</f>
        <v>14</v>
      </c>
    </row>
    <row r="102" spans="1:23" ht="14.25" thickBot="1">
      <c r="A102" s="135"/>
      <c r="B102" s="135"/>
      <c r="C102" s="135"/>
      <c r="D102" s="135"/>
      <c r="G102" s="135"/>
      <c r="H102" s="135"/>
      <c r="I102" s="135"/>
      <c r="J102" s="135"/>
      <c r="K102" s="135"/>
      <c r="L102" s="135"/>
      <c r="M102" s="135"/>
      <c r="N102" s="124"/>
      <c r="O102" s="124"/>
      <c r="P102" s="124"/>
      <c r="R102" s="134"/>
      <c r="S102" s="124"/>
      <c r="T102" s="124"/>
      <c r="U102" s="124"/>
      <c r="V102" s="125"/>
      <c r="W102" s="124"/>
    </row>
    <row r="103" spans="1:16" ht="14.25" thickTop="1">
      <c r="A103" s="136"/>
      <c r="B103" s="136"/>
      <c r="C103" s="136" t="s">
        <v>82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7" t="s">
        <v>32</v>
      </c>
      <c r="N103" s="138"/>
      <c r="O103" s="138"/>
      <c r="P103" s="136">
        <f>SUM(P2:P101)</f>
        <v>6110676.999999967</v>
      </c>
    </row>
    <row r="104" spans="3:15" ht="13.5">
      <c r="C104" t="s">
        <v>86</v>
      </c>
      <c r="N104" s="10"/>
      <c r="O104" s="10"/>
    </row>
    <row r="105" spans="3:15" ht="13.5">
      <c r="C105" t="s">
        <v>87</v>
      </c>
      <c r="N105" s="10"/>
      <c r="O105" s="10"/>
    </row>
    <row r="106" spans="3:15" ht="13.5">
      <c r="C106" t="s">
        <v>88</v>
      </c>
      <c r="N106" s="10"/>
      <c r="O106" s="10"/>
    </row>
    <row r="107" spans="3:15" ht="13.5">
      <c r="C107" t="s">
        <v>89</v>
      </c>
      <c r="N107" s="10"/>
      <c r="O107" s="10"/>
    </row>
    <row r="108" ht="13.5" customHeight="1">
      <c r="C108" t="s">
        <v>90</v>
      </c>
    </row>
    <row r="109" spans="13:15" ht="13.5">
      <c r="M109" s="11"/>
      <c r="N109" s="12"/>
      <c r="O109" s="12"/>
    </row>
    <row r="111" ht="13.5" customHeight="1" thickBot="1"/>
    <row r="112" spans="4:10" ht="14.25" thickBot="1">
      <c r="D112" s="150" t="s">
        <v>33</v>
      </c>
      <c r="E112" s="151"/>
      <c r="G112" s="152" t="s">
        <v>34</v>
      </c>
      <c r="H112" s="153"/>
      <c r="I112" s="28" t="s">
        <v>35</v>
      </c>
      <c r="J112" s="31" t="s">
        <v>36</v>
      </c>
    </row>
    <row r="113" spans="4:10" ht="13.5">
      <c r="D113" s="5" t="s">
        <v>37</v>
      </c>
      <c r="E113" s="6" t="s">
        <v>195</v>
      </c>
      <c r="G113" s="5"/>
      <c r="H113" s="15"/>
      <c r="I113" s="21"/>
      <c r="J113" s="24"/>
    </row>
    <row r="114" spans="4:10" ht="13.5">
      <c r="D114" s="2" t="s">
        <v>38</v>
      </c>
      <c r="E114" s="1">
        <v>58</v>
      </c>
      <c r="G114" s="2"/>
      <c r="H114" s="17"/>
      <c r="I114" s="22"/>
      <c r="J114" s="18"/>
    </row>
    <row r="115" spans="4:10" ht="13.5">
      <c r="D115" s="2" t="s">
        <v>39</v>
      </c>
      <c r="E115" s="1">
        <v>42</v>
      </c>
      <c r="G115" s="2"/>
      <c r="H115" s="17"/>
      <c r="I115" s="22"/>
      <c r="J115" s="18"/>
    </row>
    <row r="116" spans="4:10" ht="13.5">
      <c r="D116" s="2" t="s">
        <v>40</v>
      </c>
      <c r="E116" s="1">
        <f>E114+E115</f>
        <v>100</v>
      </c>
      <c r="G116" s="2"/>
      <c r="H116" s="17"/>
      <c r="I116" s="22"/>
      <c r="J116" s="18"/>
    </row>
    <row r="117" spans="4:10" ht="13.5">
      <c r="D117" s="2" t="s">
        <v>41</v>
      </c>
      <c r="E117" s="1">
        <v>46</v>
      </c>
      <c r="G117" s="2"/>
      <c r="H117" s="17"/>
      <c r="I117" s="22"/>
      <c r="J117" s="18"/>
    </row>
    <row r="118" spans="4:10" ht="13.5">
      <c r="D118" s="2" t="s">
        <v>42</v>
      </c>
      <c r="E118" s="4">
        <v>46</v>
      </c>
      <c r="G118" s="2"/>
      <c r="H118" s="17"/>
      <c r="I118" s="22"/>
      <c r="J118" s="18"/>
    </row>
    <row r="119" spans="4:10" ht="13.5">
      <c r="D119" s="2" t="s">
        <v>293</v>
      </c>
      <c r="E119" s="1">
        <v>8</v>
      </c>
      <c r="G119" s="2"/>
      <c r="H119" s="17"/>
      <c r="I119" s="22"/>
      <c r="J119" s="18"/>
    </row>
    <row r="120" spans="4:10" ht="13.5">
      <c r="D120" s="8" t="s">
        <v>43</v>
      </c>
      <c r="E120" s="9"/>
      <c r="G120" s="2"/>
      <c r="H120" s="17"/>
      <c r="I120" s="22"/>
      <c r="J120" s="18"/>
    </row>
    <row r="121" spans="4:10" ht="13.5">
      <c r="D121" s="2" t="s">
        <v>44</v>
      </c>
      <c r="E121" s="1">
        <v>9627367</v>
      </c>
      <c r="G121" s="2"/>
      <c r="H121" s="17"/>
      <c r="I121" s="22"/>
      <c r="J121" s="18"/>
    </row>
    <row r="122" spans="4:10" ht="13.5">
      <c r="D122" s="2" t="s">
        <v>45</v>
      </c>
      <c r="E122" s="4">
        <v>-3320108</v>
      </c>
      <c r="G122" s="2"/>
      <c r="H122" s="17"/>
      <c r="I122" s="22"/>
      <c r="J122" s="18"/>
    </row>
    <row r="123" spans="4:10" ht="13.5">
      <c r="D123" s="2" t="s">
        <v>46</v>
      </c>
      <c r="E123" s="1">
        <f>E121+E122</f>
        <v>6307259</v>
      </c>
      <c r="G123" s="5"/>
      <c r="H123" s="15"/>
      <c r="I123" s="21"/>
      <c r="J123" s="16"/>
    </row>
    <row r="124" spans="4:10" ht="13.5">
      <c r="D124" s="2" t="s">
        <v>15</v>
      </c>
      <c r="E124" s="13">
        <f>E123/E116</f>
        <v>63072.59</v>
      </c>
      <c r="G124" s="2"/>
      <c r="H124" s="17"/>
      <c r="I124" s="22"/>
      <c r="J124" s="18"/>
    </row>
    <row r="125" spans="4:10" ht="13.5">
      <c r="D125" s="2" t="s">
        <v>16</v>
      </c>
      <c r="E125" s="13"/>
      <c r="G125" s="2"/>
      <c r="H125" s="17"/>
      <c r="I125" s="22"/>
      <c r="J125" s="18"/>
    </row>
    <row r="126" spans="4:10" ht="13.5">
      <c r="D126" s="2" t="s">
        <v>47</v>
      </c>
      <c r="E126" s="1">
        <v>5</v>
      </c>
      <c r="G126" s="2"/>
      <c r="H126" s="17"/>
      <c r="I126" s="22"/>
      <c r="J126" s="18"/>
    </row>
    <row r="127" spans="4:10" ht="13.5">
      <c r="D127" s="2" t="s">
        <v>48</v>
      </c>
      <c r="E127" s="1">
        <v>6</v>
      </c>
      <c r="G127" s="2"/>
      <c r="H127" s="17"/>
      <c r="I127" s="22"/>
      <c r="J127" s="18"/>
    </row>
    <row r="128" spans="4:10" ht="13.5">
      <c r="D128" s="2" t="s">
        <v>49</v>
      </c>
      <c r="E128" s="14">
        <v>55</v>
      </c>
      <c r="G128" s="2"/>
      <c r="H128" s="17"/>
      <c r="I128" s="22"/>
      <c r="J128" s="18"/>
    </row>
    <row r="129" spans="4:10" ht="14.25" thickBot="1">
      <c r="D129" s="3" t="s">
        <v>14</v>
      </c>
      <c r="E129" s="7">
        <f>E117/E116</f>
        <v>0.46</v>
      </c>
      <c r="G129" s="2"/>
      <c r="H129" s="17"/>
      <c r="I129" s="22"/>
      <c r="J129" s="18"/>
    </row>
    <row r="130" spans="7:10" ht="13.5">
      <c r="G130" s="2"/>
      <c r="H130" s="17"/>
      <c r="I130" s="22"/>
      <c r="J130" s="18"/>
    </row>
    <row r="131" spans="7:10" ht="14.25" thickBot="1">
      <c r="G131" s="3"/>
      <c r="H131" s="19"/>
      <c r="I131" s="23"/>
      <c r="J131" s="20"/>
    </row>
    <row r="132" spans="7:10" ht="14.25" thickBot="1">
      <c r="G132" s="38" t="s">
        <v>32</v>
      </c>
      <c r="H132" s="39">
        <f>SUM(H113:H131)</f>
        <v>0</v>
      </c>
      <c r="I132" s="39">
        <f>SUM(I113:I131)</f>
        <v>0</v>
      </c>
      <c r="J132" s="39">
        <f>SUM(J113:J131)</f>
        <v>0</v>
      </c>
    </row>
    <row r="134" ht="13.5" customHeight="1" thickBot="1"/>
    <row r="135" spans="7:11" ht="14.25" thickBot="1">
      <c r="G135" s="152" t="s">
        <v>50</v>
      </c>
      <c r="H135" s="153"/>
      <c r="I135" s="28" t="s">
        <v>35</v>
      </c>
      <c r="J135" s="29" t="s">
        <v>36</v>
      </c>
      <c r="K135" s="30" t="s">
        <v>51</v>
      </c>
    </row>
    <row r="136" spans="7:11" ht="13.5">
      <c r="G136" s="5" t="s">
        <v>52</v>
      </c>
      <c r="H136" s="15">
        <v>0</v>
      </c>
      <c r="I136" s="21">
        <v>0</v>
      </c>
      <c r="J136" s="25">
        <v>0</v>
      </c>
      <c r="K136" s="26">
        <v>0</v>
      </c>
    </row>
    <row r="137" spans="7:11" ht="13.5">
      <c r="G137" s="2" t="s">
        <v>53</v>
      </c>
      <c r="H137" s="17">
        <v>0</v>
      </c>
      <c r="I137" s="17">
        <v>0</v>
      </c>
      <c r="J137" s="22">
        <v>0</v>
      </c>
      <c r="K137" s="27">
        <v>0</v>
      </c>
    </row>
    <row r="138" spans="7:11" ht="13.5">
      <c r="G138" s="2" t="s">
        <v>54</v>
      </c>
      <c r="H138" s="17">
        <v>0</v>
      </c>
      <c r="I138" s="17">
        <v>0</v>
      </c>
      <c r="J138" s="22">
        <v>0</v>
      </c>
      <c r="K138" s="27">
        <v>0</v>
      </c>
    </row>
    <row r="139" spans="7:11" ht="13.5">
      <c r="G139" s="2" t="s">
        <v>55</v>
      </c>
      <c r="H139" s="17">
        <v>0</v>
      </c>
      <c r="I139" s="17">
        <v>0</v>
      </c>
      <c r="J139" s="22">
        <v>0</v>
      </c>
      <c r="K139" s="27">
        <v>0</v>
      </c>
    </row>
    <row r="140" spans="7:11" ht="14.25" thickBot="1">
      <c r="G140" s="33" t="s">
        <v>56</v>
      </c>
      <c r="H140" s="34">
        <v>0</v>
      </c>
      <c r="I140" s="34">
        <v>0</v>
      </c>
      <c r="J140" s="35">
        <v>0</v>
      </c>
      <c r="K140" s="36">
        <v>0</v>
      </c>
    </row>
    <row r="141" spans="7:11" ht="14.25" thickBot="1">
      <c r="G141" s="32" t="s">
        <v>32</v>
      </c>
      <c r="H141" s="32"/>
      <c r="I141" s="32"/>
      <c r="J141" s="37"/>
      <c r="K141" s="117">
        <f>SUM(K136:K140)</f>
        <v>0</v>
      </c>
    </row>
  </sheetData>
  <sheetProtection/>
  <autoFilter ref="B1:Z101"/>
  <mergeCells count="3">
    <mergeCell ref="D112:E112"/>
    <mergeCell ref="G112:H112"/>
    <mergeCell ref="G135:H13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SheetLayoutView="100" zoomScalePageLayoutView="0" workbookViewId="0" topLeftCell="A1">
      <selection activeCell="B16" sqref="B16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A21" sqref="A21"/>
    </sheetView>
  </sheetViews>
  <sheetFormatPr defaultColWidth="8.875" defaultRowHeight="13.5"/>
  <sheetData>
    <row r="1" spans="1:9" ht="13.5">
      <c r="A1" s="119" t="s">
        <v>57</v>
      </c>
      <c r="B1" s="120"/>
      <c r="C1" s="120"/>
      <c r="D1" s="120"/>
      <c r="E1" s="120"/>
      <c r="F1" s="120"/>
      <c r="G1" s="120"/>
      <c r="H1" s="120"/>
      <c r="I1" s="123"/>
    </row>
    <row r="2" spans="1:9" ht="13.5">
      <c r="A2" s="121" t="s">
        <v>58</v>
      </c>
      <c r="B2" s="122"/>
      <c r="C2" s="122"/>
      <c r="D2" s="122"/>
      <c r="E2" s="122"/>
      <c r="F2" s="122"/>
      <c r="G2" s="122"/>
      <c r="H2" s="122"/>
      <c r="I2" s="123"/>
    </row>
    <row r="3" spans="1:4" ht="13.5">
      <c r="A3" s="118"/>
      <c r="D3" s="118"/>
    </row>
    <row r="7" ht="13.5">
      <c r="A7" t="s">
        <v>84</v>
      </c>
    </row>
    <row r="11" ht="13.5">
      <c r="A11" t="s">
        <v>298</v>
      </c>
    </row>
    <row r="13" ht="13.5">
      <c r="A13" t="s">
        <v>294</v>
      </c>
    </row>
    <row r="14" ht="13.5">
      <c r="A14" t="s">
        <v>295</v>
      </c>
    </row>
    <row r="15" ht="13.5">
      <c r="A15" t="s">
        <v>296</v>
      </c>
    </row>
    <row r="16" ht="13.5">
      <c r="A16" t="s">
        <v>299</v>
      </c>
    </row>
    <row r="19" ht="13.5">
      <c r="A19" t="s">
        <v>297</v>
      </c>
    </row>
    <row r="20" ht="13.5">
      <c r="A20" t="s">
        <v>300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F14"/>
  <sheetViews>
    <sheetView zoomScaleSheetLayoutView="100" zoomScalePageLayoutView="0" workbookViewId="0" topLeftCell="A1">
      <selection activeCell="F10" sqref="F10"/>
    </sheetView>
  </sheetViews>
  <sheetFormatPr defaultColWidth="8.875" defaultRowHeight="13.5"/>
  <sheetData>
    <row r="4" spans="2:6" ht="13.5">
      <c r="B4" t="s">
        <v>59</v>
      </c>
      <c r="C4" t="s">
        <v>60</v>
      </c>
      <c r="D4" s="157" t="s">
        <v>61</v>
      </c>
      <c r="E4" s="157" t="s">
        <v>62</v>
      </c>
      <c r="F4" s="157" t="s">
        <v>305</v>
      </c>
    </row>
    <row r="5" spans="3:5" ht="13.5">
      <c r="C5" t="s">
        <v>63</v>
      </c>
      <c r="D5" t="s">
        <v>61</v>
      </c>
      <c r="E5" t="s">
        <v>62</v>
      </c>
    </row>
    <row r="9" spans="2:5" ht="13.5">
      <c r="B9" t="s">
        <v>64</v>
      </c>
      <c r="D9" t="s">
        <v>60</v>
      </c>
      <c r="E9" t="s">
        <v>65</v>
      </c>
    </row>
    <row r="10" spans="4:5" ht="13.5">
      <c r="D10" t="s">
        <v>66</v>
      </c>
      <c r="E10" t="s">
        <v>65</v>
      </c>
    </row>
    <row r="13" spans="2:5" ht="13.5">
      <c r="B13" t="s">
        <v>67</v>
      </c>
      <c r="E13" t="s">
        <v>60</v>
      </c>
    </row>
    <row r="14" ht="13.5">
      <c r="E14" t="s">
        <v>68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mai</cp:lastModifiedBy>
  <cp:lastPrinted>1899-12-30T00:00:00Z</cp:lastPrinted>
  <dcterms:created xsi:type="dcterms:W3CDTF">2013-10-09T23:04:08Z</dcterms:created>
  <dcterms:modified xsi:type="dcterms:W3CDTF">2015-09-19T03:02:35Z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