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>
    <definedName name="_xlnm._FilterDatabase" localSheetId="1" hidden="1">'検証データ'!$B$1:$Z$101</definedName>
  </definedNames>
  <calcPr fullCalcOnLoad="1"/>
</workbook>
</file>

<file path=xl/sharedStrings.xml><?xml version="1.0" encoding="utf-8"?>
<sst xmlns="http://schemas.openxmlformats.org/spreadsheetml/2006/main" count="1136" uniqueCount="320">
  <si>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</si>
  <si>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</si>
  <si>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</si>
  <si>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</si>
  <si>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</si>
  <si>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</si>
  <si>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</si>
  <si>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</si>
  <si>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</si>
  <si>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</si>
  <si>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</si>
  <si>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</si>
  <si>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</si>
  <si>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</si>
  <si>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</si>
  <si>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</si>
  <si>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</si>
  <si>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</si>
  <si>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</si>
  <si>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</si>
  <si>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</si>
  <si>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</si>
  <si>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エントリー手法</t>
  </si>
  <si>
    <t>時間足</t>
  </si>
  <si>
    <t>エントリー日時</t>
  </si>
  <si>
    <t>エントリー価格</t>
  </si>
  <si>
    <t>決済時間足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</si>
  <si>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</si>
  <si>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</si>
  <si>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</si>
  <si>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</si>
  <si>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</si>
  <si>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</si>
  <si>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</si>
  <si>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</si>
  <si>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</si>
  <si>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</si>
  <si>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</si>
  <si>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</si>
  <si>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</si>
  <si>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</si>
  <si>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</si>
  <si>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</si>
  <si>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</si>
  <si>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</si>
  <si>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</si>
  <si>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</si>
  <si>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</si>
  <si>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</si>
  <si>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</si>
  <si>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</si>
  <si>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</si>
  <si>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</si>
  <si>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</si>
  <si>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</si>
  <si>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</si>
  <si>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</si>
  <si>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</si>
  <si>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</si>
  <si>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</si>
  <si>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</si>
  <si>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</si>
  <si>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</si>
  <si>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</si>
  <si>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</si>
  <si>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</si>
  <si>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</si>
  <si>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</si>
  <si>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</si>
  <si>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</si>
  <si>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</si>
  <si>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負け</t>
  </si>
  <si>
    <t>リスクリワード</t>
  </si>
  <si>
    <t>１：</t>
  </si>
  <si>
    <t>LC相当額</t>
  </si>
  <si>
    <t>LC</t>
  </si>
  <si>
    <t>ロスカット</t>
  </si>
  <si>
    <t>メモ</t>
  </si>
  <si>
    <t>移動平均線の</t>
  </si>
  <si>
    <t>買い</t>
  </si>
  <si>
    <t>エントリー量計算（ロスカット相当額÷LC相当額</t>
  </si>
  <si>
    <t>連勝数</t>
  </si>
  <si>
    <t>通貨ペア</t>
  </si>
  <si>
    <t>№</t>
  </si>
  <si>
    <t>USDJPY</t>
  </si>
  <si>
    <t>PB</t>
  </si>
  <si>
    <t>４H足</t>
  </si>
  <si>
    <t>数量</t>
  </si>
  <si>
    <t>７）　建値で決済</t>
  </si>
  <si>
    <t>　実トレードでこれができるように、さらに検証をすすめる。</t>
  </si>
  <si>
    <t>気づき：</t>
  </si>
  <si>
    <t>ピンバーはMAに触っていないといけないことに気がつきました。</t>
  </si>
  <si>
    <t>突き抜けててもいいのでしょうか。</t>
  </si>
  <si>
    <t>決済日時</t>
  </si>
  <si>
    <t>移動平均線の１０SMAと２０SMA、両方の上にキャンドルがあれば買い方向、下なら売り方向</t>
  </si>
  <si>
    <t>MAに触って、PBが出現したらエントリー待ち。</t>
  </si>
  <si>
    <t>PBのエントリールール成立で、エントリー</t>
  </si>
  <si>
    <t>ストップはPBのストップ</t>
  </si>
  <si>
    <t>決済は、ストップを移動していく（トレーリングストップ）</t>
  </si>
  <si>
    <t>２４）利益の出ないエントリーが続くと、つい高値を更新して</t>
  </si>
  <si>
    <t>　　　いないのにストップ値をあげたくなっている。</t>
  </si>
  <si>
    <t>　　（検証データは建値LCにしている）</t>
  </si>
  <si>
    <t>２５）もし26の上の波まで待てたら、大きく取れたかもしれない</t>
  </si>
  <si>
    <t>　　が、実トレードでは待てない。</t>
  </si>
  <si>
    <t>26）建値LC</t>
  </si>
  <si>
    <t>27)建値LC</t>
  </si>
  <si>
    <t>よく見ると対象外のPB</t>
  </si>
  <si>
    <t>３１）ピンバーが長いから、その分長く構えていられれば、</t>
  </si>
  <si>
    <t>　　プラスに終わっている。小さい山でストップをあげれば</t>
  </si>
  <si>
    <t>　　建値前でロスカット。</t>
  </si>
  <si>
    <t>31）　ポジションを持った後、方向性のないチャートに</t>
  </si>
  <si>
    <t>　　なったら、いったん決済しても良い？</t>
  </si>
  <si>
    <t>４９）</t>
  </si>
  <si>
    <t>今まで少し利益が出たら気が気でなくすぐ利確していたけれど、</t>
  </si>
  <si>
    <t>こんなに（いったんマイナスになっているのに）待てるなら、</t>
  </si>
  <si>
    <t>勝てるようになると思う。</t>
  </si>
  <si>
    <t>１ドル１００円の見立てで資金を計算。ロスカットを４％でまわす。なるべく状況を見ない。ストップをあげていく。</t>
  </si>
  <si>
    <t>PB</t>
  </si>
  <si>
    <t>PB</t>
  </si>
  <si>
    <t>4H</t>
  </si>
  <si>
    <t>20091209 12</t>
  </si>
  <si>
    <t>20091216 16</t>
  </si>
  <si>
    <t>20091231　04</t>
  </si>
  <si>
    <t>トレーリング</t>
  </si>
  <si>
    <t>勝ち</t>
  </si>
  <si>
    <t>20100129　08</t>
  </si>
  <si>
    <t>20100202　12</t>
  </si>
  <si>
    <t>売り</t>
  </si>
  <si>
    <t>20100208　12</t>
  </si>
  <si>
    <t>20100211　20</t>
  </si>
  <si>
    <t>20100222　08</t>
  </si>
  <si>
    <t>20100204　16</t>
  </si>
  <si>
    <t>20100212　08</t>
  </si>
  <si>
    <t>20100226　00</t>
  </si>
  <si>
    <t>20100315　08</t>
  </si>
  <si>
    <t>20100318　12</t>
  </si>
  <si>
    <t>20100329　16</t>
  </si>
  <si>
    <t>20100407　08</t>
  </si>
  <si>
    <t>20100315　16</t>
  </si>
  <si>
    <t>20100407　00</t>
  </si>
  <si>
    <t>20100330　08</t>
  </si>
  <si>
    <t>建て値前LC</t>
  </si>
  <si>
    <t>20100414　08</t>
  </si>
  <si>
    <t>20100416　16</t>
  </si>
  <si>
    <t>20100419　12</t>
  </si>
  <si>
    <t>トレーリング</t>
  </si>
  <si>
    <t>20100430　04</t>
  </si>
  <si>
    <t>20100430　20</t>
  </si>
  <si>
    <t>20100507　16</t>
  </si>
  <si>
    <t>20100510　00</t>
  </si>
  <si>
    <t>20100517　20</t>
  </si>
  <si>
    <t>20100519　00</t>
  </si>
  <si>
    <t>20100526　08</t>
  </si>
  <si>
    <t>20100526　12</t>
  </si>
  <si>
    <t>20100601　20</t>
  </si>
  <si>
    <t>20100602　00</t>
  </si>
  <si>
    <t>20100608　16</t>
  </si>
  <si>
    <t>20100611　00</t>
  </si>
  <si>
    <t>20100609　16</t>
  </si>
  <si>
    <t>20100610　12</t>
  </si>
  <si>
    <t>20100701　12</t>
  </si>
  <si>
    <t>20100701　20</t>
  </si>
  <si>
    <t>トレーリング</t>
  </si>
  <si>
    <t>20100803　04</t>
  </si>
  <si>
    <t>20100810　12</t>
  </si>
  <si>
    <t>4H</t>
  </si>
  <si>
    <t>20100811　24</t>
  </si>
  <si>
    <t>20100812　04</t>
  </si>
  <si>
    <t>LC</t>
  </si>
  <si>
    <t>20100819　20</t>
  </si>
  <si>
    <t>20100820　04</t>
  </si>
  <si>
    <t>20100827　12</t>
  </si>
  <si>
    <t>20100827　16</t>
  </si>
  <si>
    <t>20100901　08</t>
  </si>
  <si>
    <t>20100901　16</t>
  </si>
  <si>
    <t>20100913　12</t>
  </si>
  <si>
    <t>20100913　16</t>
  </si>
  <si>
    <t>20100929　04</t>
  </si>
  <si>
    <t>20101019　04</t>
  </si>
  <si>
    <t>我慢して我慢してダウントレンドをずっとみていられるか！？</t>
  </si>
  <si>
    <t>20101103　04</t>
  </si>
  <si>
    <t>20101104　00</t>
  </si>
  <si>
    <t>20101105　12</t>
  </si>
  <si>
    <t>20101109　00</t>
  </si>
  <si>
    <t>20101116　08</t>
  </si>
  <si>
    <t>20101119　08</t>
  </si>
  <si>
    <t>20101124　16</t>
  </si>
  <si>
    <t>20101129　12</t>
  </si>
  <si>
    <t>20101130　08</t>
  </si>
  <si>
    <t>20101216　20</t>
  </si>
  <si>
    <t>20110104　00</t>
  </si>
  <si>
    <t>20101221　12</t>
  </si>
  <si>
    <t>20101221　16</t>
  </si>
  <si>
    <t>LC</t>
  </si>
  <si>
    <t>20101227　20</t>
  </si>
  <si>
    <t>20110103　08</t>
  </si>
  <si>
    <t>20110105　08</t>
  </si>
  <si>
    <t>20110107　16</t>
  </si>
  <si>
    <t>20110106　16</t>
  </si>
  <si>
    <t>20110113　04</t>
  </si>
  <si>
    <t>20110113　08</t>
  </si>
  <si>
    <t>20110204　16</t>
  </si>
  <si>
    <t>20110214　00</t>
  </si>
  <si>
    <t>20110221　24</t>
  </si>
  <si>
    <t>20110301　04</t>
  </si>
  <si>
    <t>20110225　04</t>
  </si>
  <si>
    <t>20110302　12</t>
  </si>
  <si>
    <t>20110303　12</t>
  </si>
  <si>
    <t>20110307　20</t>
  </si>
  <si>
    <t>20110311　08</t>
  </si>
  <si>
    <t>20110415　24</t>
  </si>
  <si>
    <t>20110427　08</t>
  </si>
  <si>
    <t>20110425　16</t>
  </si>
  <si>
    <t>LC</t>
  </si>
  <si>
    <t>20110426　20</t>
  </si>
  <si>
    <t>20110504　12</t>
  </si>
  <si>
    <t>20110515　16</t>
  </si>
  <si>
    <t>20110511　12</t>
  </si>
  <si>
    <t>20110512　16</t>
  </si>
  <si>
    <t>売買</t>
  </si>
  <si>
    <t>20110516　20</t>
  </si>
  <si>
    <t>20110517　00</t>
  </si>
  <si>
    <t>20110519　24</t>
  </si>
  <si>
    <t>20110520　12</t>
  </si>
  <si>
    <t>LC</t>
  </si>
  <si>
    <t>20110526　12</t>
  </si>
  <si>
    <t>20110531　04</t>
  </si>
  <si>
    <t>20110601　12</t>
  </si>
  <si>
    <t>20110608　00</t>
  </si>
  <si>
    <t>20110607　20</t>
  </si>
  <si>
    <t>20110610　16</t>
  </si>
  <si>
    <t>20110616　08</t>
  </si>
  <si>
    <t>20110614　04</t>
  </si>
  <si>
    <t>20110630　20</t>
  </si>
  <si>
    <t>20110701　00</t>
  </si>
  <si>
    <t>20110719　20</t>
  </si>
  <si>
    <t>20110715　12</t>
  </si>
  <si>
    <t>20110718　04</t>
  </si>
  <si>
    <t>20110725　24</t>
  </si>
  <si>
    <t>20110726　04</t>
  </si>
  <si>
    <t>20110726　08</t>
  </si>
  <si>
    <t>20110804　00</t>
  </si>
  <si>
    <t>20110802　04</t>
  </si>
  <si>
    <t>20110812　04</t>
  </si>
  <si>
    <t>20110815　00</t>
  </si>
  <si>
    <t>20110819　04</t>
  </si>
  <si>
    <t>20110819　20</t>
  </si>
  <si>
    <t>20110819　20</t>
  </si>
  <si>
    <t>20110823　08</t>
  </si>
  <si>
    <t>20110829　20</t>
  </si>
  <si>
    <t>20110829　12</t>
  </si>
  <si>
    <t>20110907　20</t>
  </si>
  <si>
    <t>20110908　16</t>
  </si>
  <si>
    <t>20110914　08</t>
  </si>
  <si>
    <t>20110915　12</t>
  </si>
  <si>
    <t>20110929　12</t>
  </si>
  <si>
    <t>20111003　08</t>
  </si>
  <si>
    <t>20111005　16</t>
  </si>
  <si>
    <t>20111007　12</t>
  </si>
  <si>
    <t>20111103　04</t>
  </si>
  <si>
    <t>20111104　12</t>
  </si>
  <si>
    <t>20111107　12</t>
  </si>
  <si>
    <t>20111121　16</t>
  </si>
  <si>
    <t>20111201　16</t>
  </si>
  <si>
    <t>20111201　20</t>
  </si>
  <si>
    <t>LC</t>
  </si>
  <si>
    <t>20111216　20</t>
  </si>
  <si>
    <t>20111219　04</t>
  </si>
  <si>
    <t>20111221　12</t>
  </si>
  <si>
    <t>20111220　20</t>
  </si>
  <si>
    <t>20120112　08</t>
  </si>
  <si>
    <t>20120113　12</t>
  </si>
  <si>
    <t>20120117　04</t>
  </si>
  <si>
    <t>20120118　12</t>
  </si>
  <si>
    <t>20120125　20</t>
  </si>
  <si>
    <t>20120201　16</t>
  </si>
  <si>
    <t>20120202　16</t>
  </si>
  <si>
    <t>20120319　08</t>
  </si>
  <si>
    <t>20120214　04</t>
  </si>
  <si>
    <t>20120221　08</t>
  </si>
  <si>
    <t>20120309　12</t>
  </si>
  <si>
    <t>20120320　20</t>
  </si>
  <si>
    <t>20120321　20</t>
  </si>
  <si>
    <t>20120327　04</t>
  </si>
  <si>
    <t>20120327　12</t>
  </si>
  <si>
    <t>20120328　12</t>
  </si>
  <si>
    <t>20120329　00</t>
  </si>
  <si>
    <t>LC</t>
  </si>
  <si>
    <t>20120328　16</t>
  </si>
  <si>
    <t>20120330　16</t>
  </si>
  <si>
    <t>20120413　20</t>
  </si>
  <si>
    <t>20120425　16</t>
  </si>
  <si>
    <t>20120427　04</t>
  </si>
  <si>
    <t>８８）</t>
  </si>
  <si>
    <t>２０１２年２月から３月のワントレード１５３万円を</t>
  </si>
  <si>
    <t>過去検証してから、ロスカット歓迎の頭になった。</t>
  </si>
  <si>
    <t>（かもしれない）</t>
  </si>
  <si>
    <t>20120523　20</t>
  </si>
  <si>
    <t>20120528　04</t>
  </si>
  <si>
    <t>20120529　08</t>
  </si>
  <si>
    <t>20120529　16</t>
  </si>
  <si>
    <t>20120604　04</t>
  </si>
  <si>
    <t>20120605　04</t>
  </si>
  <si>
    <t>20120608　20</t>
  </si>
  <si>
    <t>20120611　00</t>
  </si>
  <si>
    <t>20120613　08</t>
  </si>
  <si>
    <t>20120627　24</t>
  </si>
  <si>
    <t>20120629　08</t>
  </si>
  <si>
    <t>20120704　20</t>
  </si>
  <si>
    <t>20120705　04</t>
  </si>
  <si>
    <t>LC</t>
  </si>
  <si>
    <t>20120730　12</t>
  </si>
  <si>
    <t>20120809　08</t>
  </si>
  <si>
    <t>20120809　12</t>
  </si>
  <si>
    <t>20120821　16</t>
  </si>
  <si>
    <t>20120822　08</t>
  </si>
  <si>
    <t>20120824　16</t>
  </si>
  <si>
    <t>20120914　08</t>
  </si>
  <si>
    <t>20120828　00</t>
  </si>
  <si>
    <t>４H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</si>
</sst>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4" borderId="36" xfId="61" applyNumberFormat="1" applyFont="1" applyFill="1" applyBorder="1" applyAlignment="1" applyProtection="1">
      <alignment vertical="center"/>
      <protection/>
    </xf>
    <xf numFmtId="182" fontId="6" fillId="34" borderId="37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4" borderId="37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4" borderId="41" xfId="61" applyNumberFormat="1" applyFont="1" applyFill="1" applyBorder="1" applyAlignment="1" applyProtection="1">
      <alignment horizontal="center" vertical="center"/>
      <protection/>
    </xf>
    <xf numFmtId="0" fontId="6" fillId="34" borderId="42" xfId="61" applyNumberFormat="1" applyFont="1" applyFill="1" applyBorder="1" applyAlignment="1" applyProtection="1">
      <alignment horizontal="center" vertical="center" wrapText="1"/>
      <protection/>
    </xf>
    <xf numFmtId="0" fontId="6" fillId="34" borderId="42" xfId="61" applyNumberFormat="1" applyFont="1" applyFill="1" applyBorder="1" applyAlignment="1" applyProtection="1">
      <alignment horizontal="center" vertical="center"/>
      <protection/>
    </xf>
    <xf numFmtId="182" fontId="6" fillId="34" borderId="42" xfId="61" applyNumberFormat="1" applyFont="1" applyFill="1" applyBorder="1" applyAlignment="1" applyProtection="1">
      <alignment horizontal="center" vertical="center" wrapText="1"/>
      <protection/>
    </xf>
    <xf numFmtId="183" fontId="6" fillId="34" borderId="42" xfId="61" applyNumberFormat="1" applyFont="1" applyFill="1" applyBorder="1" applyAlignment="1" applyProtection="1">
      <alignment horizontal="center" vertical="center"/>
      <protection/>
    </xf>
    <xf numFmtId="0" fontId="6" fillId="34" borderId="43" xfId="61" applyNumberFormat="1" applyFont="1" applyFill="1" applyBorder="1" applyAlignment="1" applyProtection="1">
      <alignment horizontal="center" vertical="center" wrapText="1"/>
      <protection/>
    </xf>
    <xf numFmtId="182" fontId="6" fillId="34" borderId="44" xfId="61" applyNumberFormat="1" applyFont="1" applyFill="1" applyBorder="1" applyAlignment="1" applyProtection="1">
      <alignment vertical="center"/>
      <protection/>
    </xf>
    <xf numFmtId="184" fontId="6" fillId="34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5" borderId="0" xfId="61" applyNumberFormat="1" applyFont="1" applyFill="1" applyBorder="1" applyAlignment="1" applyProtection="1">
      <alignment vertical="center"/>
      <protection/>
    </xf>
    <xf numFmtId="5" fontId="6" fillId="35" borderId="0" xfId="61" applyNumberFormat="1" applyFont="1" applyFill="1" applyBorder="1" applyAlignment="1" applyProtection="1">
      <alignment horizontal="center" vertical="center"/>
      <protection/>
    </xf>
    <xf numFmtId="182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vertical="center"/>
      <protection/>
    </xf>
    <xf numFmtId="6" fontId="6" fillId="35" borderId="0" xfId="61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6" fillId="35" borderId="57" xfId="61" applyNumberFormat="1" applyFont="1" applyFill="1" applyBorder="1" applyAlignment="1" applyProtection="1">
      <alignment vertical="center"/>
      <protection/>
    </xf>
    <xf numFmtId="5" fontId="6" fillId="35" borderId="57" xfId="61" applyNumberFormat="1" applyFont="1" applyFill="1" applyBorder="1" applyAlignment="1" applyProtection="1">
      <alignment horizontal="center" vertical="center"/>
      <protection/>
    </xf>
    <xf numFmtId="182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vertical="center"/>
      <protection/>
    </xf>
    <xf numFmtId="6" fontId="6" fillId="35" borderId="57" xfId="61" applyNumberFormat="1" applyFont="1" applyFill="1" applyBorder="1" applyAlignment="1" applyProtection="1">
      <alignment horizontal="center" vertical="center"/>
      <protection/>
    </xf>
    <xf numFmtId="0" fontId="0" fillId="35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6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6" borderId="20" xfId="61" applyNumberFormat="1" applyFont="1" applyFill="1" applyBorder="1" applyAlignment="1" applyProtection="1">
      <alignment horizontal="center"/>
      <protection/>
    </xf>
    <xf numFmtId="0" fontId="10" fillId="34" borderId="59" xfId="61" applyNumberFormat="1" applyFont="1" applyFill="1" applyBorder="1" applyAlignment="1" applyProtection="1">
      <alignment horizontal="center" vertical="center"/>
      <protection/>
    </xf>
    <xf numFmtId="5" fontId="10" fillId="35" borderId="57" xfId="61" applyNumberFormat="1" applyFont="1" applyFill="1" applyBorder="1" applyAlignment="1" applyProtection="1">
      <alignment horizontal="center" vertical="center"/>
      <protection/>
    </xf>
    <xf numFmtId="9" fontId="6" fillId="35" borderId="60" xfId="61" applyNumberFormat="1" applyFont="1" applyFill="1" applyBorder="1" applyAlignment="1" applyProtection="1">
      <alignment horizontal="center" vertical="center"/>
      <protection/>
    </xf>
    <xf numFmtId="5" fontId="7" fillId="36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4" borderId="37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0" fillId="5" borderId="0" xfId="0" applyFill="1" applyAlignment="1">
      <alignment vertical="center"/>
    </xf>
    <xf numFmtId="20" fontId="0" fillId="5" borderId="0" xfId="0" applyNumberFormat="1" applyFill="1" applyAlignment="1" quotePrefix="1">
      <alignment vertical="center"/>
    </xf>
    <xf numFmtId="0" fontId="0" fillId="37" borderId="37" xfId="0" applyNumberFormat="1" applyFont="1" applyFill="1" applyBorder="1" applyAlignment="1" applyProtection="1">
      <alignment vertical="center" wrapText="1"/>
      <protection/>
    </xf>
    <xf numFmtId="0" fontId="0" fillId="37" borderId="28" xfId="0" applyNumberFormat="1" applyFont="1" applyFill="1" applyBorder="1" applyAlignment="1" applyProtection="1">
      <alignment vertical="center" wrapText="1"/>
      <protection/>
    </xf>
    <xf numFmtId="0" fontId="0" fillId="37" borderId="39" xfId="0" applyNumberFormat="1" applyFont="1" applyFill="1" applyBorder="1" applyAlignment="1" applyProtection="1">
      <alignment vertical="center" wrapText="1"/>
      <protection/>
    </xf>
    <xf numFmtId="0" fontId="0" fillId="37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8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70" xfId="0" applyBorder="1" applyAlignment="1">
      <alignment vertical="center"/>
    </xf>
    <xf numFmtId="0" fontId="5" fillId="0" borderId="70" xfId="0" applyNumberFormat="1" applyFont="1" applyFill="1" applyBorder="1" applyAlignment="1" applyProtection="1">
      <alignment vertical="center"/>
      <protection/>
    </xf>
    <xf numFmtId="180" fontId="0" fillId="0" borderId="70" xfId="0" applyNumberFormat="1" applyFont="1" applyFill="1" applyBorder="1" applyAlignment="1" applyProtection="1">
      <alignment vertical="center"/>
      <protection/>
    </xf>
    <xf numFmtId="5" fontId="7" fillId="36" borderId="22" xfId="61" applyNumberFormat="1" applyFont="1" applyFill="1" applyBorder="1" applyAlignment="1" applyProtection="1">
      <alignment horizontal="center"/>
      <protection/>
    </xf>
    <xf numFmtId="5" fontId="7" fillId="36" borderId="60" xfId="61" applyNumberFormat="1" applyFont="1" applyFill="1" applyBorder="1" applyAlignment="1" applyProtection="1">
      <alignment horizontal="center"/>
      <protection/>
    </xf>
    <xf numFmtId="5" fontId="7" fillId="36" borderId="48" xfId="61" applyNumberFormat="1" applyFont="1" applyFill="1" applyBorder="1" applyAlignment="1" applyProtection="1">
      <alignment horizontal="center"/>
      <protection/>
    </xf>
    <xf numFmtId="5" fontId="7" fillId="36" borderId="62" xfId="61" applyNumberFormat="1" applyFont="1" applyFill="1" applyBorder="1" applyAlignment="1" applyProtection="1">
      <alignment horizontal="center"/>
      <protection/>
    </xf>
    <xf numFmtId="5" fontId="7" fillId="36" borderId="71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  <xf numFmtId="0" fontId="4" fillId="33" borderId="73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123825</xdr:rowOff>
    </xdr:from>
    <xdr:to>
      <xdr:col>2</xdr:col>
      <xdr:colOff>485775</xdr:colOff>
      <xdr:row>27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1781175" cy="460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14</xdr:col>
      <xdr:colOff>647700</xdr:colOff>
      <xdr:row>60</xdr:row>
      <xdr:rowOff>19050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10125"/>
          <a:ext cx="1011555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14</xdr:col>
      <xdr:colOff>647700</xdr:colOff>
      <xdr:row>91</xdr:row>
      <xdr:rowOff>114300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58450"/>
          <a:ext cx="10115550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76200</xdr:rowOff>
    </xdr:from>
    <xdr:to>
      <xdr:col>14</xdr:col>
      <xdr:colOff>647700</xdr:colOff>
      <xdr:row>122</xdr:row>
      <xdr:rowOff>161925</xdr:rowOff>
    </xdr:to>
    <xdr:pic>
      <xdr:nvPicPr>
        <xdr:cNvPr id="4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849600"/>
          <a:ext cx="10115550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5</xdr:col>
      <xdr:colOff>457200</xdr:colOff>
      <xdr:row>150</xdr:row>
      <xdr:rowOff>19050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259800"/>
          <a:ext cx="383857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8</xdr:col>
      <xdr:colOff>381000</xdr:colOff>
      <xdr:row>182</xdr:row>
      <xdr:rowOff>104775</xdr:rowOff>
    </xdr:to>
    <xdr:pic>
      <xdr:nvPicPr>
        <xdr:cNvPr id="6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060400"/>
          <a:ext cx="57912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5" sqref="A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4"/>
      <c r="B1" s="140" t="s">
        <v>0</v>
      </c>
      <c r="C1" s="141"/>
      <c r="D1" s="142"/>
      <c r="E1" s="113"/>
      <c r="F1" s="143" t="s">
        <v>0</v>
      </c>
      <c r="G1" s="144"/>
      <c r="H1" s="115"/>
    </row>
    <row r="2" spans="1:9" ht="25.5" customHeight="1">
      <c r="A2" s="116" t="s">
        <v>1</v>
      </c>
      <c r="B2" s="145">
        <v>120000</v>
      </c>
      <c r="C2" s="145"/>
      <c r="D2" s="145"/>
      <c r="E2" s="57" t="s">
        <v>2</v>
      </c>
      <c r="F2" s="146">
        <v>41579</v>
      </c>
      <c r="G2" s="147"/>
      <c r="H2" s="40"/>
      <c r="I2" s="40"/>
    </row>
    <row r="3" spans="1:11" ht="27" customHeight="1">
      <c r="A3" s="41" t="s">
        <v>3</v>
      </c>
      <c r="B3" s="148">
        <f>SUM(B2+D17)</f>
        <v>140000</v>
      </c>
      <c r="C3" s="148"/>
      <c r="D3" s="149"/>
      <c r="E3" s="42" t="s">
        <v>4</v>
      </c>
      <c r="F3" s="43">
        <v>0.04</v>
      </c>
      <c r="G3" s="44">
        <f>B3*F3</f>
        <v>5600</v>
      </c>
      <c r="H3" s="46" t="s">
        <v>5</v>
      </c>
      <c r="I3" s="47">
        <f>(B3-B2)</f>
        <v>20000</v>
      </c>
      <c r="K3" s="117"/>
    </row>
    <row r="4" spans="1:9" s="96" customFormat="1" ht="17.25" customHeight="1">
      <c r="A4" s="91"/>
      <c r="B4" s="92"/>
      <c r="C4" s="92"/>
      <c r="D4" s="92"/>
      <c r="E4" s="93"/>
      <c r="F4" s="112" t="s">
        <v>0</v>
      </c>
      <c r="G4" s="92"/>
      <c r="H4" s="94"/>
      <c r="I4" s="95"/>
    </row>
    <row r="5" spans="1:12" ht="39" customHeight="1">
      <c r="A5" s="97"/>
      <c r="B5" s="98"/>
      <c r="C5" s="98"/>
      <c r="D5" s="110"/>
      <c r="E5" s="99"/>
      <c r="F5" s="111"/>
      <c r="G5" s="98"/>
      <c r="H5" s="100"/>
      <c r="I5" s="101"/>
      <c r="J5" s="102"/>
      <c r="K5" s="103"/>
      <c r="L5" s="103"/>
    </row>
    <row r="6" spans="1:12" ht="21" customHeight="1">
      <c r="A6" s="107" t="s">
        <v>6</v>
      </c>
      <c r="B6" s="105" t="s">
        <v>0</v>
      </c>
      <c r="C6" s="105" t="s">
        <v>0</v>
      </c>
      <c r="D6" s="106"/>
      <c r="E6" s="105" t="s">
        <v>0</v>
      </c>
      <c r="F6" s="108" t="s">
        <v>0</v>
      </c>
      <c r="G6" s="45"/>
      <c r="H6" s="40"/>
      <c r="I6" s="40"/>
      <c r="L6" s="104"/>
    </row>
    <row r="7" spans="1:12" ht="28.5">
      <c r="A7" s="109" t="s">
        <v>7</v>
      </c>
      <c r="B7" s="51" t="s">
        <v>8</v>
      </c>
      <c r="C7" s="52" t="s">
        <v>9</v>
      </c>
      <c r="D7" s="53" t="s">
        <v>10</v>
      </c>
      <c r="E7" s="54" t="s">
        <v>11</v>
      </c>
      <c r="F7" s="52" t="s">
        <v>12</v>
      </c>
      <c r="G7" s="54" t="s">
        <v>13</v>
      </c>
      <c r="H7" s="53" t="s">
        <v>14</v>
      </c>
      <c r="I7" s="55" t="s">
        <v>15</v>
      </c>
      <c r="J7" s="58" t="s">
        <v>16</v>
      </c>
      <c r="K7" s="52" t="s">
        <v>17</v>
      </c>
      <c r="L7" s="56" t="s">
        <v>18</v>
      </c>
    </row>
    <row r="8" spans="1:12" ht="24.75" customHeight="1">
      <c r="A8" s="49">
        <v>41579</v>
      </c>
      <c r="B8" s="59">
        <v>20000</v>
      </c>
      <c r="C8" s="60"/>
      <c r="D8" s="78">
        <f aca="true" t="shared" si="0" ref="D8:D16">SUM(B8-C8)</f>
        <v>20000</v>
      </c>
      <c r="E8" s="61"/>
      <c r="F8" s="62"/>
      <c r="G8" s="61">
        <f aca="true" t="shared" si="1" ref="G8:G16">SUM(E8+F8)</f>
        <v>0</v>
      </c>
      <c r="H8" s="63" t="e">
        <f aca="true" t="shared" si="2" ref="H8:H16">E8/G8</f>
        <v>#DIV/0!</v>
      </c>
      <c r="I8" s="64" t="e">
        <f aca="true" t="shared" si="3" ref="I8:I16">B8/E8</f>
        <v>#DIV/0!</v>
      </c>
      <c r="J8" s="64" t="e">
        <f aca="true" t="shared" si="4" ref="J8:J16">C8/F8</f>
        <v>#DIV/0!</v>
      </c>
      <c r="K8" s="65" t="e">
        <f aca="true" t="shared" si="5" ref="K8:K16">I8/J8</f>
        <v>#DIV/0!</v>
      </c>
      <c r="L8" s="66" t="e">
        <f aca="true" t="shared" si="6" ref="L8:L16">B8/C8</f>
        <v>#DIV/0!</v>
      </c>
    </row>
    <row r="9" spans="1:12" ht="24.75" customHeight="1">
      <c r="A9" s="49">
        <v>41609</v>
      </c>
      <c r="B9" s="67"/>
      <c r="C9" s="68"/>
      <c r="D9" s="78">
        <f t="shared" si="0"/>
        <v>0</v>
      </c>
      <c r="E9" s="69"/>
      <c r="F9" s="69"/>
      <c r="G9" s="61">
        <f t="shared" si="1"/>
        <v>0</v>
      </c>
      <c r="H9" s="63" t="e">
        <f t="shared" si="2"/>
        <v>#DIV/0!</v>
      </c>
      <c r="I9" s="64" t="e">
        <f t="shared" si="3"/>
        <v>#DIV/0!</v>
      </c>
      <c r="J9" s="64" t="e">
        <f t="shared" si="4"/>
        <v>#DIV/0!</v>
      </c>
      <c r="K9" s="65" t="e">
        <f t="shared" si="5"/>
        <v>#DIV/0!</v>
      </c>
      <c r="L9" s="66" t="e">
        <f t="shared" si="6"/>
        <v>#DIV/0!</v>
      </c>
    </row>
    <row r="10" spans="1:12" ht="24.75" customHeight="1">
      <c r="A10" s="49">
        <v>41640</v>
      </c>
      <c r="B10" s="67"/>
      <c r="C10" s="68"/>
      <c r="D10" s="78">
        <f t="shared" si="0"/>
        <v>0</v>
      </c>
      <c r="E10" s="69"/>
      <c r="F10" s="69"/>
      <c r="G10" s="61">
        <f t="shared" si="1"/>
        <v>0</v>
      </c>
      <c r="H10" s="63" t="e">
        <f t="shared" si="2"/>
        <v>#DIV/0!</v>
      </c>
      <c r="I10" s="64" t="e">
        <f t="shared" si="3"/>
        <v>#DIV/0!</v>
      </c>
      <c r="J10" s="64" t="e">
        <f t="shared" si="4"/>
        <v>#DIV/0!</v>
      </c>
      <c r="K10" s="65" t="e">
        <f t="shared" si="5"/>
        <v>#DIV/0!</v>
      </c>
      <c r="L10" s="66" t="e">
        <f t="shared" si="6"/>
        <v>#DIV/0!</v>
      </c>
    </row>
    <row r="11" spans="1:12" ht="24.75" customHeight="1">
      <c r="A11" s="49">
        <v>41671</v>
      </c>
      <c r="B11" s="67"/>
      <c r="C11" s="68"/>
      <c r="D11" s="78">
        <f t="shared" si="0"/>
        <v>0</v>
      </c>
      <c r="E11" s="69"/>
      <c r="F11" s="69"/>
      <c r="G11" s="61">
        <f t="shared" si="1"/>
        <v>0</v>
      </c>
      <c r="H11" s="63" t="e">
        <f t="shared" si="2"/>
        <v>#DIV/0!</v>
      </c>
      <c r="I11" s="64" t="e">
        <f t="shared" si="3"/>
        <v>#DIV/0!</v>
      </c>
      <c r="J11" s="64" t="e">
        <f t="shared" si="4"/>
        <v>#DIV/0!</v>
      </c>
      <c r="K11" s="65" t="e">
        <f t="shared" si="5"/>
        <v>#DIV/0!</v>
      </c>
      <c r="L11" s="66" t="e">
        <f t="shared" si="6"/>
        <v>#DIV/0!</v>
      </c>
    </row>
    <row r="12" spans="1:12" ht="24.75" customHeight="1">
      <c r="A12" s="49">
        <v>41699</v>
      </c>
      <c r="B12" s="67"/>
      <c r="C12" s="60"/>
      <c r="D12" s="78">
        <f t="shared" si="0"/>
        <v>0</v>
      </c>
      <c r="E12" s="69"/>
      <c r="F12" s="69"/>
      <c r="G12" s="61">
        <f t="shared" si="1"/>
        <v>0</v>
      </c>
      <c r="H12" s="63" t="e">
        <f t="shared" si="2"/>
        <v>#DIV/0!</v>
      </c>
      <c r="I12" s="64" t="e">
        <f t="shared" si="3"/>
        <v>#DIV/0!</v>
      </c>
      <c r="J12" s="64" t="e">
        <f t="shared" si="4"/>
        <v>#DIV/0!</v>
      </c>
      <c r="K12" s="65" t="e">
        <f t="shared" si="5"/>
        <v>#DIV/0!</v>
      </c>
      <c r="L12" s="66" t="e">
        <f t="shared" si="6"/>
        <v>#DIV/0!</v>
      </c>
    </row>
    <row r="13" spans="1:12" ht="24.75" customHeight="1">
      <c r="A13" s="49">
        <v>41730</v>
      </c>
      <c r="B13" s="67"/>
      <c r="C13" s="68"/>
      <c r="D13" s="78">
        <f t="shared" si="0"/>
        <v>0</v>
      </c>
      <c r="E13" s="69"/>
      <c r="F13" s="69"/>
      <c r="G13" s="61">
        <f t="shared" si="1"/>
        <v>0</v>
      </c>
      <c r="H13" s="63" t="e">
        <f t="shared" si="2"/>
        <v>#DIV/0!</v>
      </c>
      <c r="I13" s="64" t="e">
        <f t="shared" si="3"/>
        <v>#DIV/0!</v>
      </c>
      <c r="J13" s="64" t="e">
        <f t="shared" si="4"/>
        <v>#DIV/0!</v>
      </c>
      <c r="K13" s="65" t="e">
        <f t="shared" si="5"/>
        <v>#DIV/0!</v>
      </c>
      <c r="L13" s="66" t="e">
        <f t="shared" si="6"/>
        <v>#DIV/0!</v>
      </c>
    </row>
    <row r="14" spans="1:12" ht="24.75" customHeight="1">
      <c r="A14" s="49">
        <v>41760</v>
      </c>
      <c r="B14" s="67"/>
      <c r="C14" s="60"/>
      <c r="D14" s="78">
        <f t="shared" si="0"/>
        <v>0</v>
      </c>
      <c r="E14" s="69"/>
      <c r="F14" s="69"/>
      <c r="G14" s="61">
        <f t="shared" si="1"/>
        <v>0</v>
      </c>
      <c r="H14" s="63" t="e">
        <f t="shared" si="2"/>
        <v>#DIV/0!</v>
      </c>
      <c r="I14" s="64" t="e">
        <f t="shared" si="3"/>
        <v>#DIV/0!</v>
      </c>
      <c r="J14" s="64" t="e">
        <f t="shared" si="4"/>
        <v>#DIV/0!</v>
      </c>
      <c r="K14" s="65" t="e">
        <f t="shared" si="5"/>
        <v>#DIV/0!</v>
      </c>
      <c r="L14" s="66" t="e">
        <f t="shared" si="6"/>
        <v>#DIV/0!</v>
      </c>
    </row>
    <row r="15" spans="1:12" ht="24.75" customHeight="1">
      <c r="A15" s="49">
        <v>41791</v>
      </c>
      <c r="B15" s="67"/>
      <c r="C15" s="60"/>
      <c r="D15" s="78">
        <f t="shared" si="0"/>
        <v>0</v>
      </c>
      <c r="E15" s="69"/>
      <c r="F15" s="69"/>
      <c r="G15" s="61">
        <f t="shared" si="1"/>
        <v>0</v>
      </c>
      <c r="H15" s="63" t="e">
        <f t="shared" si="2"/>
        <v>#DIV/0!</v>
      </c>
      <c r="I15" s="64" t="e">
        <f t="shared" si="3"/>
        <v>#DIV/0!</v>
      </c>
      <c r="J15" s="64" t="e">
        <f t="shared" si="4"/>
        <v>#DIV/0!</v>
      </c>
      <c r="K15" s="65" t="e">
        <f t="shared" si="5"/>
        <v>#DIV/0!</v>
      </c>
      <c r="L15" s="66" t="e">
        <f t="shared" si="6"/>
        <v>#DIV/0!</v>
      </c>
    </row>
    <row r="16" spans="1:12" ht="24.75" customHeight="1">
      <c r="A16" s="50">
        <v>42339</v>
      </c>
      <c r="B16" s="70"/>
      <c r="C16" s="71"/>
      <c r="D16" s="79">
        <f t="shared" si="0"/>
        <v>0</v>
      </c>
      <c r="E16" s="72"/>
      <c r="F16" s="72"/>
      <c r="G16" s="73">
        <f t="shared" si="1"/>
        <v>0</v>
      </c>
      <c r="H16" s="74" t="e">
        <f t="shared" si="2"/>
        <v>#DIV/0!</v>
      </c>
      <c r="I16" s="75" t="e">
        <f t="shared" si="3"/>
        <v>#DIV/0!</v>
      </c>
      <c r="J16" s="75" t="e">
        <f t="shared" si="4"/>
        <v>#DIV/0!</v>
      </c>
      <c r="K16" s="76" t="e">
        <f t="shared" si="5"/>
        <v>#DIV/0!</v>
      </c>
      <c r="L16" s="77" t="e">
        <f t="shared" si="6"/>
        <v>#DIV/0!</v>
      </c>
    </row>
    <row r="17" spans="1:12" ht="24.75" customHeight="1">
      <c r="A17" s="80" t="s">
        <v>19</v>
      </c>
      <c r="B17" s="81">
        <f aca="true" t="shared" si="7" ref="B17:G17">SUM(B8:B16)</f>
        <v>20000</v>
      </c>
      <c r="C17" s="82">
        <f t="shared" si="7"/>
        <v>0</v>
      </c>
      <c r="D17" s="83">
        <f t="shared" si="7"/>
        <v>20000</v>
      </c>
      <c r="E17" s="84">
        <f t="shared" si="7"/>
        <v>0</v>
      </c>
      <c r="F17" s="85">
        <f t="shared" si="7"/>
        <v>0</v>
      </c>
      <c r="G17" s="84">
        <f t="shared" si="7"/>
        <v>0</v>
      </c>
      <c r="H17" s="86" t="e">
        <f>AVERAGE(H8:H16)</f>
        <v>#DIV/0!</v>
      </c>
      <c r="I17" s="82" t="e">
        <f>AVERAGE(I8:I16)</f>
        <v>#DIV/0!</v>
      </c>
      <c r="J17" s="82" t="e">
        <f>AVERAGE(J8:J16)</f>
        <v>#DIV/0!</v>
      </c>
      <c r="K17" s="87" t="e">
        <f>AVERAGE(K8:K16)</f>
        <v>#DIV/0!</v>
      </c>
      <c r="L17" s="88" t="e">
        <f>AVERAGE(L8:L16)</f>
        <v>#DIV/0!</v>
      </c>
    </row>
    <row r="18" spans="1:12" ht="13.5">
      <c r="A18" s="48"/>
      <c r="J18" s="89"/>
      <c r="K18" s="90" t="s">
        <v>20</v>
      </c>
      <c r="L18" s="90" t="s">
        <v>21</v>
      </c>
    </row>
    <row r="19" ht="13.5">
      <c r="A19" s="48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126" sqref="K126"/>
    </sheetView>
  </sheetViews>
  <sheetFormatPr defaultColWidth="10.00390625" defaultRowHeight="13.5" customHeight="1"/>
  <cols>
    <col min="1" max="1" width="3.75390625" style="0" customWidth="1"/>
    <col min="2" max="2" width="7.25390625" style="0" customWidth="1"/>
    <col min="3" max="3" width="6.00390625" style="0" customWidth="1"/>
    <col min="4" max="4" width="19.25390625" style="0" customWidth="1"/>
    <col min="5" max="5" width="11.875" style="0" customWidth="1"/>
    <col min="6" max="6" width="6.875" style="0" customWidth="1"/>
    <col min="7" max="7" width="12.75390625" style="0" customWidth="1"/>
    <col min="8" max="8" width="9.75390625" style="0" customWidth="1"/>
    <col min="9" max="9" width="6.125" style="0" customWidth="1"/>
    <col min="10" max="10" width="12.00390625" style="0" customWidth="1"/>
    <col min="11" max="11" width="8.75390625" style="0" customWidth="1"/>
    <col min="12" max="12" width="12.125" style="0" customWidth="1"/>
    <col min="13" max="13" width="5.875" style="0" customWidth="1"/>
    <col min="14" max="14" width="6.25390625" style="0" customWidth="1"/>
    <col min="15" max="15" width="7.25390625" style="0" customWidth="1"/>
    <col min="16" max="16" width="9.125" style="0" customWidth="1"/>
    <col min="17" max="17" width="8.875" style="0" customWidth="1"/>
    <col min="18" max="21" width="10.00390625" style="0" customWidth="1"/>
    <col min="22" max="22" width="3.875" style="0" customWidth="1"/>
    <col min="23" max="23" width="8.125" style="0" customWidth="1"/>
    <col min="24" max="24" width="10.00390625" style="0" customWidth="1"/>
    <col min="25" max="26" width="8.375" style="0" customWidth="1"/>
  </cols>
  <sheetData>
    <row r="1" spans="1:26" s="133" customFormat="1" ht="27" customHeight="1" thickBot="1">
      <c r="A1" s="127" t="s">
        <v>83</v>
      </c>
      <c r="B1" s="127" t="s">
        <v>82</v>
      </c>
      <c r="C1" s="128" t="s">
        <v>219</v>
      </c>
      <c r="D1" s="128" t="s">
        <v>87</v>
      </c>
      <c r="E1" s="128" t="s">
        <v>22</v>
      </c>
      <c r="F1" s="128" t="s">
        <v>23</v>
      </c>
      <c r="G1" s="128" t="s">
        <v>24</v>
      </c>
      <c r="H1" s="128" t="s">
        <v>25</v>
      </c>
      <c r="I1" s="128" t="s">
        <v>26</v>
      </c>
      <c r="J1" s="128" t="s">
        <v>93</v>
      </c>
      <c r="K1" s="128" t="s">
        <v>27</v>
      </c>
      <c r="L1" s="128" t="s">
        <v>28</v>
      </c>
      <c r="M1" s="128" t="s">
        <v>29</v>
      </c>
      <c r="N1" s="128" t="s">
        <v>30</v>
      </c>
      <c r="O1" s="129" t="s">
        <v>31</v>
      </c>
      <c r="P1" s="130" t="s">
        <v>32</v>
      </c>
      <c r="Q1" s="131" t="s">
        <v>76</v>
      </c>
      <c r="R1" s="133" t="s">
        <v>80</v>
      </c>
      <c r="S1" s="132">
        <v>0.04</v>
      </c>
      <c r="T1" s="132" t="s">
        <v>74</v>
      </c>
      <c r="U1" s="133">
        <v>100000</v>
      </c>
      <c r="V1" s="134" t="s">
        <v>72</v>
      </c>
      <c r="W1" s="134"/>
      <c r="X1" s="133" t="s">
        <v>81</v>
      </c>
      <c r="Y1" s="133" t="s">
        <v>77</v>
      </c>
      <c r="Z1" s="133" t="s">
        <v>78</v>
      </c>
    </row>
    <row r="2" spans="1:25" ht="13.5">
      <c r="A2">
        <v>1</v>
      </c>
      <c r="B2" t="s">
        <v>84</v>
      </c>
      <c r="C2" t="s">
        <v>79</v>
      </c>
      <c r="D2">
        <v>16000</v>
      </c>
      <c r="E2" t="s">
        <v>85</v>
      </c>
      <c r="F2" t="s">
        <v>119</v>
      </c>
      <c r="G2" t="s">
        <v>120</v>
      </c>
      <c r="H2">
        <v>91.75</v>
      </c>
      <c r="I2" t="s">
        <v>119</v>
      </c>
      <c r="J2" t="s">
        <v>122</v>
      </c>
      <c r="K2">
        <v>92.242</v>
      </c>
      <c r="L2" t="s">
        <v>123</v>
      </c>
      <c r="M2" t="s">
        <v>124</v>
      </c>
      <c r="N2" s="125">
        <f aca="true" t="shared" si="0" ref="N2:N7">IF(M2="勝ち",ABS(K2-H2)*100,"")</f>
        <v>49.20000000000044</v>
      </c>
      <c r="O2" s="125">
        <f aca="true" t="shared" si="1" ref="O2:O7">IF(M2="勝ち","",-1*ABS(K2-H2)*100)</f>
      </c>
      <c r="P2" s="125">
        <f aca="true" t="shared" si="2" ref="P2:P7">IF(O2="",N2*D2/100,O2*D2/100)</f>
        <v>7872.000000000071</v>
      </c>
      <c r="Q2">
        <v>91.51</v>
      </c>
      <c r="R2" s="135">
        <f aca="true" t="shared" si="3" ref="R2:R33">T2/ABS(H2-Q2)</f>
        <v>16666.66666666702</v>
      </c>
      <c r="S2" s="125">
        <f aca="true" t="shared" si="4" ref="S2:S33">ABS(H2-Q2)*100</f>
        <v>23.99999999999949</v>
      </c>
      <c r="T2" s="125">
        <f aca="true" t="shared" si="5" ref="T2:T50">$S$1*U1</f>
        <v>4000</v>
      </c>
      <c r="U2" s="125">
        <f aca="true" t="shared" si="6" ref="U2:U41">U1+P2</f>
        <v>107872.00000000007</v>
      </c>
      <c r="V2" s="126" t="s">
        <v>73</v>
      </c>
      <c r="W2" s="125">
        <f aca="true" t="shared" si="7" ref="W2:W33">IF(O2="",N2/S2,O2/S2)</f>
        <v>2.050000000000062</v>
      </c>
      <c r="X2">
        <f aca="true" t="shared" si="8" ref="X2:X33">IF(M2=M1,X1+1,1)</f>
        <v>1</v>
      </c>
      <c r="Y2" t="s">
        <v>116</v>
      </c>
    </row>
    <row r="3" spans="1:24" ht="13.5">
      <c r="A3">
        <v>2</v>
      </c>
      <c r="B3" t="s">
        <v>84</v>
      </c>
      <c r="C3" t="s">
        <v>79</v>
      </c>
      <c r="D3">
        <v>25000</v>
      </c>
      <c r="E3" t="s">
        <v>117</v>
      </c>
      <c r="F3" t="s">
        <v>119</v>
      </c>
      <c r="G3" t="s">
        <v>121</v>
      </c>
      <c r="H3">
        <v>91.79</v>
      </c>
      <c r="I3" t="s">
        <v>119</v>
      </c>
      <c r="J3" t="s">
        <v>122</v>
      </c>
      <c r="K3">
        <v>92.242</v>
      </c>
      <c r="L3" t="s">
        <v>123</v>
      </c>
      <c r="M3" t="s">
        <v>124</v>
      </c>
      <c r="N3" s="125">
        <f t="shared" si="0"/>
        <v>45.19999999999982</v>
      </c>
      <c r="O3" s="125">
        <f>IF(M3="勝ち","",-1*ABS(K3-H3)*100)</f>
      </c>
      <c r="P3" s="125">
        <f t="shared" si="2"/>
        <v>11299.999999999953</v>
      </c>
      <c r="Q3">
        <v>91.62</v>
      </c>
      <c r="R3" s="135">
        <f t="shared" si="3"/>
        <v>25381.64705882329</v>
      </c>
      <c r="S3" s="125">
        <f t="shared" si="4"/>
        <v>17.00000000000017</v>
      </c>
      <c r="T3" s="125">
        <f t="shared" si="5"/>
        <v>4314.880000000003</v>
      </c>
      <c r="U3" s="125">
        <f t="shared" si="6"/>
        <v>119172.00000000003</v>
      </c>
      <c r="V3" s="126" t="s">
        <v>73</v>
      </c>
      <c r="W3" s="125">
        <f t="shared" si="7"/>
        <v>2.6588235294117273</v>
      </c>
      <c r="X3">
        <f t="shared" si="8"/>
        <v>2</v>
      </c>
    </row>
    <row r="4" spans="1:24" ht="13.5">
      <c r="A4">
        <v>3</v>
      </c>
      <c r="B4" t="s">
        <v>84</v>
      </c>
      <c r="C4" t="s">
        <v>79</v>
      </c>
      <c r="D4">
        <v>10000</v>
      </c>
      <c r="E4" t="s">
        <v>118</v>
      </c>
      <c r="F4" t="s">
        <v>119</v>
      </c>
      <c r="G4" t="s">
        <v>125</v>
      </c>
      <c r="H4">
        <v>90.04</v>
      </c>
      <c r="I4" t="s">
        <v>119</v>
      </c>
      <c r="J4" t="s">
        <v>131</v>
      </c>
      <c r="K4">
        <v>90.064</v>
      </c>
      <c r="L4" t="s">
        <v>123</v>
      </c>
      <c r="M4" t="s">
        <v>124</v>
      </c>
      <c r="N4" s="125">
        <f t="shared" si="0"/>
        <v>2.39999999999867</v>
      </c>
      <c r="O4" s="125">
        <f t="shared" si="1"/>
      </c>
      <c r="P4" s="125">
        <f t="shared" si="2"/>
        <v>239.999999999867</v>
      </c>
      <c r="Q4">
        <v>89.58</v>
      </c>
      <c r="R4" s="135">
        <f>T4/ABS(H4-Q4)</f>
        <v>10362.782608695476</v>
      </c>
      <c r="S4" s="125">
        <f>ABS(H4-Q4)*100</f>
        <v>46.000000000000796</v>
      </c>
      <c r="T4" s="125">
        <f t="shared" si="5"/>
        <v>4766.880000000001</v>
      </c>
      <c r="U4" s="125">
        <f>U3+P4</f>
        <v>119411.9999999999</v>
      </c>
      <c r="V4" s="126" t="s">
        <v>73</v>
      </c>
      <c r="W4" s="125">
        <f t="shared" si="7"/>
        <v>0.05217391304344844</v>
      </c>
      <c r="X4">
        <f t="shared" si="8"/>
        <v>3</v>
      </c>
    </row>
    <row r="5" spans="1:24" ht="13.5">
      <c r="A5">
        <v>4</v>
      </c>
      <c r="B5" t="s">
        <v>84</v>
      </c>
      <c r="C5" t="s">
        <v>79</v>
      </c>
      <c r="D5">
        <v>14000</v>
      </c>
      <c r="E5" t="s">
        <v>85</v>
      </c>
      <c r="F5" t="s">
        <v>119</v>
      </c>
      <c r="G5" t="s">
        <v>126</v>
      </c>
      <c r="H5">
        <v>90.79</v>
      </c>
      <c r="I5" t="s">
        <v>119</v>
      </c>
      <c r="J5" t="s">
        <v>126</v>
      </c>
      <c r="K5">
        <v>90.47</v>
      </c>
      <c r="L5" t="s">
        <v>75</v>
      </c>
      <c r="M5" t="s">
        <v>71</v>
      </c>
      <c r="N5" s="125">
        <f t="shared" si="0"/>
      </c>
      <c r="O5" s="125">
        <f t="shared" si="1"/>
        <v>-32.00000000000074</v>
      </c>
      <c r="P5" s="125">
        <f t="shared" si="2"/>
        <v>-4480.000000000104</v>
      </c>
      <c r="Q5">
        <v>90.47</v>
      </c>
      <c r="R5" s="135">
        <f t="shared" si="3"/>
        <v>14926.499999999643</v>
      </c>
      <c r="S5" s="125">
        <f t="shared" si="4"/>
        <v>32.00000000000074</v>
      </c>
      <c r="T5" s="125">
        <f t="shared" si="5"/>
        <v>4776.479999999996</v>
      </c>
      <c r="U5" s="125">
        <f t="shared" si="6"/>
        <v>114931.9999999998</v>
      </c>
      <c r="V5" s="126" t="s">
        <v>73</v>
      </c>
      <c r="W5" s="125">
        <f t="shared" si="7"/>
        <v>-1</v>
      </c>
      <c r="X5">
        <f t="shared" si="8"/>
        <v>1</v>
      </c>
    </row>
    <row r="6" spans="1:24" ht="13.5">
      <c r="A6">
        <v>5</v>
      </c>
      <c r="B6" t="s">
        <v>84</v>
      </c>
      <c r="C6" t="s">
        <v>127</v>
      </c>
      <c r="D6">
        <v>30000</v>
      </c>
      <c r="E6" t="s">
        <v>85</v>
      </c>
      <c r="F6" t="s">
        <v>119</v>
      </c>
      <c r="G6" t="s">
        <v>128</v>
      </c>
      <c r="H6">
        <v>89.23</v>
      </c>
      <c r="I6" t="s">
        <v>119</v>
      </c>
      <c r="J6" t="s">
        <v>128</v>
      </c>
      <c r="K6">
        <v>89.38</v>
      </c>
      <c r="L6" t="s">
        <v>75</v>
      </c>
      <c r="M6" t="s">
        <v>71</v>
      </c>
      <c r="N6" s="125">
        <f t="shared" si="0"/>
      </c>
      <c r="O6" s="125">
        <f t="shared" si="1"/>
        <v>-14.999999999999147</v>
      </c>
      <c r="P6" s="125">
        <f t="shared" si="2"/>
        <v>-4499.999999999744</v>
      </c>
      <c r="Q6">
        <v>89.38</v>
      </c>
      <c r="R6" s="135">
        <f t="shared" si="3"/>
        <v>30648.53333333502</v>
      </c>
      <c r="S6" s="125">
        <f t="shared" si="4"/>
        <v>14.999999999999147</v>
      </c>
      <c r="T6" s="125">
        <f t="shared" si="5"/>
        <v>4597.279999999992</v>
      </c>
      <c r="U6" s="125">
        <f t="shared" si="6"/>
        <v>110432.00000000006</v>
      </c>
      <c r="V6" s="126" t="s">
        <v>73</v>
      </c>
      <c r="W6" s="125">
        <f t="shared" si="7"/>
        <v>-1</v>
      </c>
      <c r="X6">
        <f t="shared" si="8"/>
        <v>2</v>
      </c>
    </row>
    <row r="7" spans="1:24" ht="13.5">
      <c r="A7">
        <v>6</v>
      </c>
      <c r="B7" t="s">
        <v>84</v>
      </c>
      <c r="C7" t="s">
        <v>127</v>
      </c>
      <c r="D7">
        <v>21000</v>
      </c>
      <c r="E7" t="s">
        <v>85</v>
      </c>
      <c r="F7" t="s">
        <v>119</v>
      </c>
      <c r="G7" t="s">
        <v>129</v>
      </c>
      <c r="H7">
        <v>89.66</v>
      </c>
      <c r="I7" t="s">
        <v>119</v>
      </c>
      <c r="J7" t="s">
        <v>132</v>
      </c>
      <c r="K7">
        <v>89.87</v>
      </c>
      <c r="L7" t="s">
        <v>75</v>
      </c>
      <c r="M7" t="s">
        <v>71</v>
      </c>
      <c r="N7" s="125">
        <f t="shared" si="0"/>
      </c>
      <c r="O7" s="125">
        <f t="shared" si="1"/>
        <v>-21.000000000000796</v>
      </c>
      <c r="P7" s="125">
        <f t="shared" si="2"/>
        <v>-4410.000000000167</v>
      </c>
      <c r="Q7">
        <v>89.87</v>
      </c>
      <c r="R7" s="135">
        <f t="shared" si="3"/>
        <v>21034.666666665882</v>
      </c>
      <c r="S7" s="125">
        <f t="shared" si="4"/>
        <v>21.000000000000796</v>
      </c>
      <c r="T7" s="125">
        <f t="shared" si="5"/>
        <v>4417.2800000000025</v>
      </c>
      <c r="U7" s="125">
        <f t="shared" si="6"/>
        <v>106021.99999999988</v>
      </c>
      <c r="V7" s="126" t="s">
        <v>73</v>
      </c>
      <c r="W7" s="125">
        <f t="shared" si="7"/>
        <v>-1</v>
      </c>
      <c r="X7">
        <f t="shared" si="8"/>
        <v>3</v>
      </c>
    </row>
    <row r="8" spans="1:24" ht="13.5">
      <c r="A8">
        <v>7</v>
      </c>
      <c r="B8" t="s">
        <v>84</v>
      </c>
      <c r="C8" t="s">
        <v>127</v>
      </c>
      <c r="D8">
        <v>32000</v>
      </c>
      <c r="E8" t="s">
        <v>85</v>
      </c>
      <c r="F8" t="s">
        <v>119</v>
      </c>
      <c r="G8" t="s">
        <v>130</v>
      </c>
      <c r="H8">
        <v>91.57</v>
      </c>
      <c r="I8" t="s">
        <v>119</v>
      </c>
      <c r="J8" t="s">
        <v>133</v>
      </c>
      <c r="K8">
        <v>89.474</v>
      </c>
      <c r="L8" t="s">
        <v>123</v>
      </c>
      <c r="M8" t="s">
        <v>124</v>
      </c>
      <c r="N8" s="125">
        <f aca="true" t="shared" si="9" ref="N8:N64">IF(M8="勝ち",ABS(K8-H8)*100,"")</f>
        <v>209.59999999999894</v>
      </c>
      <c r="O8" s="125">
        <f aca="true" t="shared" si="10" ref="O8:O64">IF(M8="勝ち","",-1*ABS(K8-H8)*100)</f>
      </c>
      <c r="P8" s="125">
        <f aca="true" t="shared" si="11" ref="P8:P64">IF(O8="",N8*D8/100,O8*D8/100)</f>
        <v>67071.99999999967</v>
      </c>
      <c r="Q8">
        <v>91.7</v>
      </c>
      <c r="R8" s="135">
        <f t="shared" si="3"/>
        <v>32622.15384615139</v>
      </c>
      <c r="S8" s="125">
        <f t="shared" si="4"/>
        <v>13.000000000000966</v>
      </c>
      <c r="T8" s="125">
        <f t="shared" si="5"/>
        <v>4240.879999999996</v>
      </c>
      <c r="U8" s="125">
        <f t="shared" si="6"/>
        <v>173093.99999999953</v>
      </c>
      <c r="V8" s="126" t="s">
        <v>73</v>
      </c>
      <c r="W8" s="125">
        <f t="shared" si="7"/>
        <v>16.123076923075644</v>
      </c>
      <c r="X8">
        <f t="shared" si="8"/>
        <v>1</v>
      </c>
    </row>
    <row r="9" spans="1:24" ht="13.5">
      <c r="A9">
        <v>8</v>
      </c>
      <c r="B9" t="s">
        <v>84</v>
      </c>
      <c r="C9" t="s">
        <v>79</v>
      </c>
      <c r="D9">
        <v>53000</v>
      </c>
      <c r="E9" t="s">
        <v>85</v>
      </c>
      <c r="F9" t="s">
        <v>119</v>
      </c>
      <c r="G9" t="s">
        <v>134</v>
      </c>
      <c r="H9">
        <v>90.68</v>
      </c>
      <c r="I9" t="s">
        <v>119</v>
      </c>
      <c r="J9" t="s">
        <v>138</v>
      </c>
      <c r="K9">
        <v>90.55</v>
      </c>
      <c r="L9" t="s">
        <v>75</v>
      </c>
      <c r="M9" t="s">
        <v>71</v>
      </c>
      <c r="N9" s="125">
        <f t="shared" si="9"/>
      </c>
      <c r="O9" s="125">
        <f t="shared" si="10"/>
        <v>-13.000000000000966</v>
      </c>
      <c r="P9" s="125">
        <f t="shared" si="11"/>
        <v>-6890.000000000512</v>
      </c>
      <c r="Q9">
        <v>90.55</v>
      </c>
      <c r="R9" s="135">
        <f t="shared" si="3"/>
        <v>53259.6923076882</v>
      </c>
      <c r="S9" s="125">
        <f t="shared" si="4"/>
        <v>13.000000000000966</v>
      </c>
      <c r="T9" s="125">
        <f t="shared" si="5"/>
        <v>6923.759999999981</v>
      </c>
      <c r="U9" s="125">
        <f t="shared" si="6"/>
        <v>166203.999999999</v>
      </c>
      <c r="V9" s="126" t="s">
        <v>73</v>
      </c>
      <c r="W9" s="125">
        <f t="shared" si="7"/>
        <v>-1</v>
      </c>
      <c r="X9">
        <f t="shared" si="8"/>
        <v>1</v>
      </c>
    </row>
    <row r="10" spans="1:24" ht="13.5">
      <c r="A10">
        <v>9</v>
      </c>
      <c r="B10" t="s">
        <v>84</v>
      </c>
      <c r="C10" t="s">
        <v>79</v>
      </c>
      <c r="D10">
        <v>11000</v>
      </c>
      <c r="E10" t="s">
        <v>85</v>
      </c>
      <c r="F10" t="s">
        <v>119</v>
      </c>
      <c r="G10" t="s">
        <v>135</v>
      </c>
      <c r="H10">
        <v>90.32</v>
      </c>
      <c r="I10" t="s">
        <v>119</v>
      </c>
      <c r="J10" t="s">
        <v>139</v>
      </c>
      <c r="K10">
        <v>93.61</v>
      </c>
      <c r="L10" t="s">
        <v>123</v>
      </c>
      <c r="M10" t="s">
        <v>124</v>
      </c>
      <c r="N10" s="125">
        <f t="shared" si="9"/>
        <v>329.0000000000006</v>
      </c>
      <c r="O10" s="125">
        <f t="shared" si="10"/>
      </c>
      <c r="P10" s="125">
        <f t="shared" si="11"/>
        <v>36190.00000000007</v>
      </c>
      <c r="Q10">
        <v>89.75</v>
      </c>
      <c r="R10" s="135">
        <f t="shared" si="3"/>
        <v>11663.438596491298</v>
      </c>
      <c r="S10" s="125">
        <f>ABS(H10-Q10)*100</f>
        <v>56.99999999999932</v>
      </c>
      <c r="T10" s="125">
        <f t="shared" si="5"/>
        <v>6648.159999999961</v>
      </c>
      <c r="U10" s="125">
        <f t="shared" si="6"/>
        <v>202393.99999999907</v>
      </c>
      <c r="V10" s="126" t="s">
        <v>73</v>
      </c>
      <c r="W10" s="125">
        <f t="shared" si="7"/>
        <v>5.771929824561483</v>
      </c>
      <c r="X10">
        <f t="shared" si="8"/>
        <v>1</v>
      </c>
    </row>
    <row r="11" spans="1:24" ht="13.5">
      <c r="A11">
        <v>10</v>
      </c>
      <c r="B11" t="s">
        <v>84</v>
      </c>
      <c r="C11" t="s">
        <v>79</v>
      </c>
      <c r="D11">
        <v>33000</v>
      </c>
      <c r="E11" t="s">
        <v>85</v>
      </c>
      <c r="F11" t="s">
        <v>119</v>
      </c>
      <c r="G11" t="s">
        <v>136</v>
      </c>
      <c r="H11">
        <v>92.62</v>
      </c>
      <c r="I11" t="s">
        <v>119</v>
      </c>
      <c r="J11" t="s">
        <v>140</v>
      </c>
      <c r="K11">
        <v>92.667</v>
      </c>
      <c r="L11" t="s">
        <v>141</v>
      </c>
      <c r="M11" t="s">
        <v>71</v>
      </c>
      <c r="N11" s="125">
        <f>IF(M11="勝ち",ABS(K11-H11)*100,"")</f>
      </c>
      <c r="O11" s="125">
        <f>IF(M11="勝ち","",-1*ABS(K11-H11)*100)</f>
        <v>-4.699999999999704</v>
      </c>
      <c r="P11" s="125">
        <f t="shared" si="11"/>
        <v>-1550.9999999999025</v>
      </c>
      <c r="Q11">
        <v>92.42</v>
      </c>
      <c r="R11" s="135">
        <f t="shared" si="3"/>
        <v>40478.79999999924</v>
      </c>
      <c r="S11" s="125">
        <f t="shared" si="4"/>
        <v>20.000000000000284</v>
      </c>
      <c r="T11" s="125">
        <f t="shared" si="5"/>
        <v>8095.759999999963</v>
      </c>
      <c r="U11" s="125">
        <f t="shared" si="6"/>
        <v>200842.99999999916</v>
      </c>
      <c r="V11" s="126" t="s">
        <v>73</v>
      </c>
      <c r="W11" s="125">
        <f t="shared" si="7"/>
        <v>-0.2349999999999819</v>
      </c>
      <c r="X11">
        <f t="shared" si="8"/>
        <v>1</v>
      </c>
    </row>
    <row r="12" spans="1:24" ht="13.5">
      <c r="A12">
        <v>11</v>
      </c>
      <c r="B12" t="s">
        <v>84</v>
      </c>
      <c r="C12" t="s">
        <v>127</v>
      </c>
      <c r="D12">
        <v>24000</v>
      </c>
      <c r="E12" t="s">
        <v>85</v>
      </c>
      <c r="F12" t="s">
        <v>119</v>
      </c>
      <c r="G12" t="s">
        <v>137</v>
      </c>
      <c r="H12">
        <v>93.97</v>
      </c>
      <c r="I12" t="s">
        <v>119</v>
      </c>
      <c r="J12" t="s">
        <v>142</v>
      </c>
      <c r="K12">
        <v>93.401</v>
      </c>
      <c r="L12" t="s">
        <v>123</v>
      </c>
      <c r="M12" t="s">
        <v>124</v>
      </c>
      <c r="N12" s="125">
        <f>IF(M12="勝ち",ABS(K12-H12)*100,"")</f>
        <v>56.90000000000026</v>
      </c>
      <c r="O12" s="125">
        <f>IF(M12="勝ち","",-1*ABS(K12-H12)*100)</f>
      </c>
      <c r="P12" s="125">
        <f t="shared" si="11"/>
        <v>13656.000000000064</v>
      </c>
      <c r="Q12">
        <v>94.24</v>
      </c>
      <c r="R12" s="135">
        <f t="shared" si="3"/>
        <v>29754.518518518835</v>
      </c>
      <c r="S12" s="125">
        <f t="shared" si="4"/>
        <v>26.999999999999602</v>
      </c>
      <c r="T12" s="125">
        <f t="shared" si="5"/>
        <v>8033.719999999967</v>
      </c>
      <c r="U12" s="125">
        <f t="shared" si="6"/>
        <v>214498.9999999992</v>
      </c>
      <c r="V12" s="126" t="s">
        <v>73</v>
      </c>
      <c r="W12" s="125">
        <f t="shared" si="7"/>
        <v>2.107407407407448</v>
      </c>
      <c r="X12">
        <f t="shared" si="8"/>
        <v>1</v>
      </c>
    </row>
    <row r="13" spans="1:24" ht="13.5">
      <c r="A13">
        <v>12</v>
      </c>
      <c r="B13" t="s">
        <v>84</v>
      </c>
      <c r="C13" t="s">
        <v>127</v>
      </c>
      <c r="D13">
        <v>29000</v>
      </c>
      <c r="E13" t="s">
        <v>85</v>
      </c>
      <c r="F13" t="s">
        <v>119</v>
      </c>
      <c r="G13" t="s">
        <v>143</v>
      </c>
      <c r="H13">
        <v>92.51</v>
      </c>
      <c r="I13" t="s">
        <v>119</v>
      </c>
      <c r="J13" t="s">
        <v>144</v>
      </c>
      <c r="K13">
        <v>92.091</v>
      </c>
      <c r="L13" t="s">
        <v>145</v>
      </c>
      <c r="M13" t="s">
        <v>124</v>
      </c>
      <c r="N13" s="125">
        <f>IF(M13="勝ち",ABS(K13-H13)*100,"")</f>
        <v>41.900000000001114</v>
      </c>
      <c r="O13" s="125">
        <f>IF(M13="勝ち","",-1*ABS(K13-H13)*100)</f>
      </c>
      <c r="P13" s="125">
        <f t="shared" si="11"/>
        <v>12151.000000000324</v>
      </c>
      <c r="Q13">
        <v>93.1</v>
      </c>
      <c r="R13" s="135">
        <f t="shared" si="3"/>
        <v>14542.305084745974</v>
      </c>
      <c r="S13" s="125">
        <f t="shared" si="4"/>
        <v>58.99999999999892</v>
      </c>
      <c r="T13" s="125">
        <f t="shared" si="5"/>
        <v>8579.959999999968</v>
      </c>
      <c r="U13" s="125">
        <f t="shared" si="6"/>
        <v>226649.99999999953</v>
      </c>
      <c r="V13" s="126" t="s">
        <v>73</v>
      </c>
      <c r="W13" s="125">
        <f t="shared" si="7"/>
        <v>0.7101694915254556</v>
      </c>
      <c r="X13">
        <f t="shared" si="8"/>
        <v>2</v>
      </c>
    </row>
    <row r="14" spans="1:24" ht="13.5">
      <c r="A14">
        <v>13</v>
      </c>
      <c r="B14" t="s">
        <v>84</v>
      </c>
      <c r="C14" t="s">
        <v>79</v>
      </c>
      <c r="D14">
        <v>34000</v>
      </c>
      <c r="E14" t="s">
        <v>85</v>
      </c>
      <c r="F14" t="s">
        <v>119</v>
      </c>
      <c r="G14" t="s">
        <v>146</v>
      </c>
      <c r="H14">
        <v>94.15</v>
      </c>
      <c r="I14" t="s">
        <v>119</v>
      </c>
      <c r="J14" t="s">
        <v>147</v>
      </c>
      <c r="K14">
        <v>93.89</v>
      </c>
      <c r="L14" t="s">
        <v>75</v>
      </c>
      <c r="M14" t="s">
        <v>71</v>
      </c>
      <c r="N14" s="125">
        <f t="shared" si="9"/>
      </c>
      <c r="O14" s="125">
        <f t="shared" si="10"/>
        <v>-26.00000000000051</v>
      </c>
      <c r="P14" s="125">
        <f t="shared" si="11"/>
        <v>-8840.000000000173</v>
      </c>
      <c r="Q14">
        <v>93.89</v>
      </c>
      <c r="R14" s="135">
        <f t="shared" si="3"/>
        <v>34869.23076923002</v>
      </c>
      <c r="S14" s="125">
        <f t="shared" si="4"/>
        <v>26.00000000000051</v>
      </c>
      <c r="T14" s="125">
        <f t="shared" si="5"/>
        <v>9065.999999999982</v>
      </c>
      <c r="U14" s="125">
        <f t="shared" si="6"/>
        <v>217809.99999999936</v>
      </c>
      <c r="V14" s="126" t="s">
        <v>73</v>
      </c>
      <c r="W14" s="125">
        <f t="shared" si="7"/>
        <v>-1</v>
      </c>
      <c r="X14">
        <f t="shared" si="8"/>
        <v>1</v>
      </c>
    </row>
    <row r="15" spans="1:24" ht="13.5">
      <c r="A15">
        <v>14</v>
      </c>
      <c r="B15" t="s">
        <v>84</v>
      </c>
      <c r="C15" t="s">
        <v>127</v>
      </c>
      <c r="D15">
        <v>5000</v>
      </c>
      <c r="E15" t="s">
        <v>85</v>
      </c>
      <c r="F15" t="s">
        <v>119</v>
      </c>
      <c r="G15" t="s">
        <v>148</v>
      </c>
      <c r="H15">
        <v>91.67</v>
      </c>
      <c r="I15" t="s">
        <v>119</v>
      </c>
      <c r="J15" t="s">
        <v>149</v>
      </c>
      <c r="K15">
        <v>91.988</v>
      </c>
      <c r="L15" t="s">
        <v>141</v>
      </c>
      <c r="M15" t="s">
        <v>71</v>
      </c>
      <c r="N15" s="125">
        <f t="shared" si="9"/>
      </c>
      <c r="O15" s="125">
        <f t="shared" si="10"/>
        <v>-31.799999999999784</v>
      </c>
      <c r="P15" s="125">
        <f t="shared" si="11"/>
        <v>-1589.9999999999893</v>
      </c>
      <c r="Q15">
        <v>93.19</v>
      </c>
      <c r="R15" s="135">
        <f t="shared" si="3"/>
        <v>5731.842105263156</v>
      </c>
      <c r="S15" s="125">
        <f t="shared" si="4"/>
        <v>151.9999999999996</v>
      </c>
      <c r="T15" s="125">
        <f t="shared" si="5"/>
        <v>8712.399999999974</v>
      </c>
      <c r="U15" s="125">
        <f t="shared" si="6"/>
        <v>216219.99999999936</v>
      </c>
      <c r="V15" s="126" t="s">
        <v>73</v>
      </c>
      <c r="W15" s="125">
        <f t="shared" si="7"/>
        <v>-0.2092105263157886</v>
      </c>
      <c r="X15">
        <f t="shared" si="8"/>
        <v>2</v>
      </c>
    </row>
    <row r="16" spans="1:24" ht="13.5">
      <c r="A16">
        <v>15</v>
      </c>
      <c r="B16" t="s">
        <v>84</v>
      </c>
      <c r="C16" t="s">
        <v>79</v>
      </c>
      <c r="D16">
        <v>11000</v>
      </c>
      <c r="E16" t="s">
        <v>85</v>
      </c>
      <c r="F16" t="s">
        <v>119</v>
      </c>
      <c r="G16" t="s">
        <v>150</v>
      </c>
      <c r="H16">
        <v>92.58</v>
      </c>
      <c r="I16" t="s">
        <v>119</v>
      </c>
      <c r="J16" t="s">
        <v>151</v>
      </c>
      <c r="K16">
        <v>91.83</v>
      </c>
      <c r="L16" t="s">
        <v>75</v>
      </c>
      <c r="M16" t="s">
        <v>71</v>
      </c>
      <c r="N16" s="125">
        <f t="shared" si="9"/>
      </c>
      <c r="O16" s="125">
        <f t="shared" si="10"/>
        <v>-75</v>
      </c>
      <c r="P16" s="125">
        <f t="shared" si="11"/>
        <v>-8250</v>
      </c>
      <c r="Q16">
        <v>91.83</v>
      </c>
      <c r="R16" s="135">
        <f t="shared" si="3"/>
        <v>11531.733333333299</v>
      </c>
      <c r="S16" s="125">
        <f t="shared" si="4"/>
        <v>75</v>
      </c>
      <c r="T16" s="125">
        <f t="shared" si="5"/>
        <v>8648.799999999974</v>
      </c>
      <c r="U16" s="125">
        <f t="shared" si="6"/>
        <v>207969.99999999936</v>
      </c>
      <c r="V16" s="126" t="s">
        <v>73</v>
      </c>
      <c r="W16" s="125">
        <f t="shared" si="7"/>
        <v>-1</v>
      </c>
      <c r="X16">
        <f t="shared" si="8"/>
        <v>3</v>
      </c>
    </row>
    <row r="17" spans="1:24" ht="13.5">
      <c r="A17">
        <v>16</v>
      </c>
      <c r="B17" t="s">
        <v>84</v>
      </c>
      <c r="C17" t="s">
        <v>127</v>
      </c>
      <c r="D17">
        <v>25000</v>
      </c>
      <c r="E17" t="s">
        <v>85</v>
      </c>
      <c r="F17" t="s">
        <v>119</v>
      </c>
      <c r="G17" t="s">
        <v>152</v>
      </c>
      <c r="H17">
        <v>90.04</v>
      </c>
      <c r="I17" t="s">
        <v>119</v>
      </c>
      <c r="J17" t="s">
        <v>153</v>
      </c>
      <c r="K17">
        <v>90.36</v>
      </c>
      <c r="L17" t="s">
        <v>75</v>
      </c>
      <c r="M17" t="s">
        <v>71</v>
      </c>
      <c r="N17" s="125">
        <f t="shared" si="9"/>
      </c>
      <c r="O17" s="125">
        <f t="shared" si="10"/>
        <v>-31.999999999999318</v>
      </c>
      <c r="P17" s="125">
        <f t="shared" si="11"/>
        <v>-7999.99999999983</v>
      </c>
      <c r="Q17">
        <v>90.36</v>
      </c>
      <c r="R17" s="135">
        <f t="shared" si="3"/>
        <v>25996.250000000473</v>
      </c>
      <c r="S17" s="125">
        <f t="shared" si="4"/>
        <v>31.999999999999318</v>
      </c>
      <c r="T17" s="125">
        <f t="shared" si="5"/>
        <v>8318.799999999974</v>
      </c>
      <c r="U17" s="125">
        <f t="shared" si="6"/>
        <v>199969.99999999953</v>
      </c>
      <c r="V17" s="126" t="s">
        <v>73</v>
      </c>
      <c r="W17" s="125">
        <f t="shared" si="7"/>
        <v>-1</v>
      </c>
      <c r="X17">
        <f t="shared" si="8"/>
        <v>4</v>
      </c>
    </row>
    <row r="18" spans="1:24" ht="13.5">
      <c r="A18">
        <v>17</v>
      </c>
      <c r="B18" t="s">
        <v>84</v>
      </c>
      <c r="C18" t="s">
        <v>127</v>
      </c>
      <c r="D18">
        <v>23000</v>
      </c>
      <c r="E18" t="s">
        <v>85</v>
      </c>
      <c r="F18" t="s">
        <v>119</v>
      </c>
      <c r="G18" t="s">
        <v>154</v>
      </c>
      <c r="H18">
        <v>91.1</v>
      </c>
      <c r="I18" t="s">
        <v>119</v>
      </c>
      <c r="J18" t="s">
        <v>155</v>
      </c>
      <c r="K18">
        <v>91.44</v>
      </c>
      <c r="L18" t="s">
        <v>75</v>
      </c>
      <c r="M18" t="s">
        <v>71</v>
      </c>
      <c r="N18" s="125">
        <f t="shared" si="9"/>
      </c>
      <c r="O18" s="125">
        <f t="shared" si="10"/>
        <v>-34.00000000000034</v>
      </c>
      <c r="P18" s="125">
        <f t="shared" si="11"/>
        <v>-7820.000000000078</v>
      </c>
      <c r="Q18">
        <v>91.44</v>
      </c>
      <c r="R18" s="135">
        <f t="shared" si="3"/>
        <v>23525.882352940887</v>
      </c>
      <c r="S18" s="125">
        <f t="shared" si="4"/>
        <v>34.00000000000034</v>
      </c>
      <c r="T18" s="125">
        <f t="shared" si="5"/>
        <v>7998.799999999982</v>
      </c>
      <c r="U18" s="125">
        <f t="shared" si="6"/>
        <v>192149.99999999945</v>
      </c>
      <c r="V18" s="126" t="s">
        <v>73</v>
      </c>
      <c r="W18" s="125">
        <f t="shared" si="7"/>
        <v>-1</v>
      </c>
      <c r="X18">
        <f t="shared" si="8"/>
        <v>5</v>
      </c>
    </row>
    <row r="19" spans="1:24" ht="13.5">
      <c r="A19">
        <v>18</v>
      </c>
      <c r="B19" t="s">
        <v>84</v>
      </c>
      <c r="C19" t="s">
        <v>127</v>
      </c>
      <c r="D19">
        <v>16000</v>
      </c>
      <c r="E19" t="s">
        <v>85</v>
      </c>
      <c r="F19" t="s">
        <v>119</v>
      </c>
      <c r="G19" t="s">
        <v>156</v>
      </c>
      <c r="H19">
        <v>91.18</v>
      </c>
      <c r="I19" t="s">
        <v>119</v>
      </c>
      <c r="J19" t="s">
        <v>157</v>
      </c>
      <c r="K19">
        <v>91.66</v>
      </c>
      <c r="L19" t="s">
        <v>75</v>
      </c>
      <c r="M19" t="s">
        <v>71</v>
      </c>
      <c r="N19" s="125">
        <f t="shared" si="9"/>
      </c>
      <c r="O19" s="125">
        <f t="shared" si="10"/>
        <v>-47.99999999999898</v>
      </c>
      <c r="P19" s="125">
        <f t="shared" si="11"/>
        <v>-7679.999999999836</v>
      </c>
      <c r="Q19">
        <v>91.66</v>
      </c>
      <c r="R19" s="135">
        <f t="shared" si="3"/>
        <v>16012.500000000296</v>
      </c>
      <c r="S19" s="125">
        <f t="shared" si="4"/>
        <v>47.99999999999898</v>
      </c>
      <c r="T19" s="125">
        <f t="shared" si="5"/>
        <v>7685.999999999978</v>
      </c>
      <c r="U19" s="125">
        <f t="shared" si="6"/>
        <v>184469.99999999962</v>
      </c>
      <c r="V19" s="126" t="s">
        <v>73</v>
      </c>
      <c r="W19" s="125">
        <f t="shared" si="7"/>
        <v>-1</v>
      </c>
      <c r="X19">
        <f t="shared" si="8"/>
        <v>6</v>
      </c>
    </row>
    <row r="20" spans="1:24" ht="13.5">
      <c r="A20">
        <v>19</v>
      </c>
      <c r="B20" t="s">
        <v>84</v>
      </c>
      <c r="C20" t="s">
        <v>127</v>
      </c>
      <c r="D20">
        <v>23000</v>
      </c>
      <c r="E20" t="s">
        <v>85</v>
      </c>
      <c r="F20" t="s">
        <v>119</v>
      </c>
      <c r="G20" t="s">
        <v>158</v>
      </c>
      <c r="H20">
        <v>91.35</v>
      </c>
      <c r="I20" t="s">
        <v>119</v>
      </c>
      <c r="J20" t="s">
        <v>159</v>
      </c>
      <c r="K20">
        <v>91.433</v>
      </c>
      <c r="L20" t="s">
        <v>141</v>
      </c>
      <c r="M20" t="s">
        <v>71</v>
      </c>
      <c r="N20" s="125">
        <f t="shared" si="9"/>
      </c>
      <c r="O20" s="125">
        <f t="shared" si="10"/>
        <v>-8.300000000001262</v>
      </c>
      <c r="P20" s="125">
        <f t="shared" si="11"/>
        <v>-1909.0000000002901</v>
      </c>
      <c r="Q20">
        <v>91.66</v>
      </c>
      <c r="R20" s="135">
        <f t="shared" si="3"/>
        <v>23802.580645161066</v>
      </c>
      <c r="S20" s="125">
        <f t="shared" si="4"/>
        <v>31.000000000000227</v>
      </c>
      <c r="T20" s="125">
        <f t="shared" si="5"/>
        <v>7378.799999999985</v>
      </c>
      <c r="U20" s="125">
        <f t="shared" si="6"/>
        <v>182560.99999999933</v>
      </c>
      <c r="V20" s="126" t="s">
        <v>73</v>
      </c>
      <c r="W20" s="125">
        <f t="shared" si="7"/>
        <v>-0.26774193548390973</v>
      </c>
      <c r="X20">
        <f t="shared" si="8"/>
        <v>7</v>
      </c>
    </row>
    <row r="21" spans="1:24" ht="13.5">
      <c r="A21">
        <v>20</v>
      </c>
      <c r="B21" t="s">
        <v>84</v>
      </c>
      <c r="C21" t="s">
        <v>127</v>
      </c>
      <c r="D21">
        <v>28000</v>
      </c>
      <c r="E21" t="s">
        <v>85</v>
      </c>
      <c r="F21" t="s">
        <v>119</v>
      </c>
      <c r="G21" t="s">
        <v>160</v>
      </c>
      <c r="H21">
        <v>88.22</v>
      </c>
      <c r="I21" t="s">
        <v>119</v>
      </c>
      <c r="J21" t="s">
        <v>161</v>
      </c>
      <c r="K21">
        <v>87.661</v>
      </c>
      <c r="L21" t="s">
        <v>162</v>
      </c>
      <c r="M21" t="s">
        <v>124</v>
      </c>
      <c r="N21" s="125">
        <f t="shared" si="9"/>
        <v>55.89999999999975</v>
      </c>
      <c r="O21" s="125">
        <f t="shared" si="10"/>
      </c>
      <c r="P21" s="125">
        <f t="shared" si="11"/>
        <v>15651.99999999993</v>
      </c>
      <c r="Q21">
        <v>88.48</v>
      </c>
      <c r="R21" s="135">
        <f t="shared" si="3"/>
        <v>28086.307692307037</v>
      </c>
      <c r="S21" s="125">
        <f t="shared" si="4"/>
        <v>26.00000000000051</v>
      </c>
      <c r="T21" s="125">
        <f t="shared" si="5"/>
        <v>7302.439999999973</v>
      </c>
      <c r="U21" s="125">
        <f t="shared" si="6"/>
        <v>198212.99999999927</v>
      </c>
      <c r="V21" s="126" t="s">
        <v>73</v>
      </c>
      <c r="W21" s="125">
        <f t="shared" si="7"/>
        <v>2.149999999999948</v>
      </c>
      <c r="X21">
        <f t="shared" si="8"/>
        <v>1</v>
      </c>
    </row>
    <row r="22" spans="1:24" ht="13.5">
      <c r="A22">
        <v>21</v>
      </c>
      <c r="B22" t="s">
        <v>84</v>
      </c>
      <c r="C22" t="s">
        <v>127</v>
      </c>
      <c r="D22">
        <v>31000</v>
      </c>
      <c r="E22" t="s">
        <v>85</v>
      </c>
      <c r="F22" t="s">
        <v>119</v>
      </c>
      <c r="G22" t="s">
        <v>163</v>
      </c>
      <c r="H22">
        <v>86.38</v>
      </c>
      <c r="I22" t="s">
        <v>119</v>
      </c>
      <c r="J22" t="s">
        <v>164</v>
      </c>
      <c r="K22">
        <v>86.152</v>
      </c>
      <c r="L22" t="s">
        <v>123</v>
      </c>
      <c r="M22" t="s">
        <v>124</v>
      </c>
      <c r="N22" s="125">
        <f t="shared" si="9"/>
        <v>22.799999999999443</v>
      </c>
      <c r="O22" s="125">
        <f t="shared" si="10"/>
      </c>
      <c r="P22" s="125">
        <f>IF(O22="",N22*D22/100,O22*D22/100)</f>
        <v>7067.999999999828</v>
      </c>
      <c r="Q22">
        <v>86.63</v>
      </c>
      <c r="R22" s="135">
        <f t="shared" si="3"/>
        <v>31714.079999999885</v>
      </c>
      <c r="S22" s="125">
        <f t="shared" si="4"/>
        <v>25</v>
      </c>
      <c r="T22" s="125">
        <f t="shared" si="5"/>
        <v>7928.519999999971</v>
      </c>
      <c r="U22" s="125">
        <f t="shared" si="6"/>
        <v>205280.9999999991</v>
      </c>
      <c r="V22" s="126" t="s">
        <v>73</v>
      </c>
      <c r="W22" s="125">
        <f t="shared" si="7"/>
        <v>0.9119999999999777</v>
      </c>
      <c r="X22">
        <f t="shared" si="8"/>
        <v>2</v>
      </c>
    </row>
    <row r="23" spans="1:24" ht="13.5">
      <c r="A23">
        <v>22</v>
      </c>
      <c r="B23" t="s">
        <v>84</v>
      </c>
      <c r="C23" t="s">
        <v>127</v>
      </c>
      <c r="D23">
        <v>37000</v>
      </c>
      <c r="E23" t="s">
        <v>85</v>
      </c>
      <c r="F23" t="s">
        <v>165</v>
      </c>
      <c r="G23" t="s">
        <v>166</v>
      </c>
      <c r="H23">
        <v>85.17</v>
      </c>
      <c r="I23" t="s">
        <v>119</v>
      </c>
      <c r="J23" t="s">
        <v>167</v>
      </c>
      <c r="K23">
        <v>85.39</v>
      </c>
      <c r="L23" t="s">
        <v>168</v>
      </c>
      <c r="M23" t="s">
        <v>71</v>
      </c>
      <c r="N23" s="125">
        <f t="shared" si="9"/>
      </c>
      <c r="O23" s="125">
        <f t="shared" si="10"/>
        <v>-21.999999999999886</v>
      </c>
      <c r="P23" s="125">
        <f t="shared" si="11"/>
        <v>-8139.999999999958</v>
      </c>
      <c r="Q23">
        <v>85.39</v>
      </c>
      <c r="R23" s="135">
        <f t="shared" si="3"/>
        <v>37323.818181818206</v>
      </c>
      <c r="S23" s="125">
        <f t="shared" si="4"/>
        <v>21.999999999999886</v>
      </c>
      <c r="T23" s="125">
        <f t="shared" si="5"/>
        <v>8211.239999999963</v>
      </c>
      <c r="U23" s="125">
        <f t="shared" si="6"/>
        <v>197140.99999999913</v>
      </c>
      <c r="V23" s="126" t="s">
        <v>73</v>
      </c>
      <c r="W23" s="125">
        <f t="shared" si="7"/>
        <v>-1</v>
      </c>
      <c r="X23">
        <f t="shared" si="8"/>
        <v>1</v>
      </c>
    </row>
    <row r="24" spans="1:24" ht="13.5">
      <c r="A24">
        <v>23</v>
      </c>
      <c r="B24" t="s">
        <v>84</v>
      </c>
      <c r="C24" t="s">
        <v>127</v>
      </c>
      <c r="D24">
        <v>46000</v>
      </c>
      <c r="E24" t="s">
        <v>85</v>
      </c>
      <c r="F24" t="s">
        <v>119</v>
      </c>
      <c r="G24" t="s">
        <v>169</v>
      </c>
      <c r="H24">
        <v>85.23</v>
      </c>
      <c r="I24" t="s">
        <v>119</v>
      </c>
      <c r="J24" t="s">
        <v>170</v>
      </c>
      <c r="K24">
        <v>85.4</v>
      </c>
      <c r="L24" t="s">
        <v>75</v>
      </c>
      <c r="M24" t="s">
        <v>71</v>
      </c>
      <c r="N24" s="125">
        <f t="shared" si="9"/>
      </c>
      <c r="O24" s="125">
        <f t="shared" si="10"/>
        <v>-17.00000000000017</v>
      </c>
      <c r="P24" s="125">
        <f t="shared" si="11"/>
        <v>-7820.000000000078</v>
      </c>
      <c r="Q24">
        <v>85.4</v>
      </c>
      <c r="R24" s="135">
        <f t="shared" si="3"/>
        <v>46386.11764705815</v>
      </c>
      <c r="S24" s="125">
        <f t="shared" si="4"/>
        <v>17.00000000000017</v>
      </c>
      <c r="T24" s="125">
        <f t="shared" si="5"/>
        <v>7885.639999999965</v>
      </c>
      <c r="U24" s="125">
        <f t="shared" si="6"/>
        <v>189320.99999999904</v>
      </c>
      <c r="V24" s="126" t="s">
        <v>73</v>
      </c>
      <c r="W24" s="125">
        <f t="shared" si="7"/>
        <v>-1</v>
      </c>
      <c r="X24">
        <f t="shared" si="8"/>
        <v>2</v>
      </c>
    </row>
    <row r="25" spans="1:24" ht="13.5">
      <c r="A25">
        <v>24</v>
      </c>
      <c r="B25" t="s">
        <v>84</v>
      </c>
      <c r="C25" t="s">
        <v>127</v>
      </c>
      <c r="D25">
        <v>15000</v>
      </c>
      <c r="E25" t="s">
        <v>85</v>
      </c>
      <c r="F25" t="s">
        <v>119</v>
      </c>
      <c r="G25" t="s">
        <v>171</v>
      </c>
      <c r="H25">
        <v>84.6</v>
      </c>
      <c r="I25" t="s">
        <v>119</v>
      </c>
      <c r="J25" t="s">
        <v>172</v>
      </c>
      <c r="K25">
        <v>85.08</v>
      </c>
      <c r="L25" t="s">
        <v>75</v>
      </c>
      <c r="M25" t="s">
        <v>71</v>
      </c>
      <c r="N25" s="125">
        <f>IF(M25="勝ち",ABS(K25-H25)*100,"")</f>
      </c>
      <c r="O25" s="125">
        <f t="shared" si="10"/>
        <v>-48.0000000000004</v>
      </c>
      <c r="P25" s="125">
        <f t="shared" si="11"/>
        <v>-7200.000000000059</v>
      </c>
      <c r="Q25">
        <v>85.08</v>
      </c>
      <c r="R25" s="135">
        <f t="shared" si="3"/>
        <v>15776.74999999979</v>
      </c>
      <c r="S25" s="125">
        <f t="shared" si="4"/>
        <v>48.0000000000004</v>
      </c>
      <c r="T25" s="125">
        <f t="shared" si="5"/>
        <v>7572.839999999962</v>
      </c>
      <c r="U25" s="125">
        <f t="shared" si="6"/>
        <v>182120.99999999898</v>
      </c>
      <c r="V25" s="126" t="s">
        <v>73</v>
      </c>
      <c r="W25" s="125">
        <f t="shared" si="7"/>
        <v>-1</v>
      </c>
      <c r="X25">
        <f t="shared" si="8"/>
        <v>3</v>
      </c>
    </row>
    <row r="26" spans="1:24" ht="13.5">
      <c r="A26">
        <v>25</v>
      </c>
      <c r="B26" t="s">
        <v>84</v>
      </c>
      <c r="C26" t="s">
        <v>127</v>
      </c>
      <c r="D26">
        <v>30000</v>
      </c>
      <c r="E26" t="s">
        <v>85</v>
      </c>
      <c r="F26" t="s">
        <v>119</v>
      </c>
      <c r="G26" t="s">
        <v>173</v>
      </c>
      <c r="H26">
        <v>84.32</v>
      </c>
      <c r="I26" t="s">
        <v>119</v>
      </c>
      <c r="J26" t="s">
        <v>174</v>
      </c>
      <c r="K26">
        <v>84.277</v>
      </c>
      <c r="L26" t="s">
        <v>123</v>
      </c>
      <c r="M26" t="s">
        <v>124</v>
      </c>
      <c r="N26" s="125">
        <f t="shared" si="9"/>
        <v>4.299999999999216</v>
      </c>
      <c r="O26" s="125">
        <f t="shared" si="10"/>
      </c>
      <c r="P26" s="125">
        <f t="shared" si="11"/>
        <v>1289.9999999997647</v>
      </c>
      <c r="Q26">
        <v>84.56</v>
      </c>
      <c r="R26" s="135">
        <f t="shared" si="3"/>
        <v>30353.49999999868</v>
      </c>
      <c r="S26" s="125">
        <f t="shared" si="4"/>
        <v>24.00000000000091</v>
      </c>
      <c r="T26" s="125">
        <f t="shared" si="5"/>
        <v>7284.839999999959</v>
      </c>
      <c r="U26" s="125">
        <f t="shared" si="6"/>
        <v>183410.99999999875</v>
      </c>
      <c r="V26" s="126" t="s">
        <v>73</v>
      </c>
      <c r="W26" s="125">
        <f t="shared" si="7"/>
        <v>0.1791666666666272</v>
      </c>
      <c r="X26">
        <f t="shared" si="8"/>
        <v>1</v>
      </c>
    </row>
    <row r="27" spans="1:24" ht="13.5">
      <c r="A27">
        <v>26</v>
      </c>
      <c r="B27" t="s">
        <v>84</v>
      </c>
      <c r="C27" t="s">
        <v>79</v>
      </c>
      <c r="D27">
        <v>29000</v>
      </c>
      <c r="E27" t="s">
        <v>85</v>
      </c>
      <c r="F27" t="s">
        <v>119</v>
      </c>
      <c r="G27" t="s">
        <v>175</v>
      </c>
      <c r="H27">
        <v>84.081</v>
      </c>
      <c r="I27" t="s">
        <v>119</v>
      </c>
      <c r="J27" t="s">
        <v>176</v>
      </c>
      <c r="K27">
        <v>83.83</v>
      </c>
      <c r="L27" t="s">
        <v>75</v>
      </c>
      <c r="M27" t="s">
        <v>71</v>
      </c>
      <c r="N27" s="125">
        <f t="shared" si="9"/>
      </c>
      <c r="O27" s="125">
        <f t="shared" si="10"/>
        <v>-25.100000000000477</v>
      </c>
      <c r="P27" s="125">
        <f t="shared" si="11"/>
        <v>-7279.000000000138</v>
      </c>
      <c r="Q27">
        <v>83.83</v>
      </c>
      <c r="R27" s="135">
        <f t="shared" si="3"/>
        <v>29228.84462151319</v>
      </c>
      <c r="S27" s="125">
        <f t="shared" si="4"/>
        <v>25.100000000000477</v>
      </c>
      <c r="T27" s="125">
        <f t="shared" si="5"/>
        <v>7336.4399999999505</v>
      </c>
      <c r="U27" s="125">
        <f t="shared" si="6"/>
        <v>176131.9999999986</v>
      </c>
      <c r="V27" s="126" t="s">
        <v>73</v>
      </c>
      <c r="W27" s="125">
        <f t="shared" si="7"/>
        <v>-1</v>
      </c>
      <c r="X27">
        <f t="shared" si="8"/>
        <v>1</v>
      </c>
    </row>
    <row r="28" spans="1:25" ht="13.5">
      <c r="A28">
        <v>27</v>
      </c>
      <c r="B28" t="s">
        <v>84</v>
      </c>
      <c r="C28" t="s">
        <v>127</v>
      </c>
      <c r="D28">
        <v>26000</v>
      </c>
      <c r="E28" t="s">
        <v>85</v>
      </c>
      <c r="F28" t="s">
        <v>119</v>
      </c>
      <c r="G28" t="s">
        <v>177</v>
      </c>
      <c r="H28">
        <v>83.8</v>
      </c>
      <c r="I28" t="s">
        <v>119</v>
      </c>
      <c r="J28" t="s">
        <v>178</v>
      </c>
      <c r="K28">
        <v>81.455</v>
      </c>
      <c r="L28" t="s">
        <v>145</v>
      </c>
      <c r="M28" t="s">
        <v>124</v>
      </c>
      <c r="N28" s="125">
        <f t="shared" si="9"/>
        <v>234.4999999999999</v>
      </c>
      <c r="O28" s="125">
        <f t="shared" si="10"/>
      </c>
      <c r="P28" s="125">
        <f t="shared" si="11"/>
        <v>60969.99999999997</v>
      </c>
      <c r="Q28">
        <v>84.07</v>
      </c>
      <c r="R28" s="135">
        <f t="shared" si="3"/>
        <v>26093.629629629806</v>
      </c>
      <c r="S28" s="125">
        <f t="shared" si="4"/>
        <v>26.999999999999602</v>
      </c>
      <c r="T28" s="125">
        <f t="shared" si="5"/>
        <v>7045.279999999944</v>
      </c>
      <c r="U28" s="125">
        <f t="shared" si="6"/>
        <v>237101.99999999857</v>
      </c>
      <c r="V28" s="126" t="s">
        <v>73</v>
      </c>
      <c r="W28" s="125">
        <f t="shared" si="7"/>
        <v>8.68518518518531</v>
      </c>
      <c r="X28">
        <f t="shared" si="8"/>
        <v>1</v>
      </c>
      <c r="Y28" t="s">
        <v>179</v>
      </c>
    </row>
    <row r="29" spans="1:24" ht="13.5">
      <c r="A29">
        <v>28</v>
      </c>
      <c r="B29" t="s">
        <v>84</v>
      </c>
      <c r="C29" t="s">
        <v>79</v>
      </c>
      <c r="D29">
        <v>118000</v>
      </c>
      <c r="E29" t="s">
        <v>85</v>
      </c>
      <c r="F29" t="s">
        <v>119</v>
      </c>
      <c r="G29" t="s">
        <v>180</v>
      </c>
      <c r="H29">
        <v>80.68</v>
      </c>
      <c r="I29" t="s">
        <v>119</v>
      </c>
      <c r="J29" t="s">
        <v>181</v>
      </c>
      <c r="K29">
        <v>80.836</v>
      </c>
      <c r="L29" t="s">
        <v>123</v>
      </c>
      <c r="M29" t="s">
        <v>124</v>
      </c>
      <c r="N29" s="125">
        <f t="shared" si="9"/>
        <v>15.59999999999917</v>
      </c>
      <c r="O29" s="125">
        <f t="shared" si="10"/>
      </c>
      <c r="P29" s="125">
        <f t="shared" si="11"/>
        <v>18407.99999999902</v>
      </c>
      <c r="Q29">
        <v>80.6</v>
      </c>
      <c r="R29" s="135">
        <f t="shared" si="3"/>
        <v>118550.99999998076</v>
      </c>
      <c r="S29" s="125">
        <f t="shared" si="4"/>
        <v>8.00000000000125</v>
      </c>
      <c r="T29" s="125">
        <f t="shared" si="5"/>
        <v>9484.079999999944</v>
      </c>
      <c r="U29" s="125">
        <f t="shared" si="6"/>
        <v>255509.99999999758</v>
      </c>
      <c r="V29" s="126" t="s">
        <v>73</v>
      </c>
      <c r="W29" s="125">
        <f t="shared" si="7"/>
        <v>1.9499999999995914</v>
      </c>
      <c r="X29">
        <f t="shared" si="8"/>
        <v>2</v>
      </c>
    </row>
    <row r="30" spans="1:24" ht="13.5">
      <c r="A30">
        <v>29</v>
      </c>
      <c r="B30" t="s">
        <v>84</v>
      </c>
      <c r="C30" t="s">
        <v>79</v>
      </c>
      <c r="D30">
        <v>51000</v>
      </c>
      <c r="E30" t="s">
        <v>85</v>
      </c>
      <c r="F30" t="s">
        <v>119</v>
      </c>
      <c r="G30" t="s">
        <v>182</v>
      </c>
      <c r="H30">
        <v>80.82</v>
      </c>
      <c r="I30" t="s">
        <v>119</v>
      </c>
      <c r="J30" t="s">
        <v>183</v>
      </c>
      <c r="K30">
        <v>80.719</v>
      </c>
      <c r="L30" t="s">
        <v>141</v>
      </c>
      <c r="M30" t="s">
        <v>71</v>
      </c>
      <c r="N30" s="125">
        <f>IF(M30="勝ち",ABS(K30-H30)*100,"")</f>
      </c>
      <c r="O30" s="125">
        <f>IF(M30="勝ち","",-1*ABS(K30-H30)*100)</f>
        <v>-10.099999999999909</v>
      </c>
      <c r="P30" s="125">
        <f t="shared" si="11"/>
        <v>-5150.999999999954</v>
      </c>
      <c r="Q30">
        <v>80.62</v>
      </c>
      <c r="R30" s="135">
        <f t="shared" si="3"/>
        <v>51102.00000000242</v>
      </c>
      <c r="S30" s="125">
        <f t="shared" si="4"/>
        <v>19.999999999998863</v>
      </c>
      <c r="T30" s="125">
        <f t="shared" si="5"/>
        <v>10220.399999999903</v>
      </c>
      <c r="U30" s="125">
        <f t="shared" si="6"/>
        <v>250358.99999999764</v>
      </c>
      <c r="V30" s="126" t="s">
        <v>73</v>
      </c>
      <c r="W30" s="125">
        <f t="shared" si="7"/>
        <v>-0.5050000000000242</v>
      </c>
      <c r="X30">
        <f t="shared" si="8"/>
        <v>1</v>
      </c>
    </row>
    <row r="31" spans="1:24" ht="13.5">
      <c r="A31">
        <v>30</v>
      </c>
      <c r="B31" t="s">
        <v>84</v>
      </c>
      <c r="C31" t="s">
        <v>79</v>
      </c>
      <c r="D31">
        <v>41000</v>
      </c>
      <c r="E31" t="s">
        <v>85</v>
      </c>
      <c r="F31" t="s">
        <v>119</v>
      </c>
      <c r="G31" t="s">
        <v>184</v>
      </c>
      <c r="H31">
        <v>83.09</v>
      </c>
      <c r="I31" t="s">
        <v>119</v>
      </c>
      <c r="J31" t="s">
        <v>185</v>
      </c>
      <c r="K31">
        <v>83.24</v>
      </c>
      <c r="L31" t="s">
        <v>123</v>
      </c>
      <c r="M31" t="s">
        <v>124</v>
      </c>
      <c r="N31" s="125">
        <f>IF(M31="勝ち",ABS(K31-H31)*100,"")</f>
        <v>14.999999999999147</v>
      </c>
      <c r="O31" s="125">
        <f>IF(M31="勝ち","",-1*ABS(K31-H31)*100)</f>
      </c>
      <c r="P31" s="125">
        <f t="shared" si="11"/>
        <v>6149.999999999651</v>
      </c>
      <c r="Q31">
        <v>82.85</v>
      </c>
      <c r="R31" s="135">
        <f t="shared" si="3"/>
        <v>41726.49999999803</v>
      </c>
      <c r="S31" s="125">
        <f t="shared" si="4"/>
        <v>24.00000000000091</v>
      </c>
      <c r="T31" s="125">
        <f t="shared" si="5"/>
        <v>10014.359999999906</v>
      </c>
      <c r="U31" s="125">
        <f t="shared" si="6"/>
        <v>256508.9999999973</v>
      </c>
      <c r="V31" s="126" t="s">
        <v>73</v>
      </c>
      <c r="W31" s="125">
        <f t="shared" si="7"/>
        <v>0.6249999999999408</v>
      </c>
      <c r="X31">
        <f t="shared" si="8"/>
        <v>1</v>
      </c>
    </row>
    <row r="32" spans="1:24" ht="13.5">
      <c r="A32">
        <v>31</v>
      </c>
      <c r="B32" t="s">
        <v>84</v>
      </c>
      <c r="C32" t="s">
        <v>127</v>
      </c>
      <c r="D32">
        <v>39000</v>
      </c>
      <c r="E32" t="s">
        <v>85</v>
      </c>
      <c r="F32" t="s">
        <v>119</v>
      </c>
      <c r="G32" t="s">
        <v>186</v>
      </c>
      <c r="H32">
        <v>83.21</v>
      </c>
      <c r="I32" t="s">
        <v>119</v>
      </c>
      <c r="J32" t="s">
        <v>186</v>
      </c>
      <c r="K32">
        <v>83.47</v>
      </c>
      <c r="L32" t="s">
        <v>75</v>
      </c>
      <c r="M32" t="s">
        <v>71</v>
      </c>
      <c r="N32" s="125">
        <f>IF(M32="勝ち",ABS(K32-H32)*100,"")</f>
      </c>
      <c r="O32" s="125">
        <f>IF(M32="勝ち","",-1*ABS(K32-H32)*100)</f>
        <v>-26.00000000000051</v>
      </c>
      <c r="P32" s="125">
        <f t="shared" si="11"/>
        <v>-10140.000000000198</v>
      </c>
      <c r="Q32">
        <v>83.47</v>
      </c>
      <c r="R32" s="135">
        <f t="shared" si="3"/>
        <v>39462.923076921885</v>
      </c>
      <c r="S32" s="125">
        <f t="shared" si="4"/>
        <v>26.00000000000051</v>
      </c>
      <c r="T32" s="125">
        <f t="shared" si="5"/>
        <v>10260.359999999891</v>
      </c>
      <c r="U32" s="125">
        <f t="shared" si="6"/>
        <v>246368.9999999971</v>
      </c>
      <c r="V32" s="126" t="s">
        <v>73</v>
      </c>
      <c r="W32" s="125">
        <f t="shared" si="7"/>
        <v>-1</v>
      </c>
      <c r="X32">
        <f t="shared" si="8"/>
        <v>1</v>
      </c>
    </row>
    <row r="33" spans="1:24" ht="13.5">
      <c r="A33">
        <v>32</v>
      </c>
      <c r="B33" t="s">
        <v>84</v>
      </c>
      <c r="C33" t="s">
        <v>79</v>
      </c>
      <c r="D33">
        <v>31000</v>
      </c>
      <c r="E33" t="s">
        <v>85</v>
      </c>
      <c r="F33" t="s">
        <v>119</v>
      </c>
      <c r="G33" t="s">
        <v>187</v>
      </c>
      <c r="H33">
        <v>84.12</v>
      </c>
      <c r="I33" t="s">
        <v>119</v>
      </c>
      <c r="J33" t="s">
        <v>188</v>
      </c>
      <c r="K33">
        <v>83.81</v>
      </c>
      <c r="L33" t="s">
        <v>75</v>
      </c>
      <c r="M33" t="s">
        <v>71</v>
      </c>
      <c r="N33" s="125">
        <f t="shared" si="9"/>
      </c>
      <c r="O33" s="125">
        <f t="shared" si="10"/>
        <v>-31.000000000000227</v>
      </c>
      <c r="P33" s="125">
        <f t="shared" si="11"/>
        <v>-9610.000000000071</v>
      </c>
      <c r="Q33">
        <v>83.81</v>
      </c>
      <c r="R33" s="135">
        <f t="shared" si="3"/>
        <v>31789.548387096165</v>
      </c>
      <c r="S33" s="125">
        <f t="shared" si="4"/>
        <v>31.000000000000227</v>
      </c>
      <c r="T33" s="125">
        <f t="shared" si="5"/>
        <v>9854.759999999884</v>
      </c>
      <c r="U33" s="125">
        <f t="shared" si="6"/>
        <v>236758.99999999703</v>
      </c>
      <c r="V33" s="126" t="s">
        <v>73</v>
      </c>
      <c r="W33" s="125">
        <f t="shared" si="7"/>
        <v>-1</v>
      </c>
      <c r="X33">
        <f t="shared" si="8"/>
        <v>2</v>
      </c>
    </row>
    <row r="34" spans="1:24" ht="13.5">
      <c r="A34">
        <v>33</v>
      </c>
      <c r="B34" t="s">
        <v>84</v>
      </c>
      <c r="C34" t="s">
        <v>127</v>
      </c>
      <c r="D34">
        <v>28000</v>
      </c>
      <c r="E34" t="s">
        <v>85</v>
      </c>
      <c r="F34" t="s">
        <v>119</v>
      </c>
      <c r="G34" t="s">
        <v>189</v>
      </c>
      <c r="H34">
        <v>84.1</v>
      </c>
      <c r="I34" t="s">
        <v>119</v>
      </c>
      <c r="J34" t="s">
        <v>190</v>
      </c>
      <c r="K34">
        <v>81.791</v>
      </c>
      <c r="L34" t="s">
        <v>123</v>
      </c>
      <c r="M34" t="s">
        <v>124</v>
      </c>
      <c r="N34" s="125">
        <f t="shared" si="9"/>
        <v>230.89999999999975</v>
      </c>
      <c r="O34" s="125">
        <f t="shared" si="10"/>
      </c>
      <c r="P34" s="125">
        <f t="shared" si="11"/>
        <v>64651.99999999993</v>
      </c>
      <c r="Q34">
        <v>84.43</v>
      </c>
      <c r="R34" s="135">
        <f aca="true" t="shared" si="12" ref="R34:R65">T34/ABS(H34-Q34)</f>
        <v>28698.060606059164</v>
      </c>
      <c r="S34" s="125">
        <f aca="true" t="shared" si="13" ref="S34:S66">ABS(H34-Q34)*100</f>
        <v>33.00000000000125</v>
      </c>
      <c r="T34" s="125">
        <f t="shared" si="5"/>
        <v>9470.359999999882</v>
      </c>
      <c r="U34" s="125">
        <f t="shared" si="6"/>
        <v>301410.999999997</v>
      </c>
      <c r="V34" s="126" t="s">
        <v>73</v>
      </c>
      <c r="W34" s="125">
        <f aca="true" t="shared" si="14" ref="W34:W65">IF(O34="",N34/S34,O34/S34)</f>
        <v>6.996969696969424</v>
      </c>
      <c r="X34">
        <f aca="true" t="shared" si="15" ref="X34:X65">IF(M34=M33,X33+1,1)</f>
        <v>1</v>
      </c>
    </row>
    <row r="35" spans="1:24" ht="13.5">
      <c r="A35">
        <v>34</v>
      </c>
      <c r="B35" t="s">
        <v>84</v>
      </c>
      <c r="C35" t="s">
        <v>127</v>
      </c>
      <c r="D35">
        <v>72000</v>
      </c>
      <c r="E35" t="s">
        <v>85</v>
      </c>
      <c r="F35" t="s">
        <v>119</v>
      </c>
      <c r="G35" t="s">
        <v>191</v>
      </c>
      <c r="H35">
        <v>83.64</v>
      </c>
      <c r="I35" t="s">
        <v>119</v>
      </c>
      <c r="J35" t="s">
        <v>192</v>
      </c>
      <c r="K35">
        <v>83.77</v>
      </c>
      <c r="L35" t="s">
        <v>193</v>
      </c>
      <c r="M35" t="s">
        <v>71</v>
      </c>
      <c r="N35" s="125">
        <f t="shared" si="9"/>
      </c>
      <c r="O35" s="125">
        <f t="shared" si="10"/>
        <v>-12.999999999999545</v>
      </c>
      <c r="P35" s="125">
        <f t="shared" si="11"/>
        <v>-9359.999999999673</v>
      </c>
      <c r="Q35">
        <v>83.77</v>
      </c>
      <c r="R35" s="135">
        <f t="shared" si="12"/>
        <v>92741.84615384847</v>
      </c>
      <c r="S35" s="125">
        <f t="shared" si="13"/>
        <v>12.999999999999545</v>
      </c>
      <c r="T35" s="125">
        <f t="shared" si="5"/>
        <v>12056.439999999879</v>
      </c>
      <c r="U35" s="125">
        <f t="shared" si="6"/>
        <v>292050.9999999973</v>
      </c>
      <c r="V35" s="126" t="s">
        <v>73</v>
      </c>
      <c r="W35" s="125">
        <f t="shared" si="14"/>
        <v>-1</v>
      </c>
      <c r="X35">
        <f t="shared" si="15"/>
        <v>1</v>
      </c>
    </row>
    <row r="36" spans="1:24" ht="13.5">
      <c r="A36">
        <v>35</v>
      </c>
      <c r="B36" t="s">
        <v>84</v>
      </c>
      <c r="C36" t="s">
        <v>127</v>
      </c>
      <c r="D36">
        <v>55000</v>
      </c>
      <c r="E36" t="s">
        <v>85</v>
      </c>
      <c r="F36" t="s">
        <v>119</v>
      </c>
      <c r="G36" t="s">
        <v>194</v>
      </c>
      <c r="H36">
        <v>82.77</v>
      </c>
      <c r="I36" t="s">
        <v>119</v>
      </c>
      <c r="J36" t="s">
        <v>195</v>
      </c>
      <c r="K36">
        <v>81.369</v>
      </c>
      <c r="L36" t="s">
        <v>123</v>
      </c>
      <c r="M36" t="s">
        <v>124</v>
      </c>
      <c r="N36" s="125">
        <f t="shared" si="9"/>
        <v>140.09999999999962</v>
      </c>
      <c r="O36" s="125">
        <f t="shared" si="10"/>
      </c>
      <c r="P36" s="125">
        <f t="shared" si="11"/>
        <v>77054.9999999998</v>
      </c>
      <c r="Q36">
        <v>82.94</v>
      </c>
      <c r="R36" s="135">
        <f t="shared" si="12"/>
        <v>68717.88235293987</v>
      </c>
      <c r="S36" s="125">
        <f t="shared" si="13"/>
        <v>17.00000000000017</v>
      </c>
      <c r="T36" s="125">
        <f t="shared" si="5"/>
        <v>11682.039999999894</v>
      </c>
      <c r="U36" s="125">
        <f t="shared" si="6"/>
        <v>369105.9999999971</v>
      </c>
      <c r="V36" s="126" t="s">
        <v>73</v>
      </c>
      <c r="W36" s="125">
        <f t="shared" si="14"/>
        <v>8.241176470588131</v>
      </c>
      <c r="X36">
        <f t="shared" si="15"/>
        <v>1</v>
      </c>
    </row>
    <row r="37" spans="1:24" ht="13.5">
      <c r="A37">
        <v>36</v>
      </c>
      <c r="B37" t="s">
        <v>84</v>
      </c>
      <c r="C37" t="s">
        <v>79</v>
      </c>
      <c r="D37">
        <v>61000</v>
      </c>
      <c r="E37" t="s">
        <v>85</v>
      </c>
      <c r="F37" t="s">
        <v>119</v>
      </c>
      <c r="G37" t="s">
        <v>196</v>
      </c>
      <c r="H37">
        <v>82.11</v>
      </c>
      <c r="I37" t="s">
        <v>119</v>
      </c>
      <c r="J37" t="s">
        <v>197</v>
      </c>
      <c r="K37">
        <v>82.898</v>
      </c>
      <c r="L37" t="s">
        <v>123</v>
      </c>
      <c r="M37" t="s">
        <v>124</v>
      </c>
      <c r="N37" s="125">
        <f t="shared" si="9"/>
        <v>78.79999999999967</v>
      </c>
      <c r="O37" s="125">
        <f t="shared" si="10"/>
      </c>
      <c r="P37" s="125">
        <f t="shared" si="11"/>
        <v>48067.999999999796</v>
      </c>
      <c r="Q37">
        <v>81.87</v>
      </c>
      <c r="R37" s="135">
        <f t="shared" si="12"/>
        <v>61517.666666667494</v>
      </c>
      <c r="S37" s="125">
        <f t="shared" si="13"/>
        <v>23.99999999999949</v>
      </c>
      <c r="T37" s="125">
        <f t="shared" si="5"/>
        <v>14764.239999999883</v>
      </c>
      <c r="U37" s="125">
        <f t="shared" si="6"/>
        <v>417173.99999999686</v>
      </c>
      <c r="V37" s="126" t="s">
        <v>73</v>
      </c>
      <c r="W37" s="125">
        <f t="shared" si="14"/>
        <v>3.2833333333333896</v>
      </c>
      <c r="X37">
        <f t="shared" si="15"/>
        <v>2</v>
      </c>
    </row>
    <row r="38" spans="1:24" ht="13.5">
      <c r="A38">
        <v>37</v>
      </c>
      <c r="B38" t="s">
        <v>84</v>
      </c>
      <c r="C38" t="s">
        <v>79</v>
      </c>
      <c r="D38">
        <v>49000</v>
      </c>
      <c r="E38" t="s">
        <v>85</v>
      </c>
      <c r="F38" t="s">
        <v>119</v>
      </c>
      <c r="G38" t="s">
        <v>198</v>
      </c>
      <c r="H38">
        <v>83.21</v>
      </c>
      <c r="I38" t="s">
        <v>119</v>
      </c>
      <c r="J38" t="s">
        <v>197</v>
      </c>
      <c r="K38">
        <v>82.91</v>
      </c>
      <c r="L38" t="s">
        <v>75</v>
      </c>
      <c r="M38" t="s">
        <v>71</v>
      </c>
      <c r="N38" s="125">
        <f t="shared" si="9"/>
      </c>
      <c r="O38" s="125">
        <f t="shared" si="10"/>
        <v>-29.999999999999716</v>
      </c>
      <c r="P38" s="125">
        <f t="shared" si="11"/>
        <v>-14699.99999999986</v>
      </c>
      <c r="Q38">
        <v>82.91</v>
      </c>
      <c r="R38" s="135">
        <f t="shared" si="12"/>
        <v>55623.20000000011</v>
      </c>
      <c r="S38" s="125">
        <f t="shared" si="13"/>
        <v>29.999999999999716</v>
      </c>
      <c r="T38" s="125">
        <f t="shared" si="5"/>
        <v>16686.959999999875</v>
      </c>
      <c r="U38" s="125">
        <f t="shared" si="6"/>
        <v>402473.999999997</v>
      </c>
      <c r="V38" s="126" t="s">
        <v>73</v>
      </c>
      <c r="W38" s="125">
        <f t="shared" si="14"/>
        <v>-1</v>
      </c>
      <c r="X38">
        <f t="shared" si="15"/>
        <v>1</v>
      </c>
    </row>
    <row r="39" spans="1:24" ht="13.5">
      <c r="A39">
        <v>38</v>
      </c>
      <c r="B39" t="s">
        <v>84</v>
      </c>
      <c r="C39" t="s">
        <v>127</v>
      </c>
      <c r="D39">
        <v>114000</v>
      </c>
      <c r="E39" t="s">
        <v>85</v>
      </c>
      <c r="F39" t="s">
        <v>119</v>
      </c>
      <c r="G39" t="s">
        <v>199</v>
      </c>
      <c r="H39">
        <v>82.99</v>
      </c>
      <c r="I39" t="s">
        <v>119</v>
      </c>
      <c r="J39" t="s">
        <v>200</v>
      </c>
      <c r="K39">
        <v>83.13</v>
      </c>
      <c r="L39" t="s">
        <v>75</v>
      </c>
      <c r="M39" t="s">
        <v>71</v>
      </c>
      <c r="N39" s="125">
        <f t="shared" si="9"/>
      </c>
      <c r="O39" s="125">
        <f t="shared" si="10"/>
        <v>-14.000000000000057</v>
      </c>
      <c r="P39" s="125">
        <f t="shared" si="11"/>
        <v>-15960.000000000065</v>
      </c>
      <c r="Q39">
        <v>83.13</v>
      </c>
      <c r="R39" s="135">
        <f t="shared" si="12"/>
        <v>114992.5714285701</v>
      </c>
      <c r="S39" s="125">
        <f t="shared" si="13"/>
        <v>14.000000000000057</v>
      </c>
      <c r="T39" s="125">
        <f t="shared" si="5"/>
        <v>16098.959999999879</v>
      </c>
      <c r="U39" s="125">
        <f t="shared" si="6"/>
        <v>386513.9999999969</v>
      </c>
      <c r="V39" s="126" t="s">
        <v>73</v>
      </c>
      <c r="W39" s="125">
        <f t="shared" si="14"/>
        <v>-1</v>
      </c>
      <c r="X39">
        <f t="shared" si="15"/>
        <v>2</v>
      </c>
    </row>
    <row r="40" spans="1:24" ht="13.5">
      <c r="A40">
        <v>39</v>
      </c>
      <c r="B40" t="s">
        <v>84</v>
      </c>
      <c r="C40" t="s">
        <v>79</v>
      </c>
      <c r="D40">
        <v>19000</v>
      </c>
      <c r="E40" t="s">
        <v>85</v>
      </c>
      <c r="F40" t="s">
        <v>119</v>
      </c>
      <c r="G40" t="s">
        <v>201</v>
      </c>
      <c r="H40">
        <v>81.91</v>
      </c>
      <c r="I40" t="s">
        <v>119</v>
      </c>
      <c r="J40" t="s">
        <v>202</v>
      </c>
      <c r="K40">
        <v>83.233</v>
      </c>
      <c r="L40" t="s">
        <v>123</v>
      </c>
      <c r="M40" t="s">
        <v>124</v>
      </c>
      <c r="N40" s="125">
        <f t="shared" si="9"/>
        <v>132.30000000000075</v>
      </c>
      <c r="O40" s="125">
        <f t="shared" si="10"/>
      </c>
      <c r="P40" s="125">
        <f t="shared" si="11"/>
        <v>25137.000000000146</v>
      </c>
      <c r="Q40">
        <v>81.13</v>
      </c>
      <c r="R40" s="135">
        <f t="shared" si="12"/>
        <v>19821.230769230584</v>
      </c>
      <c r="S40" s="125">
        <f t="shared" si="13"/>
        <v>78.00000000000011</v>
      </c>
      <c r="T40" s="125">
        <f t="shared" si="5"/>
        <v>15460.559999999878</v>
      </c>
      <c r="U40" s="125">
        <f t="shared" si="6"/>
        <v>411650.9999999971</v>
      </c>
      <c r="V40" s="126" t="s">
        <v>73</v>
      </c>
      <c r="W40" s="125">
        <f t="shared" si="14"/>
        <v>1.6961538461538532</v>
      </c>
      <c r="X40">
        <f t="shared" si="15"/>
        <v>1</v>
      </c>
    </row>
    <row r="41" spans="1:24" ht="13.5">
      <c r="A41">
        <v>40</v>
      </c>
      <c r="B41" t="s">
        <v>84</v>
      </c>
      <c r="C41" t="s">
        <v>127</v>
      </c>
      <c r="D41">
        <v>37000</v>
      </c>
      <c r="E41" t="s">
        <v>85</v>
      </c>
      <c r="F41" t="s">
        <v>119</v>
      </c>
      <c r="G41" t="s">
        <v>203</v>
      </c>
      <c r="H41">
        <v>83.08</v>
      </c>
      <c r="I41" t="s">
        <v>119</v>
      </c>
      <c r="J41" t="s">
        <v>204</v>
      </c>
      <c r="K41">
        <v>82.029</v>
      </c>
      <c r="L41" t="s">
        <v>123</v>
      </c>
      <c r="M41" t="s">
        <v>124</v>
      </c>
      <c r="N41" s="125">
        <f t="shared" si="9"/>
        <v>105.1000000000002</v>
      </c>
      <c r="O41" s="125">
        <f t="shared" si="10"/>
      </c>
      <c r="P41" s="125">
        <f t="shared" si="11"/>
        <v>38887.00000000007</v>
      </c>
      <c r="Q41">
        <v>83.52</v>
      </c>
      <c r="R41" s="135">
        <f t="shared" si="12"/>
        <v>37422.81818181811</v>
      </c>
      <c r="S41" s="125">
        <f t="shared" si="13"/>
        <v>43.99999999999977</v>
      </c>
      <c r="T41" s="125">
        <f t="shared" si="5"/>
        <v>16466.039999999884</v>
      </c>
      <c r="U41" s="125">
        <f t="shared" si="6"/>
        <v>450537.99999999715</v>
      </c>
      <c r="V41" s="126" t="s">
        <v>73</v>
      </c>
      <c r="W41" s="125">
        <f t="shared" si="14"/>
        <v>2.3886363636363805</v>
      </c>
      <c r="X41">
        <f t="shared" si="15"/>
        <v>2</v>
      </c>
    </row>
    <row r="42" spans="1:24" ht="13.5">
      <c r="A42">
        <v>41</v>
      </c>
      <c r="B42" t="s">
        <v>84</v>
      </c>
      <c r="C42" t="s">
        <v>127</v>
      </c>
      <c r="D42">
        <v>91000</v>
      </c>
      <c r="E42" t="s">
        <v>85</v>
      </c>
      <c r="F42" t="s">
        <v>119</v>
      </c>
      <c r="G42" t="s">
        <v>205</v>
      </c>
      <c r="H42">
        <v>81.87</v>
      </c>
      <c r="I42" t="s">
        <v>119</v>
      </c>
      <c r="J42" t="s">
        <v>204</v>
      </c>
      <c r="K42">
        <v>82.018</v>
      </c>
      <c r="L42" t="s">
        <v>141</v>
      </c>
      <c r="M42" t="s">
        <v>71</v>
      </c>
      <c r="N42" s="125">
        <f t="shared" si="9"/>
      </c>
      <c r="O42" s="125">
        <f t="shared" si="10"/>
        <v>-14.799999999999613</v>
      </c>
      <c r="P42" s="125">
        <f t="shared" si="11"/>
        <v>-13467.999999999649</v>
      </c>
      <c r="Q42">
        <v>82.05</v>
      </c>
      <c r="R42" s="135">
        <f t="shared" si="12"/>
        <v>100119.55555555904</v>
      </c>
      <c r="S42" s="125">
        <f t="shared" si="13"/>
        <v>17.99999999999926</v>
      </c>
      <c r="T42" s="125">
        <f t="shared" si="5"/>
        <v>18021.519999999888</v>
      </c>
      <c r="U42" s="125">
        <f aca="true" t="shared" si="16" ref="U42:U101">U41+P42</f>
        <v>437069.9999999975</v>
      </c>
      <c r="V42" s="126" t="s">
        <v>73</v>
      </c>
      <c r="W42" s="125">
        <f t="shared" si="14"/>
        <v>-0.8222222222222345</v>
      </c>
      <c r="X42">
        <f t="shared" si="15"/>
        <v>1</v>
      </c>
    </row>
    <row r="43" spans="1:24" ht="13.5">
      <c r="A43">
        <v>42</v>
      </c>
      <c r="B43" t="s">
        <v>84</v>
      </c>
      <c r="C43" t="s">
        <v>127</v>
      </c>
      <c r="D43">
        <v>79000</v>
      </c>
      <c r="E43" t="s">
        <v>85</v>
      </c>
      <c r="F43" t="s">
        <v>119</v>
      </c>
      <c r="G43" t="s">
        <v>206</v>
      </c>
      <c r="H43">
        <v>81.88</v>
      </c>
      <c r="I43" t="s">
        <v>119</v>
      </c>
      <c r="J43" t="s">
        <v>207</v>
      </c>
      <c r="K43">
        <v>82.1</v>
      </c>
      <c r="L43" t="s">
        <v>75</v>
      </c>
      <c r="M43" t="s">
        <v>71</v>
      </c>
      <c r="N43" s="125">
        <f t="shared" si="9"/>
      </c>
      <c r="O43" s="125">
        <f t="shared" si="10"/>
        <v>-21.999999999999886</v>
      </c>
      <c r="P43" s="125">
        <f>IF(O43="",N43*D43/100,O43*D43/100)</f>
        <v>-17379.99999999991</v>
      </c>
      <c r="Q43">
        <v>82.1</v>
      </c>
      <c r="R43" s="135">
        <f t="shared" si="12"/>
        <v>79467.27272727269</v>
      </c>
      <c r="S43" s="125">
        <f t="shared" si="13"/>
        <v>21.999999999999886</v>
      </c>
      <c r="T43" s="125">
        <f t="shared" si="5"/>
        <v>17482.7999999999</v>
      </c>
      <c r="U43" s="125">
        <f t="shared" si="16"/>
        <v>419689.9999999976</v>
      </c>
      <c r="V43" s="126" t="s">
        <v>73</v>
      </c>
      <c r="W43" s="125">
        <f t="shared" si="14"/>
        <v>-1</v>
      </c>
      <c r="X43">
        <f t="shared" si="15"/>
        <v>2</v>
      </c>
    </row>
    <row r="44" spans="1:24" ht="13.5">
      <c r="A44">
        <v>43</v>
      </c>
      <c r="B44" t="s">
        <v>84</v>
      </c>
      <c r="C44" t="s">
        <v>79</v>
      </c>
      <c r="D44">
        <v>64000</v>
      </c>
      <c r="E44" t="s">
        <v>85</v>
      </c>
      <c r="F44" t="s">
        <v>119</v>
      </c>
      <c r="G44" t="s">
        <v>208</v>
      </c>
      <c r="H44">
        <v>82.23</v>
      </c>
      <c r="I44" t="s">
        <v>119</v>
      </c>
      <c r="J44" t="s">
        <v>209</v>
      </c>
      <c r="K44">
        <v>82.688</v>
      </c>
      <c r="L44" t="s">
        <v>123</v>
      </c>
      <c r="M44" t="s">
        <v>124</v>
      </c>
      <c r="N44" s="125">
        <f t="shared" si="9"/>
        <v>45.79999999999984</v>
      </c>
      <c r="O44" s="125">
        <f t="shared" si="10"/>
      </c>
      <c r="P44" s="125">
        <f t="shared" si="11"/>
        <v>29311.999999999898</v>
      </c>
      <c r="Q44">
        <v>81.97</v>
      </c>
      <c r="R44" s="135">
        <f t="shared" si="12"/>
        <v>64567.69230769067</v>
      </c>
      <c r="S44" s="125">
        <f t="shared" si="13"/>
        <v>26.00000000000051</v>
      </c>
      <c r="T44" s="125">
        <f t="shared" si="5"/>
        <v>16787.599999999904</v>
      </c>
      <c r="U44" s="125">
        <f t="shared" si="16"/>
        <v>449001.9999999975</v>
      </c>
      <c r="V44" s="126" t="s">
        <v>73</v>
      </c>
      <c r="W44" s="125">
        <f t="shared" si="14"/>
        <v>1.7615384615384209</v>
      </c>
      <c r="X44">
        <f t="shared" si="15"/>
        <v>1</v>
      </c>
    </row>
    <row r="45" spans="1:24" ht="13.5">
      <c r="A45">
        <v>44</v>
      </c>
      <c r="B45" t="s">
        <v>84</v>
      </c>
      <c r="C45" t="s">
        <v>127</v>
      </c>
      <c r="D45">
        <v>74000</v>
      </c>
      <c r="E45" t="s">
        <v>85</v>
      </c>
      <c r="F45" t="s">
        <v>119</v>
      </c>
      <c r="G45" t="s">
        <v>210</v>
      </c>
      <c r="H45">
        <v>83.03</v>
      </c>
      <c r="I45" t="s">
        <v>119</v>
      </c>
      <c r="J45" t="s">
        <v>211</v>
      </c>
      <c r="K45">
        <v>81.941</v>
      </c>
      <c r="L45" t="s">
        <v>123</v>
      </c>
      <c r="M45" t="s">
        <v>124</v>
      </c>
      <c r="N45" s="125">
        <f t="shared" si="9"/>
        <v>108.89999999999986</v>
      </c>
      <c r="O45" s="125">
        <f t="shared" si="10"/>
      </c>
      <c r="P45" s="125">
        <f t="shared" si="11"/>
        <v>80585.9999999999</v>
      </c>
      <c r="Q45">
        <v>83.272</v>
      </c>
      <c r="R45" s="135">
        <f t="shared" si="12"/>
        <v>74215.20661156847</v>
      </c>
      <c r="S45" s="125">
        <f t="shared" si="13"/>
        <v>24.200000000000443</v>
      </c>
      <c r="T45" s="125">
        <f t="shared" si="5"/>
        <v>17960.0799999999</v>
      </c>
      <c r="U45" s="125">
        <f t="shared" si="16"/>
        <v>529587.9999999974</v>
      </c>
      <c r="V45" s="126" t="s">
        <v>73</v>
      </c>
      <c r="W45" s="125">
        <f t="shared" si="14"/>
        <v>4.499999999999912</v>
      </c>
      <c r="X45">
        <f t="shared" si="15"/>
        <v>2</v>
      </c>
    </row>
    <row r="46" spans="1:24" ht="13.5">
      <c r="A46">
        <v>45</v>
      </c>
      <c r="B46" t="s">
        <v>84</v>
      </c>
      <c r="C46" t="s">
        <v>79</v>
      </c>
      <c r="D46">
        <v>92000</v>
      </c>
      <c r="E46" t="s">
        <v>85</v>
      </c>
      <c r="F46" t="s">
        <v>119</v>
      </c>
      <c r="G46" t="s">
        <v>212</v>
      </c>
      <c r="H46">
        <v>82.087</v>
      </c>
      <c r="I46" t="s">
        <v>119</v>
      </c>
      <c r="J46" t="s">
        <v>212</v>
      </c>
      <c r="K46">
        <v>81.893</v>
      </c>
      <c r="L46" t="s">
        <v>213</v>
      </c>
      <c r="M46" t="s">
        <v>71</v>
      </c>
      <c r="N46" s="125">
        <f t="shared" si="9"/>
      </c>
      <c r="O46" s="125">
        <f t="shared" si="10"/>
        <v>-19.40000000000026</v>
      </c>
      <c r="P46" s="125">
        <f>IF(O46="",N46*D46/100,O46*D46/100)</f>
        <v>-17848.00000000024</v>
      </c>
      <c r="Q46">
        <v>81.893</v>
      </c>
      <c r="R46" s="135">
        <f t="shared" si="12"/>
        <v>109193.40206185367</v>
      </c>
      <c r="S46" s="125">
        <f t="shared" si="13"/>
        <v>19.40000000000026</v>
      </c>
      <c r="T46" s="125">
        <f t="shared" si="5"/>
        <v>21183.5199999999</v>
      </c>
      <c r="U46" s="125">
        <f t="shared" si="16"/>
        <v>511739.9999999972</v>
      </c>
      <c r="V46" s="126" t="s">
        <v>73</v>
      </c>
      <c r="W46" s="125">
        <f t="shared" si="14"/>
        <v>-1</v>
      </c>
      <c r="X46">
        <f t="shared" si="15"/>
        <v>1</v>
      </c>
    </row>
    <row r="47" spans="1:24" ht="13.5">
      <c r="A47">
        <v>46</v>
      </c>
      <c r="B47" t="s">
        <v>84</v>
      </c>
      <c r="C47" t="s">
        <v>127</v>
      </c>
      <c r="D47">
        <v>51000</v>
      </c>
      <c r="E47" t="s">
        <v>85</v>
      </c>
      <c r="F47" t="s">
        <v>119</v>
      </c>
      <c r="G47" t="s">
        <v>214</v>
      </c>
      <c r="H47">
        <v>81.598</v>
      </c>
      <c r="I47" t="s">
        <v>119</v>
      </c>
      <c r="J47" t="s">
        <v>211</v>
      </c>
      <c r="K47">
        <v>81.935</v>
      </c>
      <c r="L47" t="s">
        <v>75</v>
      </c>
      <c r="M47" t="s">
        <v>71</v>
      </c>
      <c r="N47" s="125">
        <f t="shared" si="9"/>
      </c>
      <c r="O47" s="125">
        <f t="shared" si="10"/>
        <v>-33.70000000000033</v>
      </c>
      <c r="P47" s="125">
        <f t="shared" si="11"/>
        <v>-17187.000000000167</v>
      </c>
      <c r="Q47">
        <v>81.935</v>
      </c>
      <c r="R47" s="135">
        <f t="shared" si="12"/>
        <v>60740.65281899017</v>
      </c>
      <c r="S47" s="125">
        <f t="shared" si="13"/>
        <v>33.70000000000033</v>
      </c>
      <c r="T47" s="125">
        <f t="shared" si="5"/>
        <v>20469.59999999989</v>
      </c>
      <c r="U47" s="125">
        <f t="shared" si="16"/>
        <v>494552.99999999703</v>
      </c>
      <c r="V47" s="126" t="s">
        <v>73</v>
      </c>
      <c r="W47" s="125">
        <f t="shared" si="14"/>
        <v>-1</v>
      </c>
      <c r="X47">
        <f t="shared" si="15"/>
        <v>2</v>
      </c>
    </row>
    <row r="48" spans="1:24" ht="13.5">
      <c r="A48">
        <v>47</v>
      </c>
      <c r="B48" t="s">
        <v>84</v>
      </c>
      <c r="C48" t="s">
        <v>127</v>
      </c>
      <c r="D48">
        <v>132000</v>
      </c>
      <c r="E48" t="s">
        <v>85</v>
      </c>
      <c r="F48" t="s">
        <v>119</v>
      </c>
      <c r="G48" t="s">
        <v>215</v>
      </c>
      <c r="H48">
        <v>80.83</v>
      </c>
      <c r="I48" t="s">
        <v>119</v>
      </c>
      <c r="J48" t="s">
        <v>216</v>
      </c>
      <c r="K48">
        <v>80.061</v>
      </c>
      <c r="L48" t="s">
        <v>123</v>
      </c>
      <c r="M48" t="s">
        <v>124</v>
      </c>
      <c r="N48" s="125">
        <f t="shared" si="9"/>
        <v>76.89999999999912</v>
      </c>
      <c r="O48" s="125">
        <f t="shared" si="10"/>
      </c>
      <c r="P48" s="125">
        <f t="shared" si="11"/>
        <v>101507.99999999885</v>
      </c>
      <c r="Q48">
        <v>80.979</v>
      </c>
      <c r="R48" s="135">
        <f t="shared" si="12"/>
        <v>132765.90604026685</v>
      </c>
      <c r="S48" s="125">
        <f t="shared" si="13"/>
        <v>14.900000000000091</v>
      </c>
      <c r="T48" s="125">
        <f>$S$1*U47</f>
        <v>19782.119999999883</v>
      </c>
      <c r="U48" s="125">
        <f t="shared" si="16"/>
        <v>596060.9999999959</v>
      </c>
      <c r="V48" s="126" t="s">
        <v>73</v>
      </c>
      <c r="W48" s="125">
        <f t="shared" si="14"/>
        <v>5.161073825503266</v>
      </c>
      <c r="X48">
        <f t="shared" si="15"/>
        <v>1</v>
      </c>
    </row>
    <row r="49" spans="1:24" ht="13.5">
      <c r="A49">
        <v>48</v>
      </c>
      <c r="B49" t="s">
        <v>84</v>
      </c>
      <c r="C49" t="s">
        <v>79</v>
      </c>
      <c r="D49">
        <v>67000</v>
      </c>
      <c r="E49" t="s">
        <v>85</v>
      </c>
      <c r="F49" t="s">
        <v>119</v>
      </c>
      <c r="G49" t="s">
        <v>217</v>
      </c>
      <c r="H49">
        <v>80.907</v>
      </c>
      <c r="I49" t="s">
        <v>119</v>
      </c>
      <c r="J49" t="s">
        <v>218</v>
      </c>
      <c r="K49">
        <v>80.702</v>
      </c>
      <c r="L49" t="s">
        <v>141</v>
      </c>
      <c r="M49" t="s">
        <v>71</v>
      </c>
      <c r="N49" s="125">
        <f t="shared" si="9"/>
      </c>
      <c r="O49" s="125">
        <f t="shared" si="10"/>
        <v>-20.49999999999983</v>
      </c>
      <c r="P49" s="125">
        <f t="shared" si="11"/>
        <v>-13734.999999999885</v>
      </c>
      <c r="Q49">
        <v>80.614</v>
      </c>
      <c r="R49" s="135">
        <f t="shared" si="12"/>
        <v>81373.51535836341</v>
      </c>
      <c r="S49" s="125">
        <f t="shared" si="13"/>
        <v>29.299999999999216</v>
      </c>
      <c r="T49" s="125">
        <f>$S$1*U48</f>
        <v>23842.43999999984</v>
      </c>
      <c r="U49" s="125">
        <f t="shared" si="16"/>
        <v>582325.999999996</v>
      </c>
      <c r="V49" s="126" t="s">
        <v>73</v>
      </c>
      <c r="W49" s="125">
        <f t="shared" si="14"/>
        <v>-0.6996587030716853</v>
      </c>
      <c r="X49">
        <f t="shared" si="15"/>
        <v>1</v>
      </c>
    </row>
    <row r="50" spans="1:24" ht="13.5">
      <c r="A50">
        <v>49</v>
      </c>
      <c r="B50" t="s">
        <v>84</v>
      </c>
      <c r="C50" t="s">
        <v>127</v>
      </c>
      <c r="D50">
        <v>124000</v>
      </c>
      <c r="E50" t="s">
        <v>85</v>
      </c>
      <c r="F50" t="s">
        <v>119</v>
      </c>
      <c r="G50" t="s">
        <v>220</v>
      </c>
      <c r="H50">
        <v>80.728</v>
      </c>
      <c r="I50" t="s">
        <v>119</v>
      </c>
      <c r="J50" t="s">
        <v>221</v>
      </c>
      <c r="K50">
        <v>80.915</v>
      </c>
      <c r="L50" t="s">
        <v>75</v>
      </c>
      <c r="M50" t="s">
        <v>71</v>
      </c>
      <c r="N50" s="125">
        <f t="shared" si="9"/>
      </c>
      <c r="O50" s="125">
        <f t="shared" si="10"/>
        <v>-18.700000000001182</v>
      </c>
      <c r="P50" s="125">
        <f t="shared" si="11"/>
        <v>-23188.000000001466</v>
      </c>
      <c r="Q50">
        <v>80.915</v>
      </c>
      <c r="R50" s="135">
        <f t="shared" si="12"/>
        <v>124561.71122993779</v>
      </c>
      <c r="S50" s="125">
        <f t="shared" si="13"/>
        <v>18.700000000001182</v>
      </c>
      <c r="T50" s="125">
        <f t="shared" si="5"/>
        <v>23293.03999999984</v>
      </c>
      <c r="U50" s="125">
        <f t="shared" si="16"/>
        <v>559137.9999999945</v>
      </c>
      <c r="V50" s="126" t="s">
        <v>73</v>
      </c>
      <c r="W50" s="125">
        <f t="shared" si="14"/>
        <v>-1</v>
      </c>
      <c r="X50">
        <f t="shared" si="15"/>
        <v>2</v>
      </c>
    </row>
    <row r="51" spans="1:24" ht="13.5">
      <c r="A51">
        <v>50</v>
      </c>
      <c r="B51" t="s">
        <v>84</v>
      </c>
      <c r="C51" t="s">
        <v>79</v>
      </c>
      <c r="D51">
        <v>96000</v>
      </c>
      <c r="E51" t="s">
        <v>85</v>
      </c>
      <c r="F51" t="s">
        <v>119</v>
      </c>
      <c r="G51" t="s">
        <v>222</v>
      </c>
      <c r="H51">
        <v>81.699</v>
      </c>
      <c r="I51" t="s">
        <v>119</v>
      </c>
      <c r="J51" t="s">
        <v>223</v>
      </c>
      <c r="K51">
        <v>81.468</v>
      </c>
      <c r="L51" t="s">
        <v>224</v>
      </c>
      <c r="M51" t="s">
        <v>71</v>
      </c>
      <c r="N51" s="125">
        <f t="shared" si="9"/>
      </c>
      <c r="O51" s="125">
        <f t="shared" si="10"/>
        <v>-23.099999999999454</v>
      </c>
      <c r="P51" s="125">
        <f t="shared" si="11"/>
        <v>-22175.99999999948</v>
      </c>
      <c r="Q51">
        <v>81.468</v>
      </c>
      <c r="R51" s="135">
        <f t="shared" si="12"/>
        <v>96820.43290043424</v>
      </c>
      <c r="S51" s="125">
        <f t="shared" si="13"/>
        <v>23.099999999999454</v>
      </c>
      <c r="T51" s="125">
        <f aca="true" t="shared" si="17" ref="T51:T81">$S$1*U50</f>
        <v>22365.519999999782</v>
      </c>
      <c r="U51" s="125">
        <f t="shared" si="16"/>
        <v>536961.999999995</v>
      </c>
      <c r="V51" s="126" t="s">
        <v>73</v>
      </c>
      <c r="W51" s="125">
        <f t="shared" si="14"/>
        <v>-1</v>
      </c>
      <c r="X51">
        <f t="shared" si="15"/>
        <v>3</v>
      </c>
    </row>
    <row r="52" spans="1:24" ht="13.5">
      <c r="A52">
        <v>51</v>
      </c>
      <c r="B52" t="s">
        <v>84</v>
      </c>
      <c r="C52" t="s">
        <v>127</v>
      </c>
      <c r="D52">
        <v>65000</v>
      </c>
      <c r="E52" t="s">
        <v>85</v>
      </c>
      <c r="F52" t="s">
        <v>119</v>
      </c>
      <c r="G52" t="s">
        <v>225</v>
      </c>
      <c r="H52">
        <v>81.691</v>
      </c>
      <c r="I52" t="s">
        <v>119</v>
      </c>
      <c r="J52" t="s">
        <v>226</v>
      </c>
      <c r="K52">
        <v>81.272</v>
      </c>
      <c r="L52" t="s">
        <v>123</v>
      </c>
      <c r="M52" t="s">
        <v>124</v>
      </c>
      <c r="N52" s="125">
        <f t="shared" si="9"/>
        <v>41.89999999999969</v>
      </c>
      <c r="O52" s="125">
        <f t="shared" si="10"/>
      </c>
      <c r="P52" s="125">
        <f t="shared" si="11"/>
        <v>27234.9999999998</v>
      </c>
      <c r="Q52">
        <v>82.019</v>
      </c>
      <c r="R52" s="135">
        <f t="shared" si="12"/>
        <v>65483.170731706115</v>
      </c>
      <c r="S52" s="125">
        <f t="shared" si="13"/>
        <v>32.800000000000296</v>
      </c>
      <c r="T52" s="125">
        <f t="shared" si="17"/>
        <v>21478.4799999998</v>
      </c>
      <c r="U52" s="125">
        <f t="shared" si="16"/>
        <v>564196.9999999948</v>
      </c>
      <c r="V52" s="126" t="s">
        <v>73</v>
      </c>
      <c r="W52" s="125">
        <f t="shared" si="14"/>
        <v>1.277439024390223</v>
      </c>
      <c r="X52">
        <f t="shared" si="15"/>
        <v>1</v>
      </c>
    </row>
    <row r="53" spans="1:24" ht="13.5">
      <c r="A53">
        <v>52</v>
      </c>
      <c r="B53" t="s">
        <v>84</v>
      </c>
      <c r="C53" t="s">
        <v>127</v>
      </c>
      <c r="D53">
        <v>89000</v>
      </c>
      <c r="E53" t="s">
        <v>85</v>
      </c>
      <c r="F53" t="s">
        <v>119</v>
      </c>
      <c r="G53" t="s">
        <v>227</v>
      </c>
      <c r="H53">
        <v>81.243</v>
      </c>
      <c r="I53" t="s">
        <v>119</v>
      </c>
      <c r="J53" t="s">
        <v>228</v>
      </c>
      <c r="K53">
        <v>80.25</v>
      </c>
      <c r="L53" t="s">
        <v>123</v>
      </c>
      <c r="M53" t="s">
        <v>124</v>
      </c>
      <c r="N53" s="125">
        <f t="shared" si="9"/>
        <v>99.2999999999995</v>
      </c>
      <c r="O53" s="125">
        <f t="shared" si="10"/>
      </c>
      <c r="P53" s="125">
        <f t="shared" si="11"/>
        <v>88376.99999999955</v>
      </c>
      <c r="Q53">
        <v>81.494</v>
      </c>
      <c r="R53" s="135">
        <f t="shared" si="12"/>
        <v>89911.87250995761</v>
      </c>
      <c r="S53" s="125">
        <f t="shared" si="13"/>
        <v>25.100000000000477</v>
      </c>
      <c r="T53" s="125">
        <f t="shared" si="17"/>
        <v>22567.87999999979</v>
      </c>
      <c r="U53" s="125">
        <f t="shared" si="16"/>
        <v>652573.9999999943</v>
      </c>
      <c r="V53" s="126" t="s">
        <v>73</v>
      </c>
      <c r="W53" s="125">
        <f t="shared" si="14"/>
        <v>3.956175298804686</v>
      </c>
      <c r="X53">
        <f t="shared" si="15"/>
        <v>2</v>
      </c>
    </row>
    <row r="54" spans="1:24" ht="13.5">
      <c r="A54">
        <v>53</v>
      </c>
      <c r="B54" t="s">
        <v>84</v>
      </c>
      <c r="C54" t="s">
        <v>127</v>
      </c>
      <c r="D54">
        <v>162000</v>
      </c>
      <c r="E54" t="s">
        <v>85</v>
      </c>
      <c r="F54" t="s">
        <v>119</v>
      </c>
      <c r="G54" t="s">
        <v>229</v>
      </c>
      <c r="H54">
        <v>80.12</v>
      </c>
      <c r="I54" t="s">
        <v>119</v>
      </c>
      <c r="J54" t="s">
        <v>228</v>
      </c>
      <c r="K54">
        <v>80.259</v>
      </c>
      <c r="L54" t="s">
        <v>213</v>
      </c>
      <c r="M54" t="s">
        <v>71</v>
      </c>
      <c r="N54" s="125">
        <f t="shared" si="9"/>
      </c>
      <c r="O54" s="125">
        <f t="shared" si="10"/>
        <v>-13.89999999999958</v>
      </c>
      <c r="P54" s="125">
        <f>IF(O54="",N54*D54/100,O54*D54/100)</f>
        <v>-22517.99999999932</v>
      </c>
      <c r="Q54">
        <v>80.259</v>
      </c>
      <c r="R54" s="135">
        <f t="shared" si="12"/>
        <v>187791.0791366947</v>
      </c>
      <c r="S54" s="125">
        <f t="shared" si="13"/>
        <v>13.89999999999958</v>
      </c>
      <c r="T54" s="125">
        <f t="shared" si="17"/>
        <v>26102.959999999774</v>
      </c>
      <c r="U54" s="125">
        <f t="shared" si="16"/>
        <v>630055.999999995</v>
      </c>
      <c r="V54" s="126" t="s">
        <v>73</v>
      </c>
      <c r="W54" s="125">
        <f t="shared" si="14"/>
        <v>-1</v>
      </c>
      <c r="X54">
        <f t="shared" si="15"/>
        <v>1</v>
      </c>
    </row>
    <row r="55" spans="1:24" ht="13.5">
      <c r="A55">
        <v>54</v>
      </c>
      <c r="B55" t="s">
        <v>84</v>
      </c>
      <c r="C55" t="s">
        <v>79</v>
      </c>
      <c r="D55">
        <v>127000</v>
      </c>
      <c r="E55" t="s">
        <v>85</v>
      </c>
      <c r="F55" t="s">
        <v>119</v>
      </c>
      <c r="G55" t="s">
        <v>230</v>
      </c>
      <c r="H55">
        <v>80.215</v>
      </c>
      <c r="I55" t="s">
        <v>119</v>
      </c>
      <c r="J55" t="s">
        <v>231</v>
      </c>
      <c r="K55">
        <v>80.595</v>
      </c>
      <c r="L55" t="s">
        <v>145</v>
      </c>
      <c r="M55" t="s">
        <v>124</v>
      </c>
      <c r="N55" s="125">
        <f t="shared" si="9"/>
        <v>37.999999999999545</v>
      </c>
      <c r="O55" s="125">
        <f t="shared" si="10"/>
      </c>
      <c r="P55" s="125">
        <f t="shared" si="11"/>
        <v>48259.999999999425</v>
      </c>
      <c r="Q55">
        <v>80.018</v>
      </c>
      <c r="R55" s="135">
        <f t="shared" si="12"/>
        <v>127930.15228426117</v>
      </c>
      <c r="S55" s="125">
        <f t="shared" si="13"/>
        <v>19.700000000000273</v>
      </c>
      <c r="T55" s="125">
        <f t="shared" si="17"/>
        <v>25202.2399999998</v>
      </c>
      <c r="U55" s="125">
        <f t="shared" si="16"/>
        <v>678315.9999999944</v>
      </c>
      <c r="V55" s="126" t="s">
        <v>73</v>
      </c>
      <c r="W55" s="125">
        <f t="shared" si="14"/>
        <v>1.9289340101522345</v>
      </c>
      <c r="X55">
        <f t="shared" si="15"/>
        <v>1</v>
      </c>
    </row>
    <row r="56" spans="1:24" ht="13.5">
      <c r="A56">
        <v>55</v>
      </c>
      <c r="B56" t="s">
        <v>84</v>
      </c>
      <c r="C56" t="s">
        <v>79</v>
      </c>
      <c r="D56">
        <v>177000</v>
      </c>
      <c r="E56" t="s">
        <v>85</v>
      </c>
      <c r="F56" t="s">
        <v>119</v>
      </c>
      <c r="G56" t="s">
        <v>232</v>
      </c>
      <c r="H56">
        <v>80.227</v>
      </c>
      <c r="I56" t="s">
        <v>119</v>
      </c>
      <c r="J56" t="s">
        <v>231</v>
      </c>
      <c r="K56">
        <v>80.595</v>
      </c>
      <c r="L56" t="s">
        <v>123</v>
      </c>
      <c r="M56" t="s">
        <v>124</v>
      </c>
      <c r="N56" s="125">
        <f t="shared" si="9"/>
        <v>36.7999999999995</v>
      </c>
      <c r="O56" s="125">
        <f t="shared" si="10"/>
      </c>
      <c r="P56" s="125">
        <f t="shared" si="11"/>
        <v>65135.99999999911</v>
      </c>
      <c r="Q56">
        <v>80.085</v>
      </c>
      <c r="R56" s="135">
        <f t="shared" si="12"/>
        <v>191074.9295774496</v>
      </c>
      <c r="S56" s="125">
        <f t="shared" si="13"/>
        <v>14.200000000001012</v>
      </c>
      <c r="T56" s="125">
        <f t="shared" si="17"/>
        <v>27132.639999999778</v>
      </c>
      <c r="U56" s="125">
        <f t="shared" si="16"/>
        <v>743451.9999999935</v>
      </c>
      <c r="V56" s="126" t="s">
        <v>73</v>
      </c>
      <c r="W56" s="125">
        <f t="shared" si="14"/>
        <v>2.591549295774428</v>
      </c>
      <c r="X56">
        <f t="shared" si="15"/>
        <v>2</v>
      </c>
    </row>
    <row r="57" spans="1:24" ht="13.5">
      <c r="A57">
        <v>56</v>
      </c>
      <c r="B57" t="s">
        <v>84</v>
      </c>
      <c r="C57" t="s">
        <v>127</v>
      </c>
      <c r="D57">
        <v>92000</v>
      </c>
      <c r="E57" t="s">
        <v>85</v>
      </c>
      <c r="F57" t="s">
        <v>119</v>
      </c>
      <c r="G57" t="s">
        <v>233</v>
      </c>
      <c r="H57">
        <v>80.519</v>
      </c>
      <c r="I57" t="s">
        <v>119</v>
      </c>
      <c r="J57" t="s">
        <v>234</v>
      </c>
      <c r="K57">
        <v>80.841</v>
      </c>
      <c r="L57" t="s">
        <v>75</v>
      </c>
      <c r="M57" t="s">
        <v>71</v>
      </c>
      <c r="N57" s="125">
        <f t="shared" si="9"/>
      </c>
      <c r="O57" s="125">
        <f t="shared" si="10"/>
        <v>-32.19999999999885</v>
      </c>
      <c r="P57" s="125">
        <f t="shared" si="11"/>
        <v>-29623.99999999894</v>
      </c>
      <c r="Q57">
        <v>80.841</v>
      </c>
      <c r="R57" s="135">
        <f t="shared" si="12"/>
        <v>92354.2857142882</v>
      </c>
      <c r="S57" s="125">
        <f t="shared" si="13"/>
        <v>32.19999999999885</v>
      </c>
      <c r="T57" s="125">
        <f t="shared" si="17"/>
        <v>29738.07999999974</v>
      </c>
      <c r="U57" s="125">
        <f t="shared" si="16"/>
        <v>713827.9999999945</v>
      </c>
      <c r="V57" s="126" t="s">
        <v>73</v>
      </c>
      <c r="W57" s="125">
        <f t="shared" si="14"/>
        <v>-1</v>
      </c>
      <c r="X57">
        <f t="shared" si="15"/>
        <v>1</v>
      </c>
    </row>
    <row r="58" spans="1:24" ht="13.5">
      <c r="A58">
        <v>57</v>
      </c>
      <c r="B58" t="s">
        <v>84</v>
      </c>
      <c r="C58" t="s">
        <v>127</v>
      </c>
      <c r="D58">
        <v>114000</v>
      </c>
      <c r="E58" t="s">
        <v>85</v>
      </c>
      <c r="F58" t="s">
        <v>119</v>
      </c>
      <c r="G58" t="s">
        <v>236</v>
      </c>
      <c r="H58">
        <v>79.022</v>
      </c>
      <c r="I58" t="s">
        <v>119</v>
      </c>
      <c r="J58" t="s">
        <v>235</v>
      </c>
      <c r="K58">
        <v>79.08</v>
      </c>
      <c r="L58" t="s">
        <v>123</v>
      </c>
      <c r="M58" t="s">
        <v>124</v>
      </c>
      <c r="N58" s="125">
        <f t="shared" si="9"/>
        <v>5.799999999999272</v>
      </c>
      <c r="O58" s="125">
        <f t="shared" si="10"/>
      </c>
      <c r="P58" s="125">
        <f t="shared" si="11"/>
        <v>6611.999999999171</v>
      </c>
      <c r="Q58">
        <v>79.271</v>
      </c>
      <c r="R58" s="135">
        <f t="shared" si="12"/>
        <v>114671.16465863585</v>
      </c>
      <c r="S58" s="125">
        <f t="shared" si="13"/>
        <v>24.899999999999523</v>
      </c>
      <c r="T58" s="125">
        <f t="shared" si="17"/>
        <v>28553.11999999978</v>
      </c>
      <c r="U58" s="125">
        <f t="shared" si="16"/>
        <v>720439.9999999937</v>
      </c>
      <c r="V58" s="126" t="s">
        <v>73</v>
      </c>
      <c r="W58" s="125">
        <f t="shared" si="14"/>
        <v>0.23293172690760577</v>
      </c>
      <c r="X58">
        <f t="shared" si="15"/>
        <v>1</v>
      </c>
    </row>
    <row r="59" spans="1:24" ht="13.5">
      <c r="A59">
        <v>58</v>
      </c>
      <c r="B59" t="s">
        <v>84</v>
      </c>
      <c r="C59" t="s">
        <v>127</v>
      </c>
      <c r="D59">
        <v>161000</v>
      </c>
      <c r="E59" t="s">
        <v>85</v>
      </c>
      <c r="F59" t="s">
        <v>119</v>
      </c>
      <c r="G59" t="s">
        <v>237</v>
      </c>
      <c r="H59">
        <v>78.997</v>
      </c>
      <c r="I59" t="s">
        <v>119</v>
      </c>
      <c r="J59" t="s">
        <v>235</v>
      </c>
      <c r="K59">
        <v>79.08</v>
      </c>
      <c r="L59" t="s">
        <v>141</v>
      </c>
      <c r="M59" t="s">
        <v>71</v>
      </c>
      <c r="N59" s="125">
        <f t="shared" si="9"/>
      </c>
      <c r="O59" s="125">
        <f t="shared" si="10"/>
        <v>-8.29999999999984</v>
      </c>
      <c r="P59" s="125">
        <f t="shared" si="11"/>
        <v>-13362.999999999744</v>
      </c>
      <c r="Q59">
        <v>79.174</v>
      </c>
      <c r="R59" s="135">
        <f t="shared" si="12"/>
        <v>162811.29943502066</v>
      </c>
      <c r="S59" s="125">
        <f t="shared" si="13"/>
        <v>17.70000000000067</v>
      </c>
      <c r="T59" s="125">
        <f t="shared" si="17"/>
        <v>28817.599999999748</v>
      </c>
      <c r="U59" s="125">
        <f t="shared" si="16"/>
        <v>707076.999999994</v>
      </c>
      <c r="V59" s="126" t="s">
        <v>73</v>
      </c>
      <c r="W59" s="125">
        <f t="shared" si="14"/>
        <v>-0.46892655367228964</v>
      </c>
      <c r="X59">
        <f t="shared" si="15"/>
        <v>1</v>
      </c>
    </row>
    <row r="60" spans="1:24" ht="13.5">
      <c r="A60">
        <v>59</v>
      </c>
      <c r="B60" t="s">
        <v>84</v>
      </c>
      <c r="C60" t="s">
        <v>127</v>
      </c>
      <c r="D60">
        <v>180000</v>
      </c>
      <c r="E60" t="s">
        <v>85</v>
      </c>
      <c r="F60" t="s">
        <v>119</v>
      </c>
      <c r="G60" t="s">
        <v>238</v>
      </c>
      <c r="H60">
        <v>78.196</v>
      </c>
      <c r="I60" t="s">
        <v>119</v>
      </c>
      <c r="J60" t="s">
        <v>239</v>
      </c>
      <c r="K60">
        <v>78.353</v>
      </c>
      <c r="L60" t="s">
        <v>75</v>
      </c>
      <c r="M60" t="s">
        <v>71</v>
      </c>
      <c r="N60" s="125">
        <f t="shared" si="9"/>
      </c>
      <c r="O60" s="125">
        <f t="shared" si="10"/>
        <v>-15.699999999999648</v>
      </c>
      <c r="P60" s="125">
        <f t="shared" si="11"/>
        <v>-28259.999999999367</v>
      </c>
      <c r="Q60">
        <v>78.353</v>
      </c>
      <c r="R60" s="135">
        <f t="shared" si="12"/>
        <v>180147.00636942926</v>
      </c>
      <c r="S60" s="125">
        <f t="shared" si="13"/>
        <v>15.699999999999648</v>
      </c>
      <c r="T60" s="125">
        <f t="shared" si="17"/>
        <v>28283.079999999758</v>
      </c>
      <c r="U60" s="125">
        <f t="shared" si="16"/>
        <v>678816.9999999945</v>
      </c>
      <c r="V60" s="126" t="s">
        <v>73</v>
      </c>
      <c r="W60" s="125">
        <f t="shared" si="14"/>
        <v>-1</v>
      </c>
      <c r="X60">
        <f t="shared" si="15"/>
        <v>2</v>
      </c>
    </row>
    <row r="61" spans="1:24" ht="13.5">
      <c r="A61">
        <v>60</v>
      </c>
      <c r="B61" t="s">
        <v>84</v>
      </c>
      <c r="C61" t="s">
        <v>127</v>
      </c>
      <c r="D61">
        <v>39000</v>
      </c>
      <c r="E61" t="s">
        <v>85</v>
      </c>
      <c r="F61" t="s">
        <v>119</v>
      </c>
      <c r="G61" t="s">
        <v>240</v>
      </c>
      <c r="H61">
        <v>77.942</v>
      </c>
      <c r="I61" t="s">
        <v>119</v>
      </c>
      <c r="J61" t="s">
        <v>241</v>
      </c>
      <c r="K61">
        <v>77.395</v>
      </c>
      <c r="L61" t="s">
        <v>123</v>
      </c>
      <c r="M61" t="s">
        <v>124</v>
      </c>
      <c r="N61" s="125">
        <f t="shared" si="9"/>
        <v>54.699999999999704</v>
      </c>
      <c r="O61" s="125">
        <f t="shared" si="10"/>
      </c>
      <c r="P61" s="125">
        <f t="shared" si="11"/>
        <v>21332.999999999884</v>
      </c>
      <c r="Q61">
        <v>78.637</v>
      </c>
      <c r="R61" s="135">
        <f t="shared" si="12"/>
        <v>39068.604316546036</v>
      </c>
      <c r="S61" s="125">
        <f t="shared" si="13"/>
        <v>69.50000000000074</v>
      </c>
      <c r="T61" s="125">
        <f t="shared" si="17"/>
        <v>27152.679999999782</v>
      </c>
      <c r="U61" s="125">
        <f t="shared" si="16"/>
        <v>700149.9999999944</v>
      </c>
      <c r="V61" s="126" t="s">
        <v>73</v>
      </c>
      <c r="W61" s="125">
        <f t="shared" si="14"/>
        <v>0.7870503597122176</v>
      </c>
      <c r="X61">
        <f t="shared" si="15"/>
        <v>1</v>
      </c>
    </row>
    <row r="62" spans="1:24" ht="13.5">
      <c r="A62">
        <v>61</v>
      </c>
      <c r="B62" t="s">
        <v>84</v>
      </c>
      <c r="C62" t="s">
        <v>127</v>
      </c>
      <c r="D62">
        <v>70000</v>
      </c>
      <c r="E62" t="s">
        <v>85</v>
      </c>
      <c r="F62" t="s">
        <v>119</v>
      </c>
      <c r="G62" t="s">
        <v>242</v>
      </c>
      <c r="H62">
        <v>77.329</v>
      </c>
      <c r="I62" t="s">
        <v>119</v>
      </c>
      <c r="J62" t="s">
        <v>241</v>
      </c>
      <c r="K62">
        <v>77.386</v>
      </c>
      <c r="L62" t="s">
        <v>141</v>
      </c>
      <c r="M62" t="s">
        <v>71</v>
      </c>
      <c r="N62" s="125">
        <f t="shared" si="9"/>
      </c>
      <c r="O62" s="125">
        <f t="shared" si="10"/>
        <v>-5.700000000000216</v>
      </c>
      <c r="P62" s="125">
        <f t="shared" si="11"/>
        <v>-3990.0000000001514</v>
      </c>
      <c r="Q62">
        <v>77.715</v>
      </c>
      <c r="R62" s="135">
        <f t="shared" si="12"/>
        <v>72554.40414507528</v>
      </c>
      <c r="S62" s="125">
        <f t="shared" si="13"/>
        <v>38.60000000000099</v>
      </c>
      <c r="T62" s="125">
        <f t="shared" si="17"/>
        <v>28005.999999999778</v>
      </c>
      <c r="U62" s="125">
        <f t="shared" si="16"/>
        <v>696159.9999999943</v>
      </c>
      <c r="V62" s="126" t="s">
        <v>73</v>
      </c>
      <c r="W62" s="125">
        <f t="shared" si="14"/>
        <v>-0.14766839378238522</v>
      </c>
      <c r="X62">
        <f t="shared" si="15"/>
        <v>1</v>
      </c>
    </row>
    <row r="63" spans="1:24" ht="13.5">
      <c r="A63">
        <v>62</v>
      </c>
      <c r="B63" t="s">
        <v>84</v>
      </c>
      <c r="C63" t="s">
        <v>127</v>
      </c>
      <c r="D63">
        <v>154000</v>
      </c>
      <c r="E63" t="s">
        <v>85</v>
      </c>
      <c r="F63" t="s">
        <v>119</v>
      </c>
      <c r="G63" t="s">
        <v>243</v>
      </c>
      <c r="H63">
        <v>76.831</v>
      </c>
      <c r="I63" t="s">
        <v>119</v>
      </c>
      <c r="J63" t="s">
        <v>244</v>
      </c>
      <c r="K63">
        <v>77.021</v>
      </c>
      <c r="L63" t="s">
        <v>75</v>
      </c>
      <c r="M63" t="s">
        <v>71</v>
      </c>
      <c r="N63" s="125">
        <f t="shared" si="9"/>
      </c>
      <c r="O63" s="125">
        <f t="shared" si="10"/>
        <v>-18.999999999999773</v>
      </c>
      <c r="P63" s="125">
        <f t="shared" si="11"/>
        <v>-29259.99999999965</v>
      </c>
      <c r="Q63">
        <v>77.011</v>
      </c>
      <c r="R63" s="135">
        <f t="shared" si="12"/>
        <v>154702.2222222273</v>
      </c>
      <c r="S63" s="125">
        <f t="shared" si="13"/>
        <v>17.99999999999926</v>
      </c>
      <c r="T63" s="125">
        <f t="shared" si="17"/>
        <v>27846.399999999772</v>
      </c>
      <c r="U63" s="125">
        <f t="shared" si="16"/>
        <v>666899.9999999946</v>
      </c>
      <c r="V63" s="126" t="s">
        <v>73</v>
      </c>
      <c r="W63" s="125">
        <f t="shared" si="14"/>
        <v>-1.0555555555555862</v>
      </c>
      <c r="X63">
        <f t="shared" si="15"/>
        <v>2</v>
      </c>
    </row>
    <row r="64" spans="1:24" ht="13.5">
      <c r="A64">
        <v>63</v>
      </c>
      <c r="B64" t="s">
        <v>84</v>
      </c>
      <c r="C64" t="s">
        <v>127</v>
      </c>
      <c r="D64">
        <v>66000</v>
      </c>
      <c r="E64" t="s">
        <v>85</v>
      </c>
      <c r="F64" t="s">
        <v>119</v>
      </c>
      <c r="G64" t="s">
        <v>245</v>
      </c>
      <c r="H64">
        <v>76.512</v>
      </c>
      <c r="I64" t="s">
        <v>119</v>
      </c>
      <c r="J64" t="s">
        <v>246</v>
      </c>
      <c r="K64">
        <v>76.52</v>
      </c>
      <c r="L64" t="s">
        <v>141</v>
      </c>
      <c r="M64" t="s">
        <v>71</v>
      </c>
      <c r="N64" s="125">
        <f t="shared" si="9"/>
      </c>
      <c r="O64" s="125">
        <f t="shared" si="10"/>
        <v>-0.7999999999995566</v>
      </c>
      <c r="P64" s="125">
        <f t="shared" si="11"/>
        <v>-527.9999999997074</v>
      </c>
      <c r="Q64">
        <v>76.916</v>
      </c>
      <c r="R64" s="135">
        <f t="shared" si="12"/>
        <v>66029.70297029709</v>
      </c>
      <c r="S64" s="125">
        <f t="shared" si="13"/>
        <v>40.399999999999636</v>
      </c>
      <c r="T64" s="125">
        <f t="shared" si="17"/>
        <v>26675.999999999785</v>
      </c>
      <c r="U64" s="125">
        <f t="shared" si="16"/>
        <v>666371.999999995</v>
      </c>
      <c r="V64" s="126" t="s">
        <v>73</v>
      </c>
      <c r="W64" s="125">
        <f t="shared" si="14"/>
        <v>-0.019801980198009005</v>
      </c>
      <c r="X64">
        <f t="shared" si="15"/>
        <v>3</v>
      </c>
    </row>
    <row r="65" spans="1:24" ht="13.5">
      <c r="A65">
        <v>64</v>
      </c>
      <c r="B65" t="s">
        <v>84</v>
      </c>
      <c r="C65" t="s">
        <v>79</v>
      </c>
      <c r="D65">
        <v>47000</v>
      </c>
      <c r="E65" t="s">
        <v>85</v>
      </c>
      <c r="F65" t="s">
        <v>119</v>
      </c>
      <c r="G65" t="s">
        <v>247</v>
      </c>
      <c r="H65">
        <v>76.519</v>
      </c>
      <c r="I65" t="s">
        <v>119</v>
      </c>
      <c r="J65" t="s">
        <v>248</v>
      </c>
      <c r="K65">
        <v>76.698</v>
      </c>
      <c r="L65" t="s">
        <v>123</v>
      </c>
      <c r="M65" t="s">
        <v>124</v>
      </c>
      <c r="N65" s="125">
        <f aca="true" t="shared" si="18" ref="N65:N81">IF(M65="勝ち",ABS(K65-H65)*100,"")</f>
        <v>17.899999999998784</v>
      </c>
      <c r="O65" s="125">
        <f aca="true" t="shared" si="19" ref="O65:O81">IF(M65="勝ち","",-1*ABS(K65-H65)*100)</f>
      </c>
      <c r="P65" s="125">
        <f aca="true" t="shared" si="20" ref="P65:P81">IF(O65="",N65*D65/100,O65*D65/100)</f>
        <v>8412.999999999429</v>
      </c>
      <c r="Q65">
        <v>75.957</v>
      </c>
      <c r="R65" s="135">
        <f t="shared" si="12"/>
        <v>47428.61209964278</v>
      </c>
      <c r="S65" s="125">
        <f t="shared" si="13"/>
        <v>56.20000000000118</v>
      </c>
      <c r="T65" s="125">
        <f t="shared" si="17"/>
        <v>26654.8799999998</v>
      </c>
      <c r="U65" s="125">
        <f t="shared" si="16"/>
        <v>674784.9999999944</v>
      </c>
      <c r="V65" s="126" t="s">
        <v>73</v>
      </c>
      <c r="W65" s="125">
        <f t="shared" si="14"/>
        <v>0.3185053380782635</v>
      </c>
      <c r="X65">
        <f t="shared" si="15"/>
        <v>1</v>
      </c>
    </row>
    <row r="66" spans="1:24" ht="13.5">
      <c r="A66">
        <v>65</v>
      </c>
      <c r="B66" t="s">
        <v>84</v>
      </c>
      <c r="C66" t="s">
        <v>127</v>
      </c>
      <c r="D66">
        <v>191000</v>
      </c>
      <c r="E66" t="s">
        <v>85</v>
      </c>
      <c r="F66" t="s">
        <v>119</v>
      </c>
      <c r="G66" t="s">
        <v>249</v>
      </c>
      <c r="H66">
        <v>76.86</v>
      </c>
      <c r="I66" t="s">
        <v>119</v>
      </c>
      <c r="J66" t="s">
        <v>250</v>
      </c>
      <c r="K66">
        <v>77.001</v>
      </c>
      <c r="L66" t="s">
        <v>75</v>
      </c>
      <c r="M66" t="s">
        <v>71</v>
      </c>
      <c r="N66" s="125">
        <f t="shared" si="18"/>
      </c>
      <c r="O66" s="125">
        <f t="shared" si="19"/>
        <v>-14.100000000000534</v>
      </c>
      <c r="P66" s="125">
        <f t="shared" si="20"/>
        <v>-26931.00000000102</v>
      </c>
      <c r="Q66">
        <v>77.001</v>
      </c>
      <c r="R66" s="135">
        <f aca="true" t="shared" si="21" ref="R66:R97">T66/ABS(H66-Q66)</f>
        <v>191428.3687943174</v>
      </c>
      <c r="S66" s="125">
        <f t="shared" si="13"/>
        <v>14.100000000000534</v>
      </c>
      <c r="T66" s="125">
        <f t="shared" si="17"/>
        <v>26991.399999999776</v>
      </c>
      <c r="U66" s="125">
        <f t="shared" si="16"/>
        <v>647853.9999999934</v>
      </c>
      <c r="V66" s="126" t="s">
        <v>73</v>
      </c>
      <c r="W66" s="125">
        <f aca="true" t="shared" si="22" ref="W66:W101">IF(O66="",N66/S66,O66/S66)</f>
        <v>-1</v>
      </c>
      <c r="X66">
        <f aca="true" t="shared" si="23" ref="X66:X101">IF(M66=M65,X65+1,1)</f>
        <v>1</v>
      </c>
    </row>
    <row r="67" spans="1:24" ht="13.5">
      <c r="A67">
        <v>66</v>
      </c>
      <c r="B67" t="s">
        <v>84</v>
      </c>
      <c r="C67" t="s">
        <v>127</v>
      </c>
      <c r="D67">
        <v>150000</v>
      </c>
      <c r="E67" t="s">
        <v>85</v>
      </c>
      <c r="F67" t="s">
        <v>119</v>
      </c>
      <c r="G67" t="s">
        <v>251</v>
      </c>
      <c r="H67">
        <v>77.278</v>
      </c>
      <c r="I67" t="s">
        <v>119</v>
      </c>
      <c r="J67" t="s">
        <v>252</v>
      </c>
      <c r="K67">
        <v>77.405</v>
      </c>
      <c r="L67" t="s">
        <v>141</v>
      </c>
      <c r="M67" t="s">
        <v>71</v>
      </c>
      <c r="N67" s="125">
        <f t="shared" si="18"/>
      </c>
      <c r="O67" s="125">
        <f t="shared" si="19"/>
        <v>-12.699999999999534</v>
      </c>
      <c r="P67" s="125">
        <f t="shared" si="20"/>
        <v>-19049.9999999993</v>
      </c>
      <c r="Q67">
        <v>77.45</v>
      </c>
      <c r="R67" s="135">
        <f t="shared" si="21"/>
        <v>150663.7209302336</v>
      </c>
      <c r="S67" s="125">
        <f aca="true" t="shared" si="24" ref="S67:S81">ABS(H67-Q67)*100</f>
        <v>17.199999999999704</v>
      </c>
      <c r="T67" s="125">
        <f t="shared" si="17"/>
        <v>25914.159999999734</v>
      </c>
      <c r="U67" s="125">
        <f t="shared" si="16"/>
        <v>628803.9999999941</v>
      </c>
      <c r="V67" s="126" t="s">
        <v>73</v>
      </c>
      <c r="W67" s="125">
        <f t="shared" si="22"/>
        <v>-0.7383720930232414</v>
      </c>
      <c r="X67">
        <f t="shared" si="23"/>
        <v>2</v>
      </c>
    </row>
    <row r="68" spans="1:24" ht="13.5">
      <c r="A68">
        <v>67</v>
      </c>
      <c r="B68" t="s">
        <v>84</v>
      </c>
      <c r="C68" t="s">
        <v>127</v>
      </c>
      <c r="D68">
        <v>118000</v>
      </c>
      <c r="E68" t="s">
        <v>85</v>
      </c>
      <c r="F68" t="s">
        <v>119</v>
      </c>
      <c r="G68" t="s">
        <v>253</v>
      </c>
      <c r="H68">
        <v>76.836</v>
      </c>
      <c r="I68" t="s">
        <v>119</v>
      </c>
      <c r="J68" t="s">
        <v>254</v>
      </c>
      <c r="K68">
        <v>76.793</v>
      </c>
      <c r="L68" t="s">
        <v>123</v>
      </c>
      <c r="M68" t="s">
        <v>124</v>
      </c>
      <c r="N68" s="125">
        <f t="shared" si="18"/>
        <v>4.299999999999216</v>
      </c>
      <c r="O68" s="125">
        <f t="shared" si="19"/>
      </c>
      <c r="P68" s="125">
        <f t="shared" si="20"/>
        <v>5073.999999999074</v>
      </c>
      <c r="Q68">
        <v>77.049</v>
      </c>
      <c r="R68" s="135">
        <f t="shared" si="21"/>
        <v>118085.25821595686</v>
      </c>
      <c r="S68" s="125">
        <f t="shared" si="24"/>
        <v>21.300000000000807</v>
      </c>
      <c r="T68" s="125">
        <f t="shared" si="17"/>
        <v>25152.159999999763</v>
      </c>
      <c r="U68" s="125">
        <f t="shared" si="16"/>
        <v>633877.9999999931</v>
      </c>
      <c r="V68" s="126" t="s">
        <v>73</v>
      </c>
      <c r="W68" s="125">
        <f t="shared" si="22"/>
        <v>0.201877934272256</v>
      </c>
      <c r="X68">
        <f t="shared" si="23"/>
        <v>1</v>
      </c>
    </row>
    <row r="69" spans="1:24" ht="13.5">
      <c r="A69">
        <v>68</v>
      </c>
      <c r="B69" t="s">
        <v>84</v>
      </c>
      <c r="C69" t="s">
        <v>79</v>
      </c>
      <c r="D69">
        <v>170000</v>
      </c>
      <c r="E69" t="s">
        <v>85</v>
      </c>
      <c r="F69" t="s">
        <v>119</v>
      </c>
      <c r="G69" t="s">
        <v>255</v>
      </c>
      <c r="H69">
        <v>76.567</v>
      </c>
      <c r="I69" t="s">
        <v>119</v>
      </c>
      <c r="J69" t="s">
        <v>256</v>
      </c>
      <c r="K69">
        <v>76.775</v>
      </c>
      <c r="L69" t="s">
        <v>123</v>
      </c>
      <c r="M69" t="s">
        <v>124</v>
      </c>
      <c r="N69" s="125">
        <f t="shared" si="18"/>
        <v>20.800000000001262</v>
      </c>
      <c r="O69" s="125">
        <f t="shared" si="19"/>
      </c>
      <c r="P69" s="125">
        <f t="shared" si="20"/>
        <v>35360.00000000215</v>
      </c>
      <c r="Q69">
        <v>76.418</v>
      </c>
      <c r="R69" s="135">
        <f t="shared" si="21"/>
        <v>170168.5906040402</v>
      </c>
      <c r="S69" s="125">
        <f t="shared" si="24"/>
        <v>14.89999999999867</v>
      </c>
      <c r="T69" s="125">
        <f t="shared" si="17"/>
        <v>25355.119999999726</v>
      </c>
      <c r="U69" s="125">
        <f t="shared" si="16"/>
        <v>669237.9999999952</v>
      </c>
      <c r="V69" s="126" t="s">
        <v>73</v>
      </c>
      <c r="W69" s="125">
        <f t="shared" si="22"/>
        <v>1.3959731543626255</v>
      </c>
      <c r="X69">
        <f t="shared" si="23"/>
        <v>2</v>
      </c>
    </row>
    <row r="70" spans="1:24" ht="13.5">
      <c r="A70">
        <v>69</v>
      </c>
      <c r="B70" t="s">
        <v>84</v>
      </c>
      <c r="C70" t="s">
        <v>127</v>
      </c>
      <c r="D70">
        <v>91000</v>
      </c>
      <c r="E70" t="s">
        <v>85</v>
      </c>
      <c r="F70" t="s">
        <v>119</v>
      </c>
      <c r="G70" t="s">
        <v>257</v>
      </c>
      <c r="H70">
        <v>76.762</v>
      </c>
      <c r="I70" t="s">
        <v>119</v>
      </c>
      <c r="J70" t="s">
        <v>258</v>
      </c>
      <c r="K70">
        <v>76.842</v>
      </c>
      <c r="L70" t="s">
        <v>141</v>
      </c>
      <c r="M70" t="s">
        <v>71</v>
      </c>
      <c r="N70" s="125">
        <f t="shared" si="18"/>
      </c>
      <c r="O70" s="125">
        <f t="shared" si="19"/>
        <v>-7.9999999999998295</v>
      </c>
      <c r="P70" s="125">
        <f t="shared" si="20"/>
        <v>-7279.999999999845</v>
      </c>
      <c r="Q70">
        <v>77.056</v>
      </c>
      <c r="R70" s="135">
        <f t="shared" si="21"/>
        <v>91052.78911564656</v>
      </c>
      <c r="S70" s="125">
        <f t="shared" si="24"/>
        <v>29.399999999999693</v>
      </c>
      <c r="T70" s="125">
        <f t="shared" si="17"/>
        <v>26769.51999999981</v>
      </c>
      <c r="U70" s="125">
        <f t="shared" si="16"/>
        <v>661957.9999999953</v>
      </c>
      <c r="V70" s="126" t="s">
        <v>73</v>
      </c>
      <c r="W70" s="125">
        <f t="shared" si="22"/>
        <v>-0.272108843537412</v>
      </c>
      <c r="X70">
        <f t="shared" si="23"/>
        <v>1</v>
      </c>
    </row>
    <row r="71" spans="1:24" ht="13.5">
      <c r="A71">
        <v>70</v>
      </c>
      <c r="B71" t="s">
        <v>84</v>
      </c>
      <c r="C71" t="s">
        <v>127</v>
      </c>
      <c r="D71">
        <v>205000</v>
      </c>
      <c r="E71" t="s">
        <v>85</v>
      </c>
      <c r="F71" t="s">
        <v>119</v>
      </c>
      <c r="G71" t="s">
        <v>259</v>
      </c>
      <c r="H71">
        <v>78.026</v>
      </c>
      <c r="I71" t="s">
        <v>119</v>
      </c>
      <c r="J71" t="s">
        <v>260</v>
      </c>
      <c r="K71">
        <v>78.155</v>
      </c>
      <c r="L71" t="s">
        <v>75</v>
      </c>
      <c r="M71" t="s">
        <v>71</v>
      </c>
      <c r="N71" s="125">
        <f t="shared" si="18"/>
      </c>
      <c r="O71" s="125">
        <f t="shared" si="19"/>
        <v>-12.900000000000489</v>
      </c>
      <c r="P71" s="125">
        <f t="shared" si="20"/>
        <v>-26445.000000001</v>
      </c>
      <c r="Q71">
        <v>78.155</v>
      </c>
      <c r="R71" s="135">
        <f t="shared" si="21"/>
        <v>205258.2945736342</v>
      </c>
      <c r="S71" s="125">
        <f t="shared" si="24"/>
        <v>12.900000000000489</v>
      </c>
      <c r="T71" s="125">
        <f t="shared" si="17"/>
        <v>26478.319999999814</v>
      </c>
      <c r="U71" s="125">
        <f t="shared" si="16"/>
        <v>635512.9999999943</v>
      </c>
      <c r="V71" s="126" t="s">
        <v>73</v>
      </c>
      <c r="W71" s="125">
        <f t="shared" si="22"/>
        <v>-1</v>
      </c>
      <c r="X71">
        <f t="shared" si="23"/>
        <v>2</v>
      </c>
    </row>
    <row r="72" spans="1:24" ht="13.5">
      <c r="A72">
        <v>71</v>
      </c>
      <c r="B72" t="s">
        <v>84</v>
      </c>
      <c r="C72" t="s">
        <v>127</v>
      </c>
      <c r="D72">
        <v>200000</v>
      </c>
      <c r="E72" t="s">
        <v>85</v>
      </c>
      <c r="F72" t="s">
        <v>119</v>
      </c>
      <c r="G72" t="s">
        <v>261</v>
      </c>
      <c r="H72">
        <v>78.051</v>
      </c>
      <c r="I72" t="s">
        <v>119</v>
      </c>
      <c r="J72" t="s">
        <v>262</v>
      </c>
      <c r="K72">
        <v>76.997</v>
      </c>
      <c r="L72" t="s">
        <v>123</v>
      </c>
      <c r="M72" t="s">
        <v>124</v>
      </c>
      <c r="N72" s="125">
        <f t="shared" si="18"/>
        <v>105.4000000000002</v>
      </c>
      <c r="O72" s="125">
        <f t="shared" si="19"/>
      </c>
      <c r="P72" s="125">
        <f t="shared" si="20"/>
        <v>210800.0000000004</v>
      </c>
      <c r="Q72">
        <v>78.178</v>
      </c>
      <c r="R72" s="135">
        <f t="shared" si="21"/>
        <v>200161.57480315515</v>
      </c>
      <c r="S72" s="125">
        <f t="shared" si="24"/>
        <v>12.699999999999534</v>
      </c>
      <c r="T72" s="125">
        <f t="shared" si="17"/>
        <v>25420.51999999977</v>
      </c>
      <c r="U72" s="125">
        <f t="shared" si="16"/>
        <v>846312.9999999946</v>
      </c>
      <c r="V72" s="126" t="s">
        <v>73</v>
      </c>
      <c r="W72" s="125">
        <f t="shared" si="22"/>
        <v>8.299212598425518</v>
      </c>
      <c r="X72">
        <f t="shared" si="23"/>
        <v>1</v>
      </c>
    </row>
    <row r="73" spans="1:24" ht="13.5">
      <c r="A73">
        <v>72</v>
      </c>
      <c r="B73" t="s">
        <v>84</v>
      </c>
      <c r="C73" t="s">
        <v>127</v>
      </c>
      <c r="D73">
        <v>205000</v>
      </c>
      <c r="E73" t="s">
        <v>85</v>
      </c>
      <c r="F73" t="s">
        <v>119</v>
      </c>
      <c r="G73" t="s">
        <v>263</v>
      </c>
      <c r="H73">
        <v>77.633</v>
      </c>
      <c r="I73" t="s">
        <v>119</v>
      </c>
      <c r="J73" t="s">
        <v>264</v>
      </c>
      <c r="K73">
        <v>77.798</v>
      </c>
      <c r="L73" t="s">
        <v>265</v>
      </c>
      <c r="M73" t="s">
        <v>71</v>
      </c>
      <c r="N73" s="125">
        <f t="shared" si="18"/>
      </c>
      <c r="O73" s="125">
        <f t="shared" si="19"/>
        <v>-16.500000000000625</v>
      </c>
      <c r="P73" s="125">
        <f t="shared" si="20"/>
        <v>-33825.00000000128</v>
      </c>
      <c r="Q73">
        <v>77.798</v>
      </c>
      <c r="R73" s="135">
        <f t="shared" si="21"/>
        <v>205166.7878787788</v>
      </c>
      <c r="S73" s="125">
        <f t="shared" si="24"/>
        <v>16.500000000000625</v>
      </c>
      <c r="T73" s="125">
        <f t="shared" si="17"/>
        <v>33852.519999999786</v>
      </c>
      <c r="U73" s="125">
        <f t="shared" si="16"/>
        <v>812487.9999999934</v>
      </c>
      <c r="V73" s="126" t="s">
        <v>73</v>
      </c>
      <c r="W73" s="125">
        <f t="shared" si="22"/>
        <v>-1</v>
      </c>
      <c r="X73">
        <f t="shared" si="23"/>
        <v>1</v>
      </c>
    </row>
    <row r="74" spans="1:24" ht="13.5">
      <c r="A74">
        <v>73</v>
      </c>
      <c r="B74" t="s">
        <v>84</v>
      </c>
      <c r="C74" t="s">
        <v>79</v>
      </c>
      <c r="D74">
        <v>109000</v>
      </c>
      <c r="E74" t="s">
        <v>85</v>
      </c>
      <c r="F74" t="s">
        <v>119</v>
      </c>
      <c r="G74" t="s">
        <v>266</v>
      </c>
      <c r="H74">
        <v>77.9</v>
      </c>
      <c r="I74" t="s">
        <v>119</v>
      </c>
      <c r="J74" t="s">
        <v>267</v>
      </c>
      <c r="K74">
        <v>77.865</v>
      </c>
      <c r="L74" t="s">
        <v>141</v>
      </c>
      <c r="M74" t="s">
        <v>71</v>
      </c>
      <c r="N74" s="125">
        <f t="shared" si="18"/>
      </c>
      <c r="O74" s="125">
        <f t="shared" si="19"/>
        <v>-3.50000000000108</v>
      </c>
      <c r="P74" s="125">
        <f t="shared" si="20"/>
        <v>-3815.000000001177</v>
      </c>
      <c r="Q74">
        <v>77.604</v>
      </c>
      <c r="R74" s="135">
        <f t="shared" si="21"/>
        <v>109795.67567567238</v>
      </c>
      <c r="S74" s="125">
        <f t="shared" si="24"/>
        <v>29.600000000000648</v>
      </c>
      <c r="T74" s="125">
        <f t="shared" si="17"/>
        <v>32499.519999999735</v>
      </c>
      <c r="U74" s="125">
        <f t="shared" si="16"/>
        <v>808672.9999999922</v>
      </c>
      <c r="V74" s="126" t="s">
        <v>73</v>
      </c>
      <c r="W74" s="125">
        <f t="shared" si="22"/>
        <v>-0.11824324324327715</v>
      </c>
      <c r="X74">
        <f t="shared" si="23"/>
        <v>2</v>
      </c>
    </row>
    <row r="75" spans="1:24" ht="13.5">
      <c r="A75">
        <v>74</v>
      </c>
      <c r="B75" t="s">
        <v>84</v>
      </c>
      <c r="C75" t="s">
        <v>127</v>
      </c>
      <c r="D75">
        <v>109000</v>
      </c>
      <c r="E75" t="s">
        <v>85</v>
      </c>
      <c r="F75" t="s">
        <v>119</v>
      </c>
      <c r="G75" t="s">
        <v>267</v>
      </c>
      <c r="H75">
        <v>77.866</v>
      </c>
      <c r="I75" t="s">
        <v>119</v>
      </c>
      <c r="J75" t="s">
        <v>268</v>
      </c>
      <c r="K75">
        <v>77.894</v>
      </c>
      <c r="L75" t="s">
        <v>141</v>
      </c>
      <c r="M75" t="s">
        <v>71</v>
      </c>
      <c r="N75" s="125">
        <f t="shared" si="18"/>
      </c>
      <c r="O75" s="125">
        <f t="shared" si="19"/>
        <v>-2.80000000000058</v>
      </c>
      <c r="P75" s="125">
        <f t="shared" si="20"/>
        <v>-3052.000000000632</v>
      </c>
      <c r="Q75">
        <v>78.161</v>
      </c>
      <c r="R75" s="135">
        <f t="shared" si="21"/>
        <v>109650.57627118475</v>
      </c>
      <c r="S75" s="125">
        <f t="shared" si="24"/>
        <v>29.50000000000017</v>
      </c>
      <c r="T75" s="125">
        <f t="shared" si="17"/>
        <v>32346.91999999969</v>
      </c>
      <c r="U75" s="125">
        <f t="shared" si="16"/>
        <v>805620.9999999916</v>
      </c>
      <c r="V75" s="126" t="s">
        <v>73</v>
      </c>
      <c r="W75" s="125">
        <f t="shared" si="22"/>
        <v>-0.09491525423730725</v>
      </c>
      <c r="X75">
        <f t="shared" si="23"/>
        <v>3</v>
      </c>
    </row>
    <row r="76" spans="1:24" ht="13.5">
      <c r="A76">
        <v>75</v>
      </c>
      <c r="B76" t="s">
        <v>84</v>
      </c>
      <c r="C76" t="s">
        <v>127</v>
      </c>
      <c r="D76">
        <v>350000</v>
      </c>
      <c r="E76" t="s">
        <v>85</v>
      </c>
      <c r="F76" t="s">
        <v>119</v>
      </c>
      <c r="G76" t="s">
        <v>269</v>
      </c>
      <c r="H76">
        <v>77.805</v>
      </c>
      <c r="I76" t="s">
        <v>119</v>
      </c>
      <c r="J76" t="s">
        <v>268</v>
      </c>
      <c r="K76">
        <v>77.897</v>
      </c>
      <c r="L76" t="s">
        <v>75</v>
      </c>
      <c r="M76" t="s">
        <v>71</v>
      </c>
      <c r="N76" s="125">
        <f t="shared" si="18"/>
      </c>
      <c r="O76" s="125">
        <f t="shared" si="19"/>
        <v>-9.199999999999875</v>
      </c>
      <c r="P76" s="125">
        <f t="shared" si="20"/>
        <v>-32199.999999999563</v>
      </c>
      <c r="Q76">
        <v>77.897</v>
      </c>
      <c r="R76" s="135">
        <f t="shared" si="21"/>
        <v>350270.0000000011</v>
      </c>
      <c r="S76" s="125">
        <f t="shared" si="24"/>
        <v>9.199999999999875</v>
      </c>
      <c r="T76" s="125">
        <f t="shared" si="17"/>
        <v>32224.839999999665</v>
      </c>
      <c r="U76" s="125">
        <f t="shared" si="16"/>
        <v>773420.9999999921</v>
      </c>
      <c r="V76" s="126" t="s">
        <v>73</v>
      </c>
      <c r="W76" s="125">
        <f t="shared" si="22"/>
        <v>-1</v>
      </c>
      <c r="X76">
        <f t="shared" si="23"/>
        <v>4</v>
      </c>
    </row>
    <row r="77" spans="1:24" ht="13.5">
      <c r="A77">
        <v>76</v>
      </c>
      <c r="B77" t="s">
        <v>84</v>
      </c>
      <c r="C77" t="s">
        <v>127</v>
      </c>
      <c r="D77">
        <v>312000</v>
      </c>
      <c r="E77" t="s">
        <v>85</v>
      </c>
      <c r="F77" t="s">
        <v>119</v>
      </c>
      <c r="G77" t="s">
        <v>270</v>
      </c>
      <c r="H77">
        <v>76.868</v>
      </c>
      <c r="I77" t="s">
        <v>119</v>
      </c>
      <c r="J77" t="s">
        <v>271</v>
      </c>
      <c r="K77">
        <v>76.967</v>
      </c>
      <c r="L77" t="s">
        <v>75</v>
      </c>
      <c r="M77" t="s">
        <v>71</v>
      </c>
      <c r="N77" s="125">
        <f t="shared" si="18"/>
      </c>
      <c r="O77" s="125">
        <f t="shared" si="19"/>
        <v>-9.900000000000375</v>
      </c>
      <c r="P77" s="125">
        <f t="shared" si="20"/>
        <v>-30888.000000001168</v>
      </c>
      <c r="Q77">
        <v>76.967</v>
      </c>
      <c r="R77" s="135">
        <f t="shared" si="21"/>
        <v>312493.3333333183</v>
      </c>
      <c r="S77" s="125">
        <f t="shared" si="24"/>
        <v>9.900000000000375</v>
      </c>
      <c r="T77" s="125">
        <f t="shared" si="17"/>
        <v>30936.839999999684</v>
      </c>
      <c r="U77" s="125">
        <f t="shared" si="16"/>
        <v>742532.9999999909</v>
      </c>
      <c r="V77" s="126" t="s">
        <v>73</v>
      </c>
      <c r="W77" s="125">
        <f t="shared" si="22"/>
        <v>-1</v>
      </c>
      <c r="X77">
        <f t="shared" si="23"/>
        <v>5</v>
      </c>
    </row>
    <row r="78" spans="1:24" ht="13.5">
      <c r="A78">
        <v>77</v>
      </c>
      <c r="B78" t="s">
        <v>84</v>
      </c>
      <c r="C78" t="s">
        <v>127</v>
      </c>
      <c r="D78">
        <v>247000</v>
      </c>
      <c r="E78" t="s">
        <v>85</v>
      </c>
      <c r="F78" t="s">
        <v>119</v>
      </c>
      <c r="G78" t="s">
        <v>272</v>
      </c>
      <c r="H78">
        <v>76.753</v>
      </c>
      <c r="I78" t="s">
        <v>119</v>
      </c>
      <c r="J78" t="s">
        <v>273</v>
      </c>
      <c r="K78">
        <v>76.873</v>
      </c>
      <c r="L78" t="s">
        <v>75</v>
      </c>
      <c r="M78" t="s">
        <v>71</v>
      </c>
      <c r="N78" s="125">
        <f t="shared" si="18"/>
      </c>
      <c r="O78" s="125">
        <f t="shared" si="19"/>
        <v>-12.000000000000455</v>
      </c>
      <c r="P78" s="125">
        <f>IF(O78="",N78*D78/100,O78*D78/100)</f>
        <v>-29640.00000000112</v>
      </c>
      <c r="Q78">
        <v>76.873</v>
      </c>
      <c r="R78" s="135">
        <f t="shared" si="21"/>
        <v>247510.99999998757</v>
      </c>
      <c r="S78" s="125">
        <f t="shared" si="24"/>
        <v>12.000000000000455</v>
      </c>
      <c r="T78" s="125">
        <f t="shared" si="17"/>
        <v>29701.319999999636</v>
      </c>
      <c r="U78" s="125">
        <f t="shared" si="16"/>
        <v>712892.9999999898</v>
      </c>
      <c r="V78" s="126" t="s">
        <v>73</v>
      </c>
      <c r="W78" s="125">
        <f t="shared" si="22"/>
        <v>-1</v>
      </c>
      <c r="X78">
        <f t="shared" si="23"/>
        <v>6</v>
      </c>
    </row>
    <row r="79" spans="1:24" ht="13.5">
      <c r="A79">
        <v>78</v>
      </c>
      <c r="B79" t="s">
        <v>84</v>
      </c>
      <c r="C79" t="s">
        <v>127</v>
      </c>
      <c r="D79">
        <v>86000</v>
      </c>
      <c r="E79" t="s">
        <v>85</v>
      </c>
      <c r="F79" t="s">
        <v>119</v>
      </c>
      <c r="G79" t="s">
        <v>274</v>
      </c>
      <c r="H79">
        <v>77.63</v>
      </c>
      <c r="I79" t="s">
        <v>119</v>
      </c>
      <c r="J79" t="s">
        <v>275</v>
      </c>
      <c r="K79">
        <v>76.333</v>
      </c>
      <c r="L79" t="s">
        <v>123</v>
      </c>
      <c r="M79" t="s">
        <v>124</v>
      </c>
      <c r="N79" s="125">
        <f t="shared" si="18"/>
        <v>129.6999999999997</v>
      </c>
      <c r="O79" s="125">
        <f t="shared" si="19"/>
      </c>
      <c r="P79" s="125">
        <f t="shared" si="20"/>
        <v>111541.99999999974</v>
      </c>
      <c r="Q79">
        <v>77.96</v>
      </c>
      <c r="R79" s="135">
        <f t="shared" si="21"/>
        <v>86411.27272727193</v>
      </c>
      <c r="S79" s="125">
        <f t="shared" si="24"/>
        <v>32.99999999999983</v>
      </c>
      <c r="T79" s="125">
        <f t="shared" si="17"/>
        <v>28515.71999999959</v>
      </c>
      <c r="U79" s="125">
        <f t="shared" si="16"/>
        <v>824434.9999999895</v>
      </c>
      <c r="V79" s="126" t="s">
        <v>73</v>
      </c>
      <c r="W79" s="125">
        <f t="shared" si="22"/>
        <v>3.9303030303030417</v>
      </c>
      <c r="X79">
        <f t="shared" si="23"/>
        <v>1</v>
      </c>
    </row>
    <row r="80" spans="1:24" ht="13.5">
      <c r="A80">
        <v>79</v>
      </c>
      <c r="B80" t="s">
        <v>84</v>
      </c>
      <c r="C80" t="s">
        <v>79</v>
      </c>
      <c r="D80">
        <v>219000</v>
      </c>
      <c r="E80" t="s">
        <v>85</v>
      </c>
      <c r="F80" t="s">
        <v>119</v>
      </c>
      <c r="G80" t="s">
        <v>276</v>
      </c>
      <c r="H80">
        <v>76.18</v>
      </c>
      <c r="I80" t="s">
        <v>119</v>
      </c>
      <c r="J80" t="s">
        <v>277</v>
      </c>
      <c r="K80">
        <v>83.172</v>
      </c>
      <c r="L80" t="s">
        <v>162</v>
      </c>
      <c r="M80" t="s">
        <v>124</v>
      </c>
      <c r="N80" s="125">
        <f t="shared" si="18"/>
        <v>699.199999999999</v>
      </c>
      <c r="O80" s="125">
        <f t="shared" si="19"/>
      </c>
      <c r="P80" s="125">
        <f t="shared" si="20"/>
        <v>1531247.999999998</v>
      </c>
      <c r="Q80">
        <v>76.03</v>
      </c>
      <c r="R80" s="135">
        <f t="shared" si="21"/>
        <v>219849.3333333222</v>
      </c>
      <c r="S80" s="125">
        <f t="shared" si="24"/>
        <v>15.000000000000568</v>
      </c>
      <c r="T80" s="125">
        <f t="shared" si="17"/>
        <v>32977.39999999958</v>
      </c>
      <c r="U80" s="125">
        <v>824434.9999999895</v>
      </c>
      <c r="V80" s="126" t="s">
        <v>73</v>
      </c>
      <c r="W80" s="125">
        <f t="shared" si="22"/>
        <v>46.613333333331504</v>
      </c>
      <c r="X80">
        <f t="shared" si="23"/>
        <v>2</v>
      </c>
    </row>
    <row r="81" spans="1:24" ht="13.5">
      <c r="A81">
        <v>80</v>
      </c>
      <c r="B81" t="s">
        <v>84</v>
      </c>
      <c r="C81" t="s">
        <v>79</v>
      </c>
      <c r="D81">
        <v>117000</v>
      </c>
      <c r="E81" t="s">
        <v>85</v>
      </c>
      <c r="F81" t="s">
        <v>119</v>
      </c>
      <c r="G81" t="s">
        <v>278</v>
      </c>
      <c r="H81">
        <v>77.63</v>
      </c>
      <c r="I81" t="s">
        <v>119</v>
      </c>
      <c r="J81" t="s">
        <v>277</v>
      </c>
      <c r="K81">
        <v>83.172</v>
      </c>
      <c r="L81" t="s">
        <v>162</v>
      </c>
      <c r="M81" t="s">
        <v>124</v>
      </c>
      <c r="N81" s="125">
        <f t="shared" si="18"/>
        <v>554.2000000000002</v>
      </c>
      <c r="O81" s="125">
        <f t="shared" si="19"/>
      </c>
      <c r="P81" s="125">
        <f t="shared" si="20"/>
        <v>648414.0000000001</v>
      </c>
      <c r="Q81">
        <v>77.35</v>
      </c>
      <c r="R81" s="135">
        <f t="shared" si="21"/>
        <v>117776.42857142659</v>
      </c>
      <c r="S81" s="125">
        <f t="shared" si="24"/>
        <v>28.000000000000114</v>
      </c>
      <c r="T81" s="125">
        <f t="shared" si="17"/>
        <v>32977.39999999958</v>
      </c>
      <c r="U81" s="125">
        <f t="shared" si="16"/>
        <v>1472848.9999999898</v>
      </c>
      <c r="V81" s="126" t="s">
        <v>73</v>
      </c>
      <c r="W81" s="125">
        <f t="shared" si="22"/>
        <v>19.79285714285707</v>
      </c>
      <c r="X81">
        <f t="shared" si="23"/>
        <v>3</v>
      </c>
    </row>
    <row r="82" spans="1:24" ht="13.5">
      <c r="A82">
        <v>81</v>
      </c>
      <c r="B82" t="s">
        <v>84</v>
      </c>
      <c r="C82" t="s">
        <v>79</v>
      </c>
      <c r="D82">
        <v>126000</v>
      </c>
      <c r="E82" t="s">
        <v>85</v>
      </c>
      <c r="F82" t="s">
        <v>119</v>
      </c>
      <c r="G82" t="s">
        <v>279</v>
      </c>
      <c r="H82">
        <v>79.8</v>
      </c>
      <c r="I82" t="s">
        <v>119</v>
      </c>
      <c r="J82" t="s">
        <v>277</v>
      </c>
      <c r="K82">
        <v>83.172</v>
      </c>
      <c r="L82" t="s">
        <v>162</v>
      </c>
      <c r="M82" t="s">
        <v>124</v>
      </c>
      <c r="N82" s="125">
        <f aca="true" t="shared" si="25" ref="N82:N101">IF(M82="勝ち",ABS(K82-H82)*100,"")</f>
        <v>337.2</v>
      </c>
      <c r="O82" s="125">
        <f aca="true" t="shared" si="26" ref="O82:O101">IF(M82="勝ち","",-1*ABS(K82-H82)*100)</f>
      </c>
      <c r="P82" s="125">
        <f aca="true" t="shared" si="27" ref="P82:P101">IF(O82="",N82*D82/100,O82*D82/100)</f>
        <v>424872</v>
      </c>
      <c r="Q82">
        <v>79.54</v>
      </c>
      <c r="R82" s="135">
        <f t="shared" si="21"/>
        <v>226592.1538461602</v>
      </c>
      <c r="S82" s="125">
        <f aca="true" t="shared" si="28" ref="S82:S101">ABS(H82-Q82)*100</f>
        <v>25.99999999999909</v>
      </c>
      <c r="T82" s="125">
        <f aca="true" t="shared" si="29" ref="T82:T101">$S$1*U81</f>
        <v>58913.95999999959</v>
      </c>
      <c r="U82" s="125">
        <f t="shared" si="16"/>
        <v>1897720.9999999898</v>
      </c>
      <c r="V82" s="126" t="s">
        <v>73</v>
      </c>
      <c r="W82" s="125">
        <f t="shared" si="22"/>
        <v>12.969230769231222</v>
      </c>
      <c r="X82">
        <f t="shared" si="23"/>
        <v>4</v>
      </c>
    </row>
    <row r="83" spans="1:24" ht="13.5">
      <c r="A83">
        <v>82</v>
      </c>
      <c r="B83" t="s">
        <v>84</v>
      </c>
      <c r="C83" t="s">
        <v>79</v>
      </c>
      <c r="D83">
        <v>97000</v>
      </c>
      <c r="E83" t="s">
        <v>85</v>
      </c>
      <c r="F83" t="s">
        <v>119</v>
      </c>
      <c r="G83" t="s">
        <v>280</v>
      </c>
      <c r="H83">
        <v>81.8</v>
      </c>
      <c r="I83" t="s">
        <v>119</v>
      </c>
      <c r="J83" t="s">
        <v>277</v>
      </c>
      <c r="K83">
        <v>83.172</v>
      </c>
      <c r="L83" t="s">
        <v>162</v>
      </c>
      <c r="M83" t="s">
        <v>124</v>
      </c>
      <c r="N83" s="125">
        <f t="shared" si="25"/>
        <v>137.2</v>
      </c>
      <c r="O83" s="125">
        <f t="shared" si="26"/>
      </c>
      <c r="P83" s="125">
        <f t="shared" si="27"/>
        <v>133083.99999999997</v>
      </c>
      <c r="Q83">
        <v>81.462</v>
      </c>
      <c r="R83" s="135">
        <f t="shared" si="21"/>
        <v>224582.3668639082</v>
      </c>
      <c r="S83" s="125">
        <f t="shared" si="28"/>
        <v>33.799999999999386</v>
      </c>
      <c r="T83" s="125">
        <f t="shared" si="29"/>
        <v>75908.83999999959</v>
      </c>
      <c r="U83" s="125">
        <f t="shared" si="16"/>
        <v>2030804.9999999898</v>
      </c>
      <c r="V83" s="126" t="s">
        <v>73</v>
      </c>
      <c r="W83" s="125">
        <f t="shared" si="22"/>
        <v>4.05917159763321</v>
      </c>
      <c r="X83">
        <f t="shared" si="23"/>
        <v>5</v>
      </c>
    </row>
    <row r="84" spans="1:24" ht="13.5">
      <c r="A84">
        <v>83</v>
      </c>
      <c r="B84" t="s">
        <v>84</v>
      </c>
      <c r="C84" t="s">
        <v>79</v>
      </c>
      <c r="D84">
        <v>95000</v>
      </c>
      <c r="E84" t="s">
        <v>85</v>
      </c>
      <c r="F84" t="s">
        <v>119</v>
      </c>
      <c r="G84" t="s">
        <v>281</v>
      </c>
      <c r="H84">
        <v>83.661</v>
      </c>
      <c r="I84" t="s">
        <v>119</v>
      </c>
      <c r="J84" t="s">
        <v>282</v>
      </c>
      <c r="K84">
        <v>83.315</v>
      </c>
      <c r="L84" t="s">
        <v>75</v>
      </c>
      <c r="M84" t="s">
        <v>71</v>
      </c>
      <c r="N84" s="125">
        <f t="shared" si="25"/>
      </c>
      <c r="O84" s="125">
        <f t="shared" si="26"/>
        <v>-34.600000000000364</v>
      </c>
      <c r="P84" s="125">
        <f t="shared" si="27"/>
        <v>-32870.00000000034</v>
      </c>
      <c r="Q84">
        <v>83.315</v>
      </c>
      <c r="R84" s="135">
        <f t="shared" si="21"/>
        <v>234775.14450866685</v>
      </c>
      <c r="S84" s="125">
        <f t="shared" si="28"/>
        <v>34.600000000000364</v>
      </c>
      <c r="T84" s="125">
        <f t="shared" si="29"/>
        <v>81232.19999999959</v>
      </c>
      <c r="U84" s="125">
        <f t="shared" si="16"/>
        <v>1997934.9999999895</v>
      </c>
      <c r="V84" s="126" t="s">
        <v>73</v>
      </c>
      <c r="W84" s="125">
        <f t="shared" si="22"/>
        <v>-1</v>
      </c>
      <c r="X84">
        <f t="shared" si="23"/>
        <v>1</v>
      </c>
    </row>
    <row r="85" spans="1:24" ht="13.5">
      <c r="A85">
        <v>84</v>
      </c>
      <c r="B85" t="s">
        <v>84</v>
      </c>
      <c r="C85" t="s">
        <v>127</v>
      </c>
      <c r="D85">
        <v>345000</v>
      </c>
      <c r="E85" t="s">
        <v>85</v>
      </c>
      <c r="F85" t="s">
        <v>119</v>
      </c>
      <c r="G85" t="s">
        <v>283</v>
      </c>
      <c r="H85">
        <v>82.793</v>
      </c>
      <c r="I85" t="s">
        <v>119</v>
      </c>
      <c r="J85" t="s">
        <v>284</v>
      </c>
      <c r="K85">
        <v>83.024</v>
      </c>
      <c r="L85" t="s">
        <v>75</v>
      </c>
      <c r="M85" t="s">
        <v>71</v>
      </c>
      <c r="N85" s="125">
        <f t="shared" si="25"/>
      </c>
      <c r="O85" s="125">
        <f t="shared" si="26"/>
        <v>-23.099999999999454</v>
      </c>
      <c r="P85" s="125">
        <f t="shared" si="27"/>
        <v>-79694.99999999812</v>
      </c>
      <c r="Q85">
        <v>83.024</v>
      </c>
      <c r="R85" s="135">
        <f t="shared" si="21"/>
        <v>345962.77056277695</v>
      </c>
      <c r="S85" s="125">
        <f t="shared" si="28"/>
        <v>23.099999999999454</v>
      </c>
      <c r="T85" s="125">
        <f t="shared" si="29"/>
        <v>79917.39999999959</v>
      </c>
      <c r="U85" s="125">
        <f t="shared" si="16"/>
        <v>1918239.9999999914</v>
      </c>
      <c r="V85" s="126" t="s">
        <v>73</v>
      </c>
      <c r="W85" s="125">
        <f t="shared" si="22"/>
        <v>-1</v>
      </c>
      <c r="X85">
        <f t="shared" si="23"/>
        <v>2</v>
      </c>
    </row>
    <row r="86" spans="1:24" ht="13.5">
      <c r="A86">
        <v>85</v>
      </c>
      <c r="B86" t="s">
        <v>84</v>
      </c>
      <c r="C86" t="s">
        <v>79</v>
      </c>
      <c r="D86">
        <v>223000</v>
      </c>
      <c r="E86" t="s">
        <v>85</v>
      </c>
      <c r="F86" t="s">
        <v>119</v>
      </c>
      <c r="G86" t="s">
        <v>285</v>
      </c>
      <c r="H86">
        <v>82.942</v>
      </c>
      <c r="I86" t="s">
        <v>119</v>
      </c>
      <c r="J86" t="s">
        <v>286</v>
      </c>
      <c r="K86">
        <v>82.598</v>
      </c>
      <c r="L86" t="s">
        <v>287</v>
      </c>
      <c r="M86" t="s">
        <v>71</v>
      </c>
      <c r="N86" s="125">
        <f t="shared" si="25"/>
      </c>
      <c r="O86" s="125">
        <f t="shared" si="26"/>
        <v>-34.39999999999941</v>
      </c>
      <c r="P86" s="125">
        <f t="shared" si="27"/>
        <v>-76711.99999999868</v>
      </c>
      <c r="Q86">
        <v>82.598</v>
      </c>
      <c r="R86" s="135">
        <f t="shared" si="21"/>
        <v>223051.1627907005</v>
      </c>
      <c r="S86" s="125">
        <f t="shared" si="28"/>
        <v>34.39999999999941</v>
      </c>
      <c r="T86" s="125">
        <f t="shared" si="29"/>
        <v>76729.59999999966</v>
      </c>
      <c r="U86" s="125">
        <f t="shared" si="16"/>
        <v>1841527.9999999928</v>
      </c>
      <c r="V86" s="126" t="s">
        <v>73</v>
      </c>
      <c r="W86" s="125">
        <f t="shared" si="22"/>
        <v>-1</v>
      </c>
      <c r="X86">
        <f t="shared" si="23"/>
        <v>3</v>
      </c>
    </row>
    <row r="87" spans="1:24" ht="13.5">
      <c r="A87">
        <v>86</v>
      </c>
      <c r="B87" t="s">
        <v>84</v>
      </c>
      <c r="C87" t="s">
        <v>127</v>
      </c>
      <c r="D87">
        <v>269000</v>
      </c>
      <c r="E87" t="s">
        <v>85</v>
      </c>
      <c r="F87" t="s">
        <v>119</v>
      </c>
      <c r="G87" t="s">
        <v>288</v>
      </c>
      <c r="H87">
        <v>82.895</v>
      </c>
      <c r="I87" t="s">
        <v>119</v>
      </c>
      <c r="J87" t="s">
        <v>289</v>
      </c>
      <c r="K87">
        <v>82.48</v>
      </c>
      <c r="L87" t="s">
        <v>123</v>
      </c>
      <c r="M87" t="s">
        <v>124</v>
      </c>
      <c r="N87" s="125">
        <f t="shared" si="25"/>
        <v>41.499999999999204</v>
      </c>
      <c r="O87" s="125">
        <f t="shared" si="26"/>
      </c>
      <c r="P87" s="125">
        <f t="shared" si="27"/>
        <v>111634.99999999786</v>
      </c>
      <c r="Q87">
        <v>83.168</v>
      </c>
      <c r="R87" s="135">
        <f t="shared" si="21"/>
        <v>269820.95238094113</v>
      </c>
      <c r="S87" s="125">
        <f t="shared" si="28"/>
        <v>27.300000000001035</v>
      </c>
      <c r="T87" s="125">
        <f t="shared" si="29"/>
        <v>73661.11999999972</v>
      </c>
      <c r="U87" s="125">
        <f t="shared" si="16"/>
        <v>1953162.9999999907</v>
      </c>
      <c r="V87" s="126" t="s">
        <v>73</v>
      </c>
      <c r="W87" s="125">
        <f t="shared" si="22"/>
        <v>1.5201465201464335</v>
      </c>
      <c r="X87">
        <f t="shared" si="23"/>
        <v>1</v>
      </c>
    </row>
    <row r="88" spans="1:24" ht="13.5">
      <c r="A88">
        <v>87</v>
      </c>
      <c r="B88" t="s">
        <v>84</v>
      </c>
      <c r="C88" t="s">
        <v>79</v>
      </c>
      <c r="D88">
        <v>625000</v>
      </c>
      <c r="E88" t="s">
        <v>85</v>
      </c>
      <c r="F88" t="s">
        <v>119</v>
      </c>
      <c r="G88" t="s">
        <v>290</v>
      </c>
      <c r="H88">
        <v>81.021</v>
      </c>
      <c r="I88" t="s">
        <v>119</v>
      </c>
      <c r="J88" t="s">
        <v>290</v>
      </c>
      <c r="K88">
        <v>80.896</v>
      </c>
      <c r="L88" t="s">
        <v>75</v>
      </c>
      <c r="M88" t="s">
        <v>71</v>
      </c>
      <c r="N88" s="125">
        <f t="shared" si="25"/>
      </c>
      <c r="O88" s="125">
        <f t="shared" si="26"/>
        <v>-12.5</v>
      </c>
      <c r="P88" s="125">
        <f t="shared" si="27"/>
        <v>-78125</v>
      </c>
      <c r="Q88">
        <v>80.896</v>
      </c>
      <c r="R88" s="135">
        <f t="shared" si="21"/>
        <v>625012.159999997</v>
      </c>
      <c r="S88" s="125">
        <f t="shared" si="28"/>
        <v>12.5</v>
      </c>
      <c r="T88" s="125">
        <f t="shared" si="29"/>
        <v>78126.51999999963</v>
      </c>
      <c r="U88" s="125">
        <f t="shared" si="16"/>
        <v>1875037.9999999907</v>
      </c>
      <c r="V88" s="126" t="s">
        <v>73</v>
      </c>
      <c r="W88" s="125">
        <f t="shared" si="22"/>
        <v>-1</v>
      </c>
      <c r="X88">
        <f t="shared" si="23"/>
        <v>1</v>
      </c>
    </row>
    <row r="89" spans="1:24" ht="13.5">
      <c r="A89">
        <v>88</v>
      </c>
      <c r="B89" t="s">
        <v>84</v>
      </c>
      <c r="C89" t="s">
        <v>127</v>
      </c>
      <c r="D89">
        <v>301000</v>
      </c>
      <c r="E89" t="s">
        <v>85</v>
      </c>
      <c r="F89" t="s">
        <v>119</v>
      </c>
      <c r="G89" t="s">
        <v>291</v>
      </c>
      <c r="H89">
        <v>81.061</v>
      </c>
      <c r="I89" t="s">
        <v>119</v>
      </c>
      <c r="J89" t="s">
        <v>292</v>
      </c>
      <c r="K89">
        <v>81.31</v>
      </c>
      <c r="L89" t="s">
        <v>213</v>
      </c>
      <c r="M89" t="s">
        <v>71</v>
      </c>
      <c r="N89" s="125">
        <f t="shared" si="25"/>
      </c>
      <c r="O89" s="125">
        <f t="shared" si="26"/>
        <v>-24.899999999999523</v>
      </c>
      <c r="P89" s="125">
        <f t="shared" si="27"/>
        <v>-74948.99999999856</v>
      </c>
      <c r="Q89">
        <v>81.31</v>
      </c>
      <c r="R89" s="135">
        <f t="shared" si="21"/>
        <v>301210.9236947834</v>
      </c>
      <c r="S89" s="125">
        <f t="shared" si="28"/>
        <v>24.899999999999523</v>
      </c>
      <c r="T89" s="125">
        <f t="shared" si="29"/>
        <v>75001.51999999963</v>
      </c>
      <c r="U89" s="125">
        <f t="shared" si="16"/>
        <v>1800088.999999992</v>
      </c>
      <c r="V89" s="126" t="s">
        <v>73</v>
      </c>
      <c r="W89" s="125">
        <f t="shared" si="22"/>
        <v>-1</v>
      </c>
      <c r="X89">
        <f t="shared" si="23"/>
        <v>2</v>
      </c>
    </row>
    <row r="90" spans="1:24" ht="13.5">
      <c r="A90">
        <v>89</v>
      </c>
      <c r="B90" t="s">
        <v>84</v>
      </c>
      <c r="C90" t="s">
        <v>79</v>
      </c>
      <c r="D90">
        <v>273000</v>
      </c>
      <c r="E90" t="s">
        <v>85</v>
      </c>
      <c r="F90" t="s">
        <v>119</v>
      </c>
      <c r="G90" t="s">
        <v>297</v>
      </c>
      <c r="H90">
        <v>79.465</v>
      </c>
      <c r="I90" t="s">
        <v>119</v>
      </c>
      <c r="J90" t="s">
        <v>298</v>
      </c>
      <c r="K90">
        <v>79.315</v>
      </c>
      <c r="L90" t="s">
        <v>141</v>
      </c>
      <c r="M90" t="s">
        <v>71</v>
      </c>
      <c r="N90" s="125">
        <f t="shared" si="25"/>
      </c>
      <c r="O90" s="125">
        <f t="shared" si="26"/>
        <v>-15.000000000000568</v>
      </c>
      <c r="P90" s="125">
        <f t="shared" si="27"/>
        <v>-40950.00000000155</v>
      </c>
      <c r="Q90">
        <v>79.202</v>
      </c>
      <c r="R90" s="135">
        <f t="shared" si="21"/>
        <v>273777.79467679944</v>
      </c>
      <c r="S90" s="125">
        <f t="shared" si="28"/>
        <v>26.300000000000523</v>
      </c>
      <c r="T90" s="125">
        <f t="shared" si="29"/>
        <v>72003.55999999969</v>
      </c>
      <c r="U90" s="125">
        <f t="shared" si="16"/>
        <v>1759138.9999999905</v>
      </c>
      <c r="V90" s="126" t="s">
        <v>73</v>
      </c>
      <c r="W90" s="125">
        <f t="shared" si="22"/>
        <v>-0.5703422053232042</v>
      </c>
      <c r="X90">
        <f t="shared" si="23"/>
        <v>3</v>
      </c>
    </row>
    <row r="91" spans="1:24" ht="13.5">
      <c r="A91">
        <v>90</v>
      </c>
      <c r="B91" t="s">
        <v>84</v>
      </c>
      <c r="C91" t="s">
        <v>79</v>
      </c>
      <c r="D91">
        <v>492000</v>
      </c>
      <c r="E91" t="s">
        <v>85</v>
      </c>
      <c r="F91" t="s">
        <v>119</v>
      </c>
      <c r="G91" t="s">
        <v>299</v>
      </c>
      <c r="H91">
        <v>79.552</v>
      </c>
      <c r="I91" t="s">
        <v>119</v>
      </c>
      <c r="J91" t="s">
        <v>300</v>
      </c>
      <c r="K91">
        <v>79.409</v>
      </c>
      <c r="L91" t="s">
        <v>75</v>
      </c>
      <c r="M91" t="s">
        <v>71</v>
      </c>
      <c r="N91" s="125">
        <f t="shared" si="25"/>
      </c>
      <c r="O91" s="125">
        <f t="shared" si="26"/>
        <v>-14.300000000000068</v>
      </c>
      <c r="P91" s="125">
        <f t="shared" si="27"/>
        <v>-70356.00000000033</v>
      </c>
      <c r="Q91">
        <v>79.409</v>
      </c>
      <c r="R91" s="135">
        <f t="shared" si="21"/>
        <v>492066.85314684815</v>
      </c>
      <c r="S91" s="125">
        <f t="shared" si="28"/>
        <v>14.300000000000068</v>
      </c>
      <c r="T91" s="125">
        <f t="shared" si="29"/>
        <v>70365.55999999962</v>
      </c>
      <c r="U91" s="125">
        <f t="shared" si="16"/>
        <v>1688782.9999999902</v>
      </c>
      <c r="V91" s="126" t="s">
        <v>73</v>
      </c>
      <c r="W91" s="125">
        <f t="shared" si="22"/>
        <v>-1</v>
      </c>
      <c r="X91">
        <f t="shared" si="23"/>
        <v>4</v>
      </c>
    </row>
    <row r="92" spans="1:24" ht="13.5">
      <c r="A92">
        <v>91</v>
      </c>
      <c r="B92" t="s">
        <v>84</v>
      </c>
      <c r="C92" t="s">
        <v>127</v>
      </c>
      <c r="D92">
        <v>165000</v>
      </c>
      <c r="E92" t="s">
        <v>85</v>
      </c>
      <c r="F92" t="s">
        <v>119</v>
      </c>
      <c r="G92" t="s">
        <v>301</v>
      </c>
      <c r="H92">
        <v>78.033</v>
      </c>
      <c r="I92" t="s">
        <v>119</v>
      </c>
      <c r="J92" t="s">
        <v>302</v>
      </c>
      <c r="K92">
        <v>78.44</v>
      </c>
      <c r="L92" t="s">
        <v>75</v>
      </c>
      <c r="M92" t="s">
        <v>71</v>
      </c>
      <c r="N92" s="125">
        <f t="shared" si="25"/>
      </c>
      <c r="O92" s="125">
        <f t="shared" si="26"/>
        <v>-40.69999999999965</v>
      </c>
      <c r="P92" s="125">
        <f t="shared" si="27"/>
        <v>-67154.99999999942</v>
      </c>
      <c r="Q92">
        <v>78.44</v>
      </c>
      <c r="R92" s="135">
        <f t="shared" si="21"/>
        <v>165973.7592137597</v>
      </c>
      <c r="S92" s="125">
        <f t="shared" si="28"/>
        <v>40.69999999999965</v>
      </c>
      <c r="T92" s="125">
        <f t="shared" si="29"/>
        <v>67551.31999999961</v>
      </c>
      <c r="U92" s="125">
        <f t="shared" si="16"/>
        <v>1621627.9999999907</v>
      </c>
      <c r="V92" s="126" t="s">
        <v>73</v>
      </c>
      <c r="W92" s="125">
        <f t="shared" si="22"/>
        <v>-1</v>
      </c>
      <c r="X92">
        <f t="shared" si="23"/>
        <v>5</v>
      </c>
    </row>
    <row r="93" spans="1:24" ht="13.5">
      <c r="A93">
        <v>92</v>
      </c>
      <c r="B93" t="s">
        <v>84</v>
      </c>
      <c r="C93" t="s">
        <v>127</v>
      </c>
      <c r="D93">
        <v>269000</v>
      </c>
      <c r="E93" t="s">
        <v>85</v>
      </c>
      <c r="F93" t="s">
        <v>119</v>
      </c>
      <c r="G93" t="s">
        <v>303</v>
      </c>
      <c r="H93">
        <v>79.376</v>
      </c>
      <c r="I93" t="s">
        <v>119</v>
      </c>
      <c r="J93" t="s">
        <v>304</v>
      </c>
      <c r="K93">
        <v>79.617</v>
      </c>
      <c r="L93" t="s">
        <v>75</v>
      </c>
      <c r="M93" t="s">
        <v>71</v>
      </c>
      <c r="N93" s="125">
        <f t="shared" si="25"/>
      </c>
      <c r="O93" s="125">
        <f t="shared" si="26"/>
        <v>-24.099999999999966</v>
      </c>
      <c r="P93" s="125">
        <f t="shared" si="27"/>
        <v>-64828.999999999905</v>
      </c>
      <c r="Q93">
        <v>79.617</v>
      </c>
      <c r="R93" s="135">
        <f t="shared" si="21"/>
        <v>269149.87551867106</v>
      </c>
      <c r="S93" s="125">
        <f t="shared" si="28"/>
        <v>24.099999999999966</v>
      </c>
      <c r="T93" s="125">
        <f t="shared" si="29"/>
        <v>64865.11999999963</v>
      </c>
      <c r="U93" s="125">
        <f t="shared" si="16"/>
        <v>1556798.9999999907</v>
      </c>
      <c r="V93" s="126" t="s">
        <v>73</v>
      </c>
      <c r="W93" s="125">
        <f t="shared" si="22"/>
        <v>-1</v>
      </c>
      <c r="X93">
        <f t="shared" si="23"/>
        <v>6</v>
      </c>
    </row>
    <row r="94" spans="1:24" ht="13.5">
      <c r="A94">
        <v>93</v>
      </c>
      <c r="B94" t="s">
        <v>84</v>
      </c>
      <c r="C94" t="s">
        <v>79</v>
      </c>
      <c r="D94">
        <v>394000</v>
      </c>
      <c r="E94" t="s">
        <v>85</v>
      </c>
      <c r="F94" t="s">
        <v>119</v>
      </c>
      <c r="G94" t="s">
        <v>305</v>
      </c>
      <c r="H94">
        <v>79.677</v>
      </c>
      <c r="I94" t="s">
        <v>119</v>
      </c>
      <c r="J94" t="s">
        <v>305</v>
      </c>
      <c r="K94">
        <v>79.519</v>
      </c>
      <c r="L94" t="s">
        <v>75</v>
      </c>
      <c r="M94" t="s">
        <v>71</v>
      </c>
      <c r="N94" s="125">
        <f t="shared" si="25"/>
      </c>
      <c r="O94" s="125">
        <f t="shared" si="26"/>
        <v>-15.800000000000125</v>
      </c>
      <c r="P94" s="125">
        <f t="shared" si="27"/>
        <v>-62252.000000000495</v>
      </c>
      <c r="Q94">
        <v>79.519</v>
      </c>
      <c r="R94" s="135">
        <f t="shared" si="21"/>
        <v>394126.3291139186</v>
      </c>
      <c r="S94" s="125">
        <f t="shared" si="28"/>
        <v>15.800000000000125</v>
      </c>
      <c r="T94" s="125">
        <f t="shared" si="29"/>
        <v>62271.95999999963</v>
      </c>
      <c r="U94" s="125">
        <f t="shared" si="16"/>
        <v>1494546.9999999902</v>
      </c>
      <c r="V94" s="126" t="s">
        <v>73</v>
      </c>
      <c r="W94" s="125">
        <f t="shared" si="22"/>
        <v>-1</v>
      </c>
      <c r="X94">
        <f t="shared" si="23"/>
        <v>7</v>
      </c>
    </row>
    <row r="95" spans="1:24" ht="13.5">
      <c r="A95">
        <v>94</v>
      </c>
      <c r="B95" t="s">
        <v>84</v>
      </c>
      <c r="C95" t="s">
        <v>127</v>
      </c>
      <c r="D95">
        <v>301000</v>
      </c>
      <c r="E95" t="s">
        <v>85</v>
      </c>
      <c r="F95" t="s">
        <v>119</v>
      </c>
      <c r="G95" t="s">
        <v>306</v>
      </c>
      <c r="H95">
        <v>79.663</v>
      </c>
      <c r="I95" t="s">
        <v>119</v>
      </c>
      <c r="J95" t="s">
        <v>307</v>
      </c>
      <c r="K95">
        <v>79.473</v>
      </c>
      <c r="L95" t="s">
        <v>123</v>
      </c>
      <c r="M95" t="s">
        <v>124</v>
      </c>
      <c r="N95" s="125">
        <f t="shared" si="25"/>
        <v>18.999999999999773</v>
      </c>
      <c r="O95" s="125">
        <f t="shared" si="26"/>
      </c>
      <c r="P95" s="125">
        <f t="shared" si="27"/>
        <v>57189.99999999932</v>
      </c>
      <c r="Q95">
        <v>79.861</v>
      </c>
      <c r="R95" s="135">
        <f t="shared" si="21"/>
        <v>301928.6868686735</v>
      </c>
      <c r="S95" s="125">
        <f t="shared" si="28"/>
        <v>19.80000000000075</v>
      </c>
      <c r="T95" s="125">
        <f t="shared" si="29"/>
        <v>59781.87999999961</v>
      </c>
      <c r="U95" s="125">
        <f t="shared" si="16"/>
        <v>1551736.9999999895</v>
      </c>
      <c r="V95" s="126" t="s">
        <v>73</v>
      </c>
      <c r="W95" s="125">
        <f t="shared" si="22"/>
        <v>0.9595959595959117</v>
      </c>
      <c r="X95">
        <f t="shared" si="23"/>
        <v>1</v>
      </c>
    </row>
    <row r="96" spans="1:24" ht="13.5">
      <c r="A96">
        <v>95</v>
      </c>
      <c r="B96" t="s">
        <v>84</v>
      </c>
      <c r="C96" t="s">
        <v>79</v>
      </c>
      <c r="D96">
        <v>747000</v>
      </c>
      <c r="E96" t="s">
        <v>85</v>
      </c>
      <c r="F96" t="s">
        <v>119</v>
      </c>
      <c r="G96" t="s">
        <v>308</v>
      </c>
      <c r="H96">
        <v>79.842</v>
      </c>
      <c r="I96" t="s">
        <v>119</v>
      </c>
      <c r="J96" t="s">
        <v>309</v>
      </c>
      <c r="K96">
        <v>79.759</v>
      </c>
      <c r="L96" t="s">
        <v>310</v>
      </c>
      <c r="M96" t="s">
        <v>71</v>
      </c>
      <c r="N96" s="125">
        <f t="shared" si="25"/>
      </c>
      <c r="O96" s="125">
        <f t="shared" si="26"/>
        <v>-8.29999999999984</v>
      </c>
      <c r="P96" s="125">
        <f t="shared" si="27"/>
        <v>-62000.99999999881</v>
      </c>
      <c r="Q96">
        <v>79.759</v>
      </c>
      <c r="R96" s="135">
        <f t="shared" si="21"/>
        <v>747825.0602409731</v>
      </c>
      <c r="S96" s="125">
        <f t="shared" si="28"/>
        <v>8.29999999999984</v>
      </c>
      <c r="T96" s="125">
        <f t="shared" si="29"/>
        <v>62069.47999999958</v>
      </c>
      <c r="U96" s="125">
        <f t="shared" si="16"/>
        <v>1489735.9999999907</v>
      </c>
      <c r="V96" s="126" t="s">
        <v>73</v>
      </c>
      <c r="W96" s="125">
        <f t="shared" si="22"/>
        <v>-1</v>
      </c>
      <c r="X96">
        <f t="shared" si="23"/>
        <v>1</v>
      </c>
    </row>
    <row r="97" spans="1:24" ht="13.5">
      <c r="A97">
        <v>96</v>
      </c>
      <c r="B97" t="s">
        <v>84</v>
      </c>
      <c r="C97" t="s">
        <v>79</v>
      </c>
      <c r="D97">
        <v>425000</v>
      </c>
      <c r="E97" t="s">
        <v>85</v>
      </c>
      <c r="F97" t="s">
        <v>119</v>
      </c>
      <c r="G97" t="s">
        <v>311</v>
      </c>
      <c r="H97">
        <v>78.26</v>
      </c>
      <c r="I97" t="s">
        <v>119</v>
      </c>
      <c r="J97" t="s">
        <v>311</v>
      </c>
      <c r="K97">
        <v>78.12</v>
      </c>
      <c r="L97" t="s">
        <v>75</v>
      </c>
      <c r="M97" t="s">
        <v>71</v>
      </c>
      <c r="N97" s="125">
        <f t="shared" si="25"/>
      </c>
      <c r="O97" s="125">
        <f t="shared" si="26"/>
        <v>-14.000000000000057</v>
      </c>
      <c r="P97" s="125">
        <f t="shared" si="27"/>
        <v>-59500.00000000024</v>
      </c>
      <c r="Q97">
        <v>78.12</v>
      </c>
      <c r="R97" s="135">
        <f t="shared" si="21"/>
        <v>425638.8571428528</v>
      </c>
      <c r="S97" s="125">
        <f t="shared" si="28"/>
        <v>14.000000000000057</v>
      </c>
      <c r="T97" s="125">
        <f t="shared" si="29"/>
        <v>59589.43999999963</v>
      </c>
      <c r="U97" s="125">
        <f t="shared" si="16"/>
        <v>1430235.9999999905</v>
      </c>
      <c r="V97" s="126" t="s">
        <v>73</v>
      </c>
      <c r="W97" s="125">
        <f t="shared" si="22"/>
        <v>-1</v>
      </c>
      <c r="X97">
        <f t="shared" si="23"/>
        <v>2</v>
      </c>
    </row>
    <row r="98" spans="1:24" ht="13.5">
      <c r="A98">
        <v>97</v>
      </c>
      <c r="B98" t="s">
        <v>84</v>
      </c>
      <c r="C98" t="s">
        <v>79</v>
      </c>
      <c r="D98">
        <v>228000</v>
      </c>
      <c r="E98" t="s">
        <v>85</v>
      </c>
      <c r="F98" t="s">
        <v>119</v>
      </c>
      <c r="G98" t="s">
        <v>312</v>
      </c>
      <c r="H98">
        <v>78.53</v>
      </c>
      <c r="I98" t="s">
        <v>119</v>
      </c>
      <c r="J98" t="s">
        <v>313</v>
      </c>
      <c r="K98">
        <v>78.28</v>
      </c>
      <c r="L98" t="s">
        <v>75</v>
      </c>
      <c r="M98" t="s">
        <v>71</v>
      </c>
      <c r="N98" s="125">
        <f t="shared" si="25"/>
      </c>
      <c r="O98" s="125">
        <f t="shared" si="26"/>
        <v>-25</v>
      </c>
      <c r="P98" s="125">
        <f>IF(O98="",N98*D98/100,O98*D98/100)</f>
        <v>-57000</v>
      </c>
      <c r="Q98">
        <v>78.28</v>
      </c>
      <c r="R98" s="135">
        <f>T98/ABS(H98-Q98)</f>
        <v>228837.75999999847</v>
      </c>
      <c r="S98" s="125">
        <f t="shared" si="28"/>
        <v>25</v>
      </c>
      <c r="T98" s="125">
        <f t="shared" si="29"/>
        <v>57209.43999999962</v>
      </c>
      <c r="U98" s="125">
        <f t="shared" si="16"/>
        <v>1373235.9999999905</v>
      </c>
      <c r="V98" s="126" t="s">
        <v>73</v>
      </c>
      <c r="W98" s="125">
        <f t="shared" si="22"/>
        <v>-1</v>
      </c>
      <c r="X98">
        <f t="shared" si="23"/>
        <v>3</v>
      </c>
    </row>
    <row r="99" spans="1:24" ht="13.5">
      <c r="A99">
        <v>98</v>
      </c>
      <c r="B99" t="s">
        <v>84</v>
      </c>
      <c r="C99" t="s">
        <v>127</v>
      </c>
      <c r="D99">
        <v>249000</v>
      </c>
      <c r="E99" t="s">
        <v>85</v>
      </c>
      <c r="F99" t="s">
        <v>119</v>
      </c>
      <c r="G99" t="s">
        <v>314</v>
      </c>
      <c r="H99">
        <v>79.31</v>
      </c>
      <c r="I99" t="s">
        <v>119</v>
      </c>
      <c r="J99" t="s">
        <v>317</v>
      </c>
      <c r="K99">
        <v>77.732</v>
      </c>
      <c r="L99" t="s">
        <v>123</v>
      </c>
      <c r="M99" t="s">
        <v>124</v>
      </c>
      <c r="N99" s="125">
        <f t="shared" si="25"/>
        <v>157.8000000000003</v>
      </c>
      <c r="O99" s="125">
        <f t="shared" si="26"/>
      </c>
      <c r="P99" s="125">
        <f t="shared" si="27"/>
        <v>392922.00000000076</v>
      </c>
      <c r="Q99">
        <v>79.53</v>
      </c>
      <c r="R99" s="135">
        <f>T99/ABS(H99-Q99)</f>
        <v>249679.27272727227</v>
      </c>
      <c r="S99" s="125">
        <f t="shared" si="28"/>
        <v>21.999999999999886</v>
      </c>
      <c r="T99" s="125">
        <f t="shared" si="29"/>
        <v>54929.43999999962</v>
      </c>
      <c r="U99" s="125">
        <f t="shared" si="16"/>
        <v>1766157.9999999912</v>
      </c>
      <c r="V99" s="126" t="s">
        <v>73</v>
      </c>
      <c r="W99" s="125">
        <f t="shared" si="22"/>
        <v>7.1727272727273235</v>
      </c>
      <c r="X99">
        <f t="shared" si="23"/>
        <v>1</v>
      </c>
    </row>
    <row r="100" spans="1:24" ht="13.5">
      <c r="A100">
        <v>99</v>
      </c>
      <c r="B100" t="s">
        <v>84</v>
      </c>
      <c r="C100" t="s">
        <v>127</v>
      </c>
      <c r="D100">
        <v>392000</v>
      </c>
      <c r="E100" t="s">
        <v>85</v>
      </c>
      <c r="F100" t="s">
        <v>119</v>
      </c>
      <c r="G100" t="s">
        <v>315</v>
      </c>
      <c r="H100">
        <v>79.24</v>
      </c>
      <c r="I100" t="s">
        <v>119</v>
      </c>
      <c r="J100" t="s">
        <v>317</v>
      </c>
      <c r="K100">
        <v>77.732</v>
      </c>
      <c r="L100" t="s">
        <v>123</v>
      </c>
      <c r="M100" t="s">
        <v>124</v>
      </c>
      <c r="N100" s="125">
        <f t="shared" si="25"/>
        <v>150.79999999999956</v>
      </c>
      <c r="O100" s="125">
        <f t="shared" si="26"/>
      </c>
      <c r="P100" s="125">
        <f t="shared" si="27"/>
        <v>591135.9999999983</v>
      </c>
      <c r="Q100">
        <v>79.38</v>
      </c>
      <c r="R100" s="135">
        <f>T100/ABS(H100-Q100)</f>
        <v>504616.5714285668</v>
      </c>
      <c r="S100" s="125">
        <f t="shared" si="28"/>
        <v>14.000000000000057</v>
      </c>
      <c r="T100" s="125">
        <f t="shared" si="29"/>
        <v>70646.31999999964</v>
      </c>
      <c r="U100" s="125">
        <f t="shared" si="16"/>
        <v>2357293.9999999893</v>
      </c>
      <c r="V100" s="126" t="s">
        <v>73</v>
      </c>
      <c r="W100" s="125">
        <f t="shared" si="22"/>
        <v>10.771428571428496</v>
      </c>
      <c r="X100">
        <f t="shared" si="23"/>
        <v>2</v>
      </c>
    </row>
    <row r="101" spans="1:24" ht="13.5">
      <c r="A101">
        <v>100</v>
      </c>
      <c r="B101" t="s">
        <v>84</v>
      </c>
      <c r="C101" s="136" t="s">
        <v>79</v>
      </c>
      <c r="D101" s="136">
        <v>392000</v>
      </c>
      <c r="E101" t="s">
        <v>85</v>
      </c>
      <c r="F101" t="s">
        <v>119</v>
      </c>
      <c r="G101" s="136" t="s">
        <v>316</v>
      </c>
      <c r="H101" s="136">
        <v>78.58</v>
      </c>
      <c r="I101" t="s">
        <v>119</v>
      </c>
      <c r="J101" s="136" t="s">
        <v>318</v>
      </c>
      <c r="K101" s="136">
        <v>78.637</v>
      </c>
      <c r="L101" s="136" t="s">
        <v>123</v>
      </c>
      <c r="M101" s="136" t="s">
        <v>124</v>
      </c>
      <c r="N101" s="125">
        <f t="shared" si="25"/>
        <v>5.700000000000216</v>
      </c>
      <c r="O101" s="125">
        <f t="shared" si="26"/>
      </c>
      <c r="P101" s="125">
        <f t="shared" si="27"/>
        <v>22344.000000000848</v>
      </c>
      <c r="Q101">
        <v>78.44</v>
      </c>
      <c r="R101" s="135">
        <f>T101/ABS(H101-Q101)</f>
        <v>673512.5714285657</v>
      </c>
      <c r="S101" s="125">
        <f t="shared" si="28"/>
        <v>14.000000000000057</v>
      </c>
      <c r="T101" s="125">
        <f t="shared" si="29"/>
        <v>94291.75999999957</v>
      </c>
      <c r="U101" s="125">
        <f t="shared" si="16"/>
        <v>2379637.99999999</v>
      </c>
      <c r="V101" s="126" t="s">
        <v>73</v>
      </c>
      <c r="W101" s="125">
        <f t="shared" si="22"/>
        <v>0.4071428571428709</v>
      </c>
      <c r="X101">
        <f t="shared" si="23"/>
        <v>3</v>
      </c>
    </row>
    <row r="102" spans="1:23" ht="14.25" thickBot="1">
      <c r="A102" s="136"/>
      <c r="B102" s="136"/>
      <c r="C102" s="136"/>
      <c r="D102" s="136"/>
      <c r="G102" s="136"/>
      <c r="H102" s="136"/>
      <c r="I102" s="136"/>
      <c r="J102" s="136"/>
      <c r="K102" s="136"/>
      <c r="L102" s="136"/>
      <c r="M102" s="136"/>
      <c r="N102" s="125"/>
      <c r="O102" s="125"/>
      <c r="P102" s="125"/>
      <c r="R102" s="135"/>
      <c r="S102" s="125"/>
      <c r="T102" s="125"/>
      <c r="U102" s="125"/>
      <c r="V102" s="126"/>
      <c r="W102" s="125"/>
    </row>
    <row r="103" spans="1:16" ht="14.25" thickTop="1">
      <c r="A103" s="137"/>
      <c r="B103" s="137"/>
      <c r="C103" s="137" t="s">
        <v>86</v>
      </c>
      <c r="D103" s="137"/>
      <c r="E103" s="137"/>
      <c r="F103" s="137"/>
      <c r="G103" s="137"/>
      <c r="H103" s="137"/>
      <c r="I103" s="137"/>
      <c r="J103" s="137"/>
      <c r="K103" s="137"/>
      <c r="L103" s="137"/>
      <c r="M103" s="138" t="s">
        <v>33</v>
      </c>
      <c r="N103" s="139"/>
      <c r="O103" s="139"/>
      <c r="P103" s="137">
        <f>SUM(P2:P101)</f>
        <v>3810885.9999999884</v>
      </c>
    </row>
    <row r="104" spans="3:15" ht="13.5">
      <c r="C104" t="s">
        <v>94</v>
      </c>
      <c r="N104" s="10"/>
      <c r="O104" s="10"/>
    </row>
    <row r="105" spans="3:15" ht="13.5">
      <c r="C105" t="s">
        <v>95</v>
      </c>
      <c r="N105" s="10"/>
      <c r="O105" s="10"/>
    </row>
    <row r="106" spans="3:15" ht="13.5">
      <c r="C106" t="s">
        <v>96</v>
      </c>
      <c r="N106" s="10"/>
      <c r="O106" s="10"/>
    </row>
    <row r="107" spans="3:15" ht="13.5">
      <c r="C107" t="s">
        <v>97</v>
      </c>
      <c r="N107" s="10"/>
      <c r="O107" s="10"/>
    </row>
    <row r="108" ht="13.5" customHeight="1">
      <c r="C108" t="s">
        <v>98</v>
      </c>
    </row>
    <row r="109" spans="13:15" ht="13.5">
      <c r="M109" s="11"/>
      <c r="N109" s="12"/>
      <c r="O109" s="12"/>
    </row>
    <row r="111" ht="13.5" customHeight="1" thickBot="1"/>
    <row r="112" spans="4:10" ht="14.25" thickBot="1">
      <c r="D112" s="150" t="s">
        <v>34</v>
      </c>
      <c r="E112" s="151"/>
      <c r="G112" s="152" t="s">
        <v>35</v>
      </c>
      <c r="H112" s="153"/>
      <c r="I112" s="28" t="s">
        <v>36</v>
      </c>
      <c r="J112" s="31" t="s">
        <v>37</v>
      </c>
    </row>
    <row r="113" spans="4:10" ht="13.5">
      <c r="D113" s="5" t="s">
        <v>38</v>
      </c>
      <c r="E113" s="6" t="s">
        <v>319</v>
      </c>
      <c r="G113" s="5"/>
      <c r="H113" s="15"/>
      <c r="I113" s="21"/>
      <c r="J113" s="24"/>
    </row>
    <row r="114" spans="4:10" ht="13.5">
      <c r="D114" s="2" t="s">
        <v>39</v>
      </c>
      <c r="E114" s="1">
        <v>40</v>
      </c>
      <c r="G114" s="2"/>
      <c r="H114" s="17"/>
      <c r="I114" s="22"/>
      <c r="J114" s="18"/>
    </row>
    <row r="115" spans="4:10" ht="13.5">
      <c r="D115" s="2" t="s">
        <v>40</v>
      </c>
      <c r="E115" s="1">
        <v>60</v>
      </c>
      <c r="G115" s="2"/>
      <c r="H115" s="17"/>
      <c r="I115" s="22"/>
      <c r="J115" s="18"/>
    </row>
    <row r="116" spans="4:10" ht="13.5">
      <c r="D116" s="2" t="s">
        <v>41</v>
      </c>
      <c r="E116" s="1">
        <f>E114+E115</f>
        <v>100</v>
      </c>
      <c r="G116" s="2"/>
      <c r="H116" s="17"/>
      <c r="I116" s="22"/>
      <c r="J116" s="18"/>
    </row>
    <row r="117" spans="4:10" ht="13.5">
      <c r="D117" s="2" t="s">
        <v>42</v>
      </c>
      <c r="E117" s="1">
        <v>41</v>
      </c>
      <c r="G117" s="2"/>
      <c r="H117" s="17"/>
      <c r="I117" s="22"/>
      <c r="J117" s="18"/>
    </row>
    <row r="118" spans="4:10" ht="13.5">
      <c r="D118" s="2" t="s">
        <v>43</v>
      </c>
      <c r="E118" s="4">
        <v>59</v>
      </c>
      <c r="G118" s="2"/>
      <c r="H118" s="17"/>
      <c r="I118" s="22"/>
      <c r="J118" s="18"/>
    </row>
    <row r="119" spans="4:10" ht="13.5">
      <c r="D119" s="2" t="s">
        <v>44</v>
      </c>
      <c r="E119" s="1">
        <v>0</v>
      </c>
      <c r="G119" s="2"/>
      <c r="H119" s="17"/>
      <c r="I119" s="22"/>
      <c r="J119" s="18"/>
    </row>
    <row r="120" spans="4:10" ht="13.5">
      <c r="D120" s="8" t="s">
        <v>45</v>
      </c>
      <c r="E120" s="9"/>
      <c r="G120" s="2"/>
      <c r="H120" s="17"/>
      <c r="I120" s="22"/>
      <c r="J120" s="18"/>
    </row>
    <row r="121" spans="4:10" ht="13.5">
      <c r="D121" s="2" t="s">
        <v>46</v>
      </c>
      <c r="E121" s="1">
        <v>1436517</v>
      </c>
      <c r="G121" s="2"/>
      <c r="H121" s="17"/>
      <c r="I121" s="22"/>
      <c r="J121" s="18"/>
    </row>
    <row r="122" spans="4:10" ht="13.5">
      <c r="D122" s="2" t="s">
        <v>47</v>
      </c>
      <c r="E122" s="4">
        <v>-376134</v>
      </c>
      <c r="G122" s="2"/>
      <c r="H122" s="17"/>
      <c r="I122" s="22"/>
      <c r="J122" s="18"/>
    </row>
    <row r="123" spans="4:10" ht="13.5">
      <c r="D123" s="2" t="s">
        <v>48</v>
      </c>
      <c r="E123" s="1">
        <f>E121+E122</f>
        <v>1060383</v>
      </c>
      <c r="G123" s="5"/>
      <c r="H123" s="15"/>
      <c r="I123" s="21"/>
      <c r="J123" s="16"/>
    </row>
    <row r="124" spans="4:10" ht="13.5">
      <c r="D124" s="2" t="s">
        <v>15</v>
      </c>
      <c r="E124" s="13">
        <f>E123/E116</f>
        <v>10603.83</v>
      </c>
      <c r="G124" s="2"/>
      <c r="H124" s="17"/>
      <c r="I124" s="22"/>
      <c r="J124" s="18"/>
    </row>
    <row r="125" spans="4:10" ht="13.5">
      <c r="D125" s="2" t="s">
        <v>16</v>
      </c>
      <c r="E125" s="13"/>
      <c r="G125" s="2"/>
      <c r="H125" s="17"/>
      <c r="I125" s="22"/>
      <c r="J125" s="18"/>
    </row>
    <row r="126" spans="4:10" ht="13.5">
      <c r="D126" s="2" t="s">
        <v>49</v>
      </c>
      <c r="E126" s="1">
        <v>5</v>
      </c>
      <c r="G126" s="2"/>
      <c r="H126" s="17"/>
      <c r="I126" s="22"/>
      <c r="J126" s="18"/>
    </row>
    <row r="127" spans="4:10" ht="13.5">
      <c r="D127" s="2" t="s">
        <v>50</v>
      </c>
      <c r="E127" s="1">
        <v>7</v>
      </c>
      <c r="G127" s="2"/>
      <c r="H127" s="17"/>
      <c r="I127" s="22"/>
      <c r="J127" s="18"/>
    </row>
    <row r="128" spans="4:10" ht="13.5">
      <c r="D128" s="2" t="s">
        <v>51</v>
      </c>
      <c r="E128" s="14">
        <v>75</v>
      </c>
      <c r="G128" s="2"/>
      <c r="H128" s="17"/>
      <c r="I128" s="22"/>
      <c r="J128" s="18"/>
    </row>
    <row r="129" spans="4:10" ht="14.25" thickBot="1">
      <c r="D129" s="3" t="s">
        <v>14</v>
      </c>
      <c r="E129" s="7">
        <f>E117/E116</f>
        <v>0.41</v>
      </c>
      <c r="G129" s="2"/>
      <c r="H129" s="17"/>
      <c r="I129" s="22"/>
      <c r="J129" s="18"/>
    </row>
    <row r="130" spans="7:10" ht="13.5">
      <c r="G130" s="2"/>
      <c r="H130" s="17"/>
      <c r="I130" s="22"/>
      <c r="J130" s="18"/>
    </row>
    <row r="131" spans="7:10" ht="14.25" thickBot="1">
      <c r="G131" s="3"/>
      <c r="H131" s="19"/>
      <c r="I131" s="23"/>
      <c r="J131" s="20"/>
    </row>
    <row r="132" spans="7:10" ht="14.25" thickBot="1">
      <c r="G132" s="38" t="s">
        <v>33</v>
      </c>
      <c r="H132" s="39">
        <f>SUM(H113:H131)</f>
        <v>0</v>
      </c>
      <c r="I132" s="39">
        <f>SUM(I113:I131)</f>
        <v>0</v>
      </c>
      <c r="J132" s="39">
        <f>SUM(J113:J131)</f>
        <v>0</v>
      </c>
    </row>
    <row r="134" ht="13.5" customHeight="1" thickBot="1"/>
    <row r="135" spans="7:11" ht="14.25" thickBot="1">
      <c r="G135" s="152" t="s">
        <v>52</v>
      </c>
      <c r="H135" s="153"/>
      <c r="I135" s="28" t="s">
        <v>36</v>
      </c>
      <c r="J135" s="29" t="s">
        <v>37</v>
      </c>
      <c r="K135" s="30" t="s">
        <v>53</v>
      </c>
    </row>
    <row r="136" spans="7:11" ht="13.5">
      <c r="G136" s="5" t="s">
        <v>54</v>
      </c>
      <c r="H136" s="15">
        <v>0</v>
      </c>
      <c r="I136" s="21">
        <v>0</v>
      </c>
      <c r="J136" s="25">
        <v>0</v>
      </c>
      <c r="K136" s="26">
        <v>0</v>
      </c>
    </row>
    <row r="137" spans="7:11" ht="13.5">
      <c r="G137" s="2" t="s">
        <v>55</v>
      </c>
      <c r="H137" s="17">
        <v>0</v>
      </c>
      <c r="I137" s="17">
        <v>0</v>
      </c>
      <c r="J137" s="22">
        <v>0</v>
      </c>
      <c r="K137" s="27">
        <v>0</v>
      </c>
    </row>
    <row r="138" spans="7:11" ht="13.5">
      <c r="G138" s="2" t="s">
        <v>56</v>
      </c>
      <c r="H138" s="17">
        <v>0</v>
      </c>
      <c r="I138" s="17">
        <v>0</v>
      </c>
      <c r="J138" s="22">
        <v>0</v>
      </c>
      <c r="K138" s="27">
        <v>0</v>
      </c>
    </row>
    <row r="139" spans="7:11" ht="13.5">
      <c r="G139" s="2" t="s">
        <v>57</v>
      </c>
      <c r="H139" s="17">
        <v>0</v>
      </c>
      <c r="I139" s="17">
        <v>0</v>
      </c>
      <c r="J139" s="22">
        <v>0</v>
      </c>
      <c r="K139" s="27">
        <v>0</v>
      </c>
    </row>
    <row r="140" spans="7:11" ht="14.25" thickBot="1">
      <c r="G140" s="33" t="s">
        <v>58</v>
      </c>
      <c r="H140" s="34">
        <v>0</v>
      </c>
      <c r="I140" s="34">
        <v>0</v>
      </c>
      <c r="J140" s="35">
        <v>0</v>
      </c>
      <c r="K140" s="36">
        <v>0</v>
      </c>
    </row>
    <row r="141" spans="7:11" ht="14.25" thickBot="1">
      <c r="G141" s="32" t="s">
        <v>33</v>
      </c>
      <c r="H141" s="32"/>
      <c r="I141" s="32"/>
      <c r="J141" s="37"/>
      <c r="K141" s="118">
        <f>SUM(K136:K140)</f>
        <v>0</v>
      </c>
    </row>
  </sheetData>
  <sheetProtection/>
  <autoFilter ref="B1:Z101"/>
  <mergeCells count="3">
    <mergeCell ref="D112:E112"/>
    <mergeCell ref="G112:H112"/>
    <mergeCell ref="G135:H13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P157"/>
  <sheetViews>
    <sheetView zoomScale="85" zoomScaleNormal="85" zoomScaleSheetLayoutView="100" zoomScalePageLayoutView="0" workbookViewId="0" topLeftCell="A151">
      <selection activeCell="J158" sqref="J158"/>
    </sheetView>
  </sheetViews>
  <sheetFormatPr defaultColWidth="8.875" defaultRowHeight="13.5"/>
  <sheetData>
    <row r="3" ht="13.5">
      <c r="D3" t="s">
        <v>88</v>
      </c>
    </row>
    <row r="5" ht="13.5">
      <c r="D5" t="s">
        <v>89</v>
      </c>
    </row>
    <row r="32" ht="13.5">
      <c r="P32" t="s">
        <v>99</v>
      </c>
    </row>
    <row r="33" ht="13.5">
      <c r="P33" t="s">
        <v>100</v>
      </c>
    </row>
    <row r="34" ht="13.5">
      <c r="P34" t="s">
        <v>101</v>
      </c>
    </row>
    <row r="37" ht="13.5">
      <c r="P37" t="s">
        <v>102</v>
      </c>
    </row>
    <row r="38" ht="13.5">
      <c r="P38" t="s">
        <v>103</v>
      </c>
    </row>
    <row r="41" ht="13.5">
      <c r="P41" t="s">
        <v>104</v>
      </c>
    </row>
    <row r="42" ht="13.5">
      <c r="P42" t="s">
        <v>106</v>
      </c>
    </row>
    <row r="44" ht="13.5">
      <c r="P44" t="s">
        <v>105</v>
      </c>
    </row>
    <row r="76" ht="13.5">
      <c r="P76" t="s">
        <v>107</v>
      </c>
    </row>
    <row r="77" ht="13.5">
      <c r="P77" t="s">
        <v>108</v>
      </c>
    </row>
    <row r="78" ht="13.5">
      <c r="P78" t="s">
        <v>109</v>
      </c>
    </row>
    <row r="111" ht="13.5">
      <c r="P111" t="s">
        <v>110</v>
      </c>
    </row>
    <row r="112" ht="13.5">
      <c r="P112" t="s">
        <v>111</v>
      </c>
    </row>
    <row r="127" ht="13.5">
      <c r="G127" t="s">
        <v>112</v>
      </c>
    </row>
    <row r="128" ht="13.5">
      <c r="G128" t="s">
        <v>113</v>
      </c>
    </row>
    <row r="129" ht="13.5">
      <c r="G129" t="s">
        <v>114</v>
      </c>
    </row>
    <row r="130" ht="13.5">
      <c r="G130" t="s">
        <v>115</v>
      </c>
    </row>
    <row r="154" ht="13.5">
      <c r="J154" t="s">
        <v>293</v>
      </c>
    </row>
    <row r="155" ht="13.5">
      <c r="J155" t="s">
        <v>294</v>
      </c>
    </row>
    <row r="156" ht="13.5">
      <c r="J156" t="s">
        <v>295</v>
      </c>
    </row>
    <row r="157" ht="13.5">
      <c r="J157" t="s">
        <v>296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zoomScalePageLayoutView="0" workbookViewId="0" topLeftCell="A4">
      <selection activeCell="A11" sqref="A11"/>
    </sheetView>
  </sheetViews>
  <sheetFormatPr defaultColWidth="8.875" defaultRowHeight="13.5"/>
  <sheetData>
    <row r="1" spans="1:9" ht="13.5">
      <c r="A1" s="120" t="s">
        <v>59</v>
      </c>
      <c r="B1" s="121"/>
      <c r="C1" s="121"/>
      <c r="D1" s="121"/>
      <c r="E1" s="121"/>
      <c r="F1" s="121"/>
      <c r="G1" s="121"/>
      <c r="H1" s="121"/>
      <c r="I1" s="124"/>
    </row>
    <row r="2" spans="1:9" ht="13.5">
      <c r="A2" s="122" t="s">
        <v>60</v>
      </c>
      <c r="B2" s="123"/>
      <c r="C2" s="123"/>
      <c r="D2" s="123"/>
      <c r="E2" s="123"/>
      <c r="F2" s="123"/>
      <c r="G2" s="123"/>
      <c r="H2" s="123"/>
      <c r="I2" s="124"/>
    </row>
    <row r="3" spans="1:4" ht="13.5">
      <c r="A3" s="119"/>
      <c r="D3" s="119"/>
    </row>
    <row r="7" ht="13.5">
      <c r="A7" t="s">
        <v>90</v>
      </c>
    </row>
    <row r="9" ht="13.5">
      <c r="A9" t="s">
        <v>91</v>
      </c>
    </row>
    <row r="10" ht="13.5">
      <c r="A10" t="s">
        <v>92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E11" sqref="E11"/>
    </sheetView>
  </sheetViews>
  <sheetFormatPr defaultColWidth="8.875" defaultRowHeight="13.5"/>
  <sheetData>
    <row r="4" spans="2:5" ht="13.5">
      <c r="B4" t="s">
        <v>61</v>
      </c>
      <c r="C4" t="s">
        <v>62</v>
      </c>
      <c r="D4" t="s">
        <v>63</v>
      </c>
      <c r="E4" t="s">
        <v>64</v>
      </c>
    </row>
    <row r="5" spans="3:5" ht="13.5">
      <c r="C5" t="s">
        <v>65</v>
      </c>
      <c r="D5" t="s">
        <v>63</v>
      </c>
      <c r="E5" t="s">
        <v>64</v>
      </c>
    </row>
    <row r="9" spans="2:5" ht="13.5">
      <c r="B9" t="s">
        <v>66</v>
      </c>
      <c r="D9" t="s">
        <v>62</v>
      </c>
      <c r="E9" t="s">
        <v>67</v>
      </c>
    </row>
    <row r="10" spans="4:5" ht="13.5">
      <c r="D10" t="s">
        <v>68</v>
      </c>
      <c r="E10" t="s">
        <v>67</v>
      </c>
    </row>
    <row r="13" spans="2:5" ht="13.5">
      <c r="B13" t="s">
        <v>69</v>
      </c>
      <c r="E13" t="s">
        <v>62</v>
      </c>
    </row>
    <row r="14" ht="13.5">
      <c r="E14" t="s">
        <v>70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mai</cp:lastModifiedBy>
  <cp:lastPrinted>1899-12-30T00:00:00Z</cp:lastPrinted>
  <dcterms:created xsi:type="dcterms:W3CDTF">2013-10-09T23:04:08Z</dcterms:created>
  <dcterms:modified xsi:type="dcterms:W3CDTF">2015-09-11T18:56:56Z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