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1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>
    <definedName name="_xlnm._FilterDatabase" localSheetId="1" hidden="1">'検証データ'!$A$1:$X$82</definedName>
  </definedNames>
  <calcPr fullCalcOnLoad="1"/>
</workbook>
</file>

<file path=xl/sharedStrings.xml><?xml version="1.0" encoding="utf-8"?>
<sst xmlns="http://schemas.openxmlformats.org/spreadsheetml/2006/main" count="949" uniqueCount="302">
  <si>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</si>
  <si>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</si>
  <si>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</si>
  <si>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</si>
  <si>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</si>
  <si>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</si>
  <si>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</si>
  <si>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</si>
  <si>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</si>
  <si>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</si>
  <si>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</si>
  <si>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</si>
  <si>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</si>
  <si>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</si>
  <si>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</si>
  <si>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</si>
  <si>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</si>
  <si>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</si>
  <si>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</si>
  <si>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</si>
  <si>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</si>
  <si>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</si>
  <si>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</si>
  <si>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</si>
  <si>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</si>
  <si>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</si>
  <si>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</si>
  <si>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</si>
  <si>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</si>
  <si>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</si>
  <si>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</si>
  <si>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</si>
  <si>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</si>
  <si>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</si>
  <si>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</si>
  <si>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</si>
  <si>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</si>
  <si>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</si>
  <si>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</si>
  <si>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</si>
  <si>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</si>
  <si>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</si>
  <si>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</si>
  <si>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</si>
  <si>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</si>
  <si>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</si>
  <si>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</si>
  <si>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</si>
  <si>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</si>
  <si>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</si>
  <si>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</si>
  <si>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</si>
  <si>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</si>
  <si>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</si>
  <si>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</si>
  <si>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</si>
  <si>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</si>
  <si>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</si>
  <si>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</si>
  <si>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</si>
  <si>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</si>
  <si>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</si>
  <si>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</si>
  <si>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</si>
  <si>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</si>
  <si>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</si>
  <si>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</si>
  <si>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</si>
  <si>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</si>
  <si>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</si>
  <si>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</si>
  <si>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</si>
  <si>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</si>
  <si>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</si>
  <si>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</si>
  <si>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</si>
  <si>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日足</t>
  </si>
  <si>
    <t>ピンバーが１０SMAか２０SMAに触れているものをエントリーポイントとする。</t>
  </si>
  <si>
    <t>ロスカットは４パーセント、１２万円で開始。</t>
  </si>
  <si>
    <t>トレーリング</t>
  </si>
  <si>
    <t>負け</t>
  </si>
  <si>
    <t>リスクリワード</t>
  </si>
  <si>
    <t>１：</t>
  </si>
  <si>
    <t>LC相当額</t>
  </si>
  <si>
    <t>LC</t>
  </si>
  <si>
    <t>ロスカット</t>
  </si>
  <si>
    <t>メモ</t>
  </si>
  <si>
    <t>移動平均線の</t>
  </si>
  <si>
    <t>上</t>
  </si>
  <si>
    <t>ダウ理論でストップをあげる＆トレンド上にピンバーが発生したらストップをあげる。</t>
  </si>
  <si>
    <t>買い</t>
  </si>
  <si>
    <t>PB</t>
  </si>
  <si>
    <t>勝ち</t>
  </si>
  <si>
    <t>売り</t>
  </si>
  <si>
    <t>PB</t>
  </si>
  <si>
    <t>エントリー量計算（ロスカット相当額÷LC相当額</t>
  </si>
  <si>
    <t>両SMAの上にあって長い上髭、もしくは両SMAの下で長い下髭を持つ場合もエントリーする。</t>
  </si>
  <si>
    <t>2007.04.20</t>
  </si>
  <si>
    <t>2007.05.25</t>
  </si>
  <si>
    <t>2007.05.01</t>
  </si>
  <si>
    <t>2007.06.25</t>
  </si>
  <si>
    <t>2007.06.28</t>
  </si>
  <si>
    <t>2007.07.02</t>
  </si>
  <si>
    <t>2007.07.09</t>
  </si>
  <si>
    <t>2007.07.05</t>
  </si>
  <si>
    <t>2007.07.10</t>
  </si>
  <si>
    <t>建値ストップ</t>
  </si>
  <si>
    <t>－</t>
  </si>
  <si>
    <t>我慢できてたら、ものすごく取れてた。</t>
  </si>
  <si>
    <t>2007.08.07</t>
  </si>
  <si>
    <t>2007.08.09</t>
  </si>
  <si>
    <t>2007.08.20</t>
  </si>
  <si>
    <t>2007.08.24</t>
  </si>
  <si>
    <t>2007.09.10</t>
  </si>
  <si>
    <t>2007.09.20</t>
  </si>
  <si>
    <t>2007.09.26</t>
  </si>
  <si>
    <t>2007.10.12</t>
  </si>
  <si>
    <t>2007.11.21</t>
  </si>
  <si>
    <t>2007.11.27</t>
  </si>
  <si>
    <t>2007.06.05</t>
  </si>
  <si>
    <t>検証２１）</t>
  </si>
  <si>
    <t>ダウ理論でストップをどんどんあげていけた。</t>
  </si>
  <si>
    <t>2007/4/21エントリー</t>
  </si>
  <si>
    <t>2007.11.25</t>
  </si>
  <si>
    <t>2007.11.28</t>
  </si>
  <si>
    <t>LC</t>
  </si>
  <si>
    <t>2008.01.24</t>
  </si>
  <si>
    <t>2008.02.22</t>
  </si>
  <si>
    <t>建値前で損切</t>
  </si>
  <si>
    <t>もたついたときの決済の仕方は？</t>
  </si>
  <si>
    <t>検証３４）</t>
  </si>
  <si>
    <t>2008.01.25エントリー</t>
  </si>
  <si>
    <t>建値少し下でもみ続けた場合の決済判断は？</t>
  </si>
  <si>
    <t>初期設定LCよりも少し上で損切り決済となった。</t>
  </si>
  <si>
    <t>2008.03.30</t>
  </si>
  <si>
    <t>2008.04.01</t>
  </si>
  <si>
    <t>2008.04.15</t>
  </si>
  <si>
    <t>2008.04.13</t>
  </si>
  <si>
    <t>いったん利益が出た後、</t>
  </si>
  <si>
    <t>下がってきても我慢し、</t>
  </si>
  <si>
    <t>再度上値チャレンジを</t>
  </si>
  <si>
    <t>がえられることを何度も</t>
  </si>
  <si>
    <t>待てた場合、大きな利益</t>
  </si>
  <si>
    <t>確認できた。</t>
  </si>
  <si>
    <t>2008.05.08</t>
  </si>
  <si>
    <t>2008.04.17</t>
  </si>
  <si>
    <t>2008.05.01</t>
  </si>
  <si>
    <t>2008.05.02</t>
  </si>
  <si>
    <t>2008.05.07</t>
  </si>
  <si>
    <t>2008.05.28</t>
  </si>
  <si>
    <t>２円も変化すれば利食いしたい気持ちにかられた。</t>
  </si>
  <si>
    <t>検証４０）</t>
  </si>
  <si>
    <t>日足でエントリー後２日目には、ドル円が２円</t>
  </si>
  <si>
    <t>円高になっている。</t>
  </si>
  <si>
    <t>ここから落ちてくるのを我慢できるのか？</t>
  </si>
  <si>
    <t>画面に向かってぶつぶつつぶやきながら</t>
  </si>
  <si>
    <t>ストップを記入</t>
  </si>
  <si>
    <t>2008.05.08</t>
  </si>
  <si>
    <t>2008.06.26</t>
  </si>
  <si>
    <t>2008.07.02</t>
  </si>
  <si>
    <t>トレーリング</t>
  </si>
  <si>
    <t>2008.07.08</t>
  </si>
  <si>
    <t>長い上髭でトレンド転換とみて、そのロウソクの安値にストップを移動</t>
  </si>
  <si>
    <t>2008.07.11</t>
  </si>
  <si>
    <t>2008.07.17</t>
  </si>
  <si>
    <t>2008.07.17</t>
  </si>
  <si>
    <t>2008.08.12</t>
  </si>
  <si>
    <t>2008.08.06</t>
  </si>
  <si>
    <t>2008.08.21</t>
  </si>
  <si>
    <t>2008.08.22</t>
  </si>
  <si>
    <t>2008.09.27</t>
  </si>
  <si>
    <t>2008.09.28</t>
  </si>
  <si>
    <t>2008.10.18</t>
  </si>
  <si>
    <t>2008.10.21</t>
  </si>
  <si>
    <t>2008.10.28</t>
  </si>
  <si>
    <t>2008.11.12</t>
  </si>
  <si>
    <t>2008.11.05</t>
  </si>
  <si>
    <t>2008.11.02</t>
  </si>
  <si>
    <t>2008.11.19</t>
  </si>
  <si>
    <t>2008.11.20</t>
  </si>
  <si>
    <t>―</t>
  </si>
  <si>
    <t>2008.12.09</t>
  </si>
  <si>
    <t>2008.12.22</t>
  </si>
  <si>
    <t>トレーリング</t>
  </si>
  <si>
    <t>2008.12.22</t>
  </si>
  <si>
    <t>2009.01.07</t>
  </si>
  <si>
    <t>2008.12.29</t>
  </si>
  <si>
    <t>2009.01.28</t>
  </si>
  <si>
    <t>2009.02.05</t>
  </si>
  <si>
    <t>2009.03.06</t>
  </si>
  <si>
    <t>2009.03.12</t>
  </si>
  <si>
    <t>LC</t>
  </si>
  <si>
    <t>2009.03.16</t>
  </si>
  <si>
    <t>2009.03.18</t>
  </si>
  <si>
    <t>2009.04.07</t>
  </si>
  <si>
    <t>2009.04.29</t>
  </si>
  <si>
    <t>トレーリング</t>
  </si>
  <si>
    <t>2009.04.17</t>
  </si>
  <si>
    <t>2009.04.20</t>
  </si>
  <si>
    <t>2009.05.11</t>
  </si>
  <si>
    <t>2009.04.29</t>
  </si>
  <si>
    <t>2009.05.06</t>
  </si>
  <si>
    <t>検証６２．６３）</t>
  </si>
  <si>
    <t>SMAに絡むピンバーを見つけてエントリーして、何度もロスカットにあうと、</t>
  </si>
  <si>
    <t>過去検証なのにやっぱり辛くなります。</t>
  </si>
  <si>
    <t>利益を伸ばしているトレード中、反対のピンバーが出ている場合、そのトレードは</t>
  </si>
  <si>
    <t>負ける確率が高いように思う。</t>
  </si>
  <si>
    <t>（別件）</t>
  </si>
  <si>
    <t>2009.06.26</t>
  </si>
  <si>
    <t>2009.07.01</t>
  </si>
  <si>
    <t>2009.06.30</t>
  </si>
  <si>
    <t>2009.07.06</t>
  </si>
  <si>
    <t>2009.07.23</t>
  </si>
  <si>
    <t>2009.08.14</t>
  </si>
  <si>
    <t>2009.08.05</t>
  </si>
  <si>
    <t>2009.08.12</t>
  </si>
  <si>
    <t>―</t>
  </si>
  <si>
    <t>2009.08.25</t>
  </si>
  <si>
    <t>2009.08.27</t>
  </si>
  <si>
    <t>2009.08.30</t>
  </si>
  <si>
    <t>2009.09.02</t>
  </si>
  <si>
    <t>2009.10.12</t>
  </si>
  <si>
    <t>17000でエントリー</t>
  </si>
  <si>
    <t>17000でエントリー</t>
  </si>
  <si>
    <t>2009.09.16</t>
  </si>
  <si>
    <t>2009.09.21</t>
  </si>
  <si>
    <t>2009.09.17</t>
  </si>
  <si>
    <t>2009.09.25</t>
  </si>
  <si>
    <t>LC</t>
  </si>
  <si>
    <t>2009.10.04</t>
  </si>
  <si>
    <t>2009.10.06</t>
  </si>
  <si>
    <t>2009.10.21</t>
  </si>
  <si>
    <t>2009.10.28</t>
  </si>
  <si>
    <t>2010.02.10</t>
  </si>
  <si>
    <t>2010.02.23</t>
  </si>
  <si>
    <t>―</t>
  </si>
  <si>
    <t>2010.04.13</t>
  </si>
  <si>
    <t>2010.04.16</t>
  </si>
  <si>
    <t>2010.05.25</t>
  </si>
  <si>
    <t>2010.06.07</t>
  </si>
  <si>
    <t>トレーリング</t>
  </si>
  <si>
    <t>2010.06.10</t>
  </si>
  <si>
    <t>2010.06.17</t>
  </si>
  <si>
    <t>LC</t>
  </si>
  <si>
    <t>2010.07.08</t>
  </si>
  <si>
    <t>2010.07.15</t>
  </si>
  <si>
    <t>トレーリング</t>
  </si>
  <si>
    <t>2010.07.23</t>
  </si>
  <si>
    <t>2010.07.29</t>
  </si>
  <si>
    <t>USDJPY</t>
  </si>
  <si>
    <t>2010.08.03</t>
  </si>
  <si>
    <t>2010.09.15</t>
  </si>
  <si>
    <t>検証８１）</t>
  </si>
  <si>
    <t>ボラティリティが高いので、</t>
  </si>
  <si>
    <t>ピンクの線どおりのストップ</t>
  </si>
  <si>
    <t>ではなく、</t>
  </si>
  <si>
    <t>青のストップ（７日目に決済）</t>
  </si>
  <si>
    <t>のほうが現実的か？</t>
  </si>
  <si>
    <t>2010.08.11</t>
  </si>
  <si>
    <t>2010.08.16</t>
  </si>
  <si>
    <t>2010.09.03</t>
  </si>
  <si>
    <t>2010.09.15</t>
  </si>
  <si>
    <t>2010.09.26</t>
  </si>
  <si>
    <t>2010.10.26</t>
  </si>
  <si>
    <t>トレーリング</t>
  </si>
  <si>
    <t>2010.11.12</t>
  </si>
  <si>
    <t>2010.12.03</t>
  </si>
  <si>
    <t>2010.12.11</t>
  </si>
  <si>
    <t>2010.12.12</t>
  </si>
  <si>
    <t>2010.12.22</t>
  </si>
  <si>
    <t>2010.12.22</t>
  </si>
  <si>
    <t>2011.02.09</t>
  </si>
  <si>
    <t>2011.02.18</t>
  </si>
  <si>
    <t>2011.02.21</t>
  </si>
  <si>
    <t>2011.03.04</t>
  </si>
  <si>
    <t>―</t>
  </si>
  <si>
    <t>2011.04.10</t>
  </si>
  <si>
    <t>2011.04.27</t>
  </si>
  <si>
    <t>2011.05.03</t>
  </si>
  <si>
    <t>2011.05.06</t>
  </si>
  <si>
    <t>2011.05.19</t>
  </si>
  <si>
    <t>2011.05.24</t>
  </si>
  <si>
    <t>2011.06.10</t>
  </si>
  <si>
    <t>2011.06.17</t>
  </si>
  <si>
    <t>2011.06.26</t>
  </si>
  <si>
    <t>2011.06.30</t>
  </si>
  <si>
    <t>2011.07.01</t>
  </si>
  <si>
    <t>2011.07.08</t>
  </si>
  <si>
    <t>2011.08.29</t>
  </si>
  <si>
    <t>2011.08.31</t>
  </si>
  <si>
    <t>2011.09.12</t>
  </si>
  <si>
    <t>2011.08.30</t>
  </si>
  <si>
    <t>2011.09.06</t>
  </si>
  <si>
    <t>2011.12.09</t>
  </si>
  <si>
    <t>2011.12.28</t>
  </si>
  <si>
    <t>トレーリング</t>
  </si>
  <si>
    <t>１００）</t>
  </si>
  <si>
    <t>綺麗に勝てるのを最後探してしまった。</t>
  </si>
  <si>
    <t>日足でこんなに綺麗に取れたら気持ちいいですね。</t>
  </si>
  <si>
    <t>2011.02.03</t>
  </si>
  <si>
    <t>2012.03.23</t>
  </si>
  <si>
    <t>?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</si>
</sst>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mmm\-yyyy"/>
  </numFmts>
  <fonts count="43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2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0" borderId="36" xfId="0" applyNumberFormat="1" applyFont="1" applyFill="1" applyBorder="1" applyAlignment="1" applyProtection="1">
      <alignment vertical="center"/>
      <protection/>
    </xf>
    <xf numFmtId="180" fontId="0" fillId="0" borderId="36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4" borderId="37" xfId="61" applyNumberFormat="1" applyFont="1" applyFill="1" applyBorder="1" applyAlignment="1" applyProtection="1">
      <alignment vertical="center"/>
      <protection/>
    </xf>
    <xf numFmtId="182" fontId="6" fillId="34" borderId="38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4" borderId="38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4" borderId="42" xfId="61" applyNumberFormat="1" applyFont="1" applyFill="1" applyBorder="1" applyAlignment="1" applyProtection="1">
      <alignment horizontal="center" vertical="center"/>
      <protection/>
    </xf>
    <xf numFmtId="0" fontId="6" fillId="34" borderId="43" xfId="61" applyNumberFormat="1" applyFont="1" applyFill="1" applyBorder="1" applyAlignment="1" applyProtection="1">
      <alignment horizontal="center" vertical="center" wrapText="1"/>
      <protection/>
    </xf>
    <xf numFmtId="0" fontId="6" fillId="34" borderId="43" xfId="61" applyNumberFormat="1" applyFont="1" applyFill="1" applyBorder="1" applyAlignment="1" applyProtection="1">
      <alignment horizontal="center" vertical="center"/>
      <protection/>
    </xf>
    <xf numFmtId="182" fontId="6" fillId="34" borderId="43" xfId="61" applyNumberFormat="1" applyFont="1" applyFill="1" applyBorder="1" applyAlignment="1" applyProtection="1">
      <alignment horizontal="center" vertical="center" wrapText="1"/>
      <protection/>
    </xf>
    <xf numFmtId="183" fontId="6" fillId="34" borderId="43" xfId="61" applyNumberFormat="1" applyFont="1" applyFill="1" applyBorder="1" applyAlignment="1" applyProtection="1">
      <alignment horizontal="center" vertical="center"/>
      <protection/>
    </xf>
    <xf numFmtId="0" fontId="6" fillId="34" borderId="44" xfId="61" applyNumberFormat="1" applyFont="1" applyFill="1" applyBorder="1" applyAlignment="1" applyProtection="1">
      <alignment horizontal="center" vertical="center" wrapText="1"/>
      <protection/>
    </xf>
    <xf numFmtId="182" fontId="6" fillId="34" borderId="45" xfId="61" applyNumberFormat="1" applyFont="1" applyFill="1" applyBorder="1" applyAlignment="1" applyProtection="1">
      <alignment vertical="center"/>
      <protection/>
    </xf>
    <xf numFmtId="184" fontId="6" fillId="34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5" borderId="0" xfId="61" applyNumberFormat="1" applyFont="1" applyFill="1" applyBorder="1" applyAlignment="1" applyProtection="1">
      <alignment vertical="center"/>
      <protection/>
    </xf>
    <xf numFmtId="5" fontId="6" fillId="35" borderId="0" xfId="61" applyNumberFormat="1" applyFont="1" applyFill="1" applyBorder="1" applyAlignment="1" applyProtection="1">
      <alignment horizontal="center" vertical="center"/>
      <protection/>
    </xf>
    <xf numFmtId="182" fontId="6" fillId="35" borderId="0" xfId="61" applyNumberFormat="1" applyFont="1" applyFill="1" applyBorder="1" applyAlignment="1" applyProtection="1">
      <alignment vertical="center"/>
      <protection/>
    </xf>
    <xf numFmtId="6" fontId="6" fillId="35" borderId="0" xfId="61" applyNumberFormat="1" applyFont="1" applyFill="1" applyBorder="1" applyAlignment="1" applyProtection="1">
      <alignment vertical="center"/>
      <protection/>
    </xf>
    <xf numFmtId="6" fontId="6" fillId="35" borderId="0" xfId="61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6" fillId="35" borderId="58" xfId="61" applyNumberFormat="1" applyFont="1" applyFill="1" applyBorder="1" applyAlignment="1" applyProtection="1">
      <alignment vertical="center"/>
      <protection/>
    </xf>
    <xf numFmtId="5" fontId="6" fillId="35" borderId="58" xfId="61" applyNumberFormat="1" applyFont="1" applyFill="1" applyBorder="1" applyAlignment="1" applyProtection="1">
      <alignment horizontal="center" vertical="center"/>
      <protection/>
    </xf>
    <xf numFmtId="182" fontId="6" fillId="35" borderId="58" xfId="61" applyNumberFormat="1" applyFont="1" applyFill="1" applyBorder="1" applyAlignment="1" applyProtection="1">
      <alignment vertical="center"/>
      <protection/>
    </xf>
    <xf numFmtId="6" fontId="6" fillId="35" borderId="58" xfId="61" applyNumberFormat="1" applyFont="1" applyFill="1" applyBorder="1" applyAlignment="1" applyProtection="1">
      <alignment vertical="center"/>
      <protection/>
    </xf>
    <xf numFmtId="6" fontId="6" fillId="35" borderId="58" xfId="61" applyNumberFormat="1" applyFont="1" applyFill="1" applyBorder="1" applyAlignment="1" applyProtection="1">
      <alignment horizontal="center" vertical="center"/>
      <protection/>
    </xf>
    <xf numFmtId="0" fontId="0" fillId="35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6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6" borderId="20" xfId="61" applyNumberFormat="1" applyFont="1" applyFill="1" applyBorder="1" applyAlignment="1" applyProtection="1">
      <alignment horizontal="center"/>
      <protection/>
    </xf>
    <xf numFmtId="0" fontId="10" fillId="34" borderId="60" xfId="61" applyNumberFormat="1" applyFont="1" applyFill="1" applyBorder="1" applyAlignment="1" applyProtection="1">
      <alignment horizontal="center" vertical="center"/>
      <protection/>
    </xf>
    <xf numFmtId="5" fontId="10" fillId="35" borderId="58" xfId="61" applyNumberFormat="1" applyFont="1" applyFill="1" applyBorder="1" applyAlignment="1" applyProtection="1">
      <alignment horizontal="center" vertical="center"/>
      <protection/>
    </xf>
    <xf numFmtId="9" fontId="6" fillId="35" borderId="61" xfId="61" applyNumberFormat="1" applyFont="1" applyFill="1" applyBorder="1" applyAlignment="1" applyProtection="1">
      <alignment horizontal="center" vertical="center"/>
      <protection/>
    </xf>
    <xf numFmtId="5" fontId="7" fillId="36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4" borderId="38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69" xfId="62" applyBorder="1">
      <alignment vertical="center"/>
      <protection/>
    </xf>
    <xf numFmtId="0" fontId="1" fillId="0" borderId="36" xfId="62" applyBorder="1">
      <alignment vertical="center"/>
      <protection/>
    </xf>
    <xf numFmtId="0" fontId="1" fillId="0" borderId="0" xfId="62" applyBorder="1">
      <alignment vertical="center"/>
      <protection/>
    </xf>
    <xf numFmtId="0" fontId="0" fillId="5" borderId="0" xfId="0" applyFill="1" applyAlignment="1">
      <alignment vertical="center"/>
    </xf>
    <xf numFmtId="20" fontId="0" fillId="5" borderId="0" xfId="0" applyNumberFormat="1" applyFill="1" applyAlignment="1" quotePrefix="1">
      <alignment vertical="center"/>
    </xf>
    <xf numFmtId="0" fontId="0" fillId="13" borderId="0" xfId="0" applyFill="1" applyAlignment="1">
      <alignment vertical="center"/>
    </xf>
    <xf numFmtId="20" fontId="0" fillId="13" borderId="0" xfId="0" applyNumberFormat="1" applyFill="1" applyAlignment="1" quotePrefix="1">
      <alignment vertical="center"/>
    </xf>
    <xf numFmtId="5" fontId="7" fillId="36" borderId="22" xfId="61" applyNumberFormat="1" applyFont="1" applyFill="1" applyBorder="1" applyAlignment="1" applyProtection="1">
      <alignment horizontal="center"/>
      <protection/>
    </xf>
    <xf numFmtId="5" fontId="7" fillId="36" borderId="61" xfId="61" applyNumberFormat="1" applyFont="1" applyFill="1" applyBorder="1" applyAlignment="1" applyProtection="1">
      <alignment horizontal="center"/>
      <protection/>
    </xf>
    <xf numFmtId="5" fontId="7" fillId="36" borderId="49" xfId="61" applyNumberFormat="1" applyFont="1" applyFill="1" applyBorder="1" applyAlignment="1" applyProtection="1">
      <alignment horizontal="center"/>
      <protection/>
    </xf>
    <xf numFmtId="5" fontId="7" fillId="36" borderId="63" xfId="61" applyNumberFormat="1" applyFont="1" applyFill="1" applyBorder="1" applyAlignment="1" applyProtection="1">
      <alignment horizontal="center"/>
      <protection/>
    </xf>
    <xf numFmtId="5" fontId="7" fillId="36" borderId="70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70" xfId="61" applyNumberFormat="1" applyFont="1" applyFill="1" applyBorder="1" applyAlignment="1" applyProtection="1">
      <alignment horizontal="center" vertical="center"/>
      <protection/>
    </xf>
    <xf numFmtId="5" fontId="6" fillId="0" borderId="71" xfId="61" applyNumberFormat="1" applyFont="1" applyFill="1" applyBorder="1" applyAlignment="1" applyProtection="1">
      <alignment horizontal="center" vertical="center"/>
      <protection/>
    </xf>
    <xf numFmtId="0" fontId="4" fillId="33" borderId="72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8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0" fillId="37" borderId="38" xfId="0" applyNumberFormat="1" applyFont="1" applyFill="1" applyBorder="1" applyAlignment="1" applyProtection="1">
      <alignment vertical="center" wrapText="1"/>
      <protection/>
    </xf>
    <xf numFmtId="0" fontId="0" fillId="37" borderId="28" xfId="0" applyNumberFormat="1" applyFont="1" applyFill="1" applyBorder="1" applyAlignment="1" applyProtection="1">
      <alignment vertical="center" wrapText="1"/>
      <protection/>
    </xf>
    <xf numFmtId="0" fontId="0" fillId="37" borderId="40" xfId="0" applyNumberFormat="1" applyFont="1" applyFill="1" applyBorder="1" applyAlignment="1" applyProtection="1">
      <alignment vertical="center" wrapText="1"/>
      <protection/>
    </xf>
    <xf numFmtId="0" fontId="0" fillId="37" borderId="3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38" borderId="0" xfId="0" applyFill="1" applyAlignment="1">
      <alignment vertical="center" wrapText="1"/>
    </xf>
    <xf numFmtId="31" fontId="0" fillId="0" borderId="0" xfId="0" applyNumberForma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11</xdr:col>
      <xdr:colOff>400050</xdr:colOff>
      <xdr:row>30</xdr:row>
      <xdr:rowOff>19050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7162800" cy="516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30</xdr:row>
      <xdr:rowOff>142875</xdr:rowOff>
    </xdr:from>
    <xdr:to>
      <xdr:col>7</xdr:col>
      <xdr:colOff>600075</xdr:colOff>
      <xdr:row>51</xdr:row>
      <xdr:rowOff>152400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5286375"/>
          <a:ext cx="44958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15</xdr:col>
      <xdr:colOff>180975</xdr:colOff>
      <xdr:row>77</xdr:row>
      <xdr:rowOff>57150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9086850"/>
          <a:ext cx="1008697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13</xdr:col>
      <xdr:colOff>600075</xdr:colOff>
      <xdr:row>106</xdr:row>
      <xdr:rowOff>28575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13544550"/>
          <a:ext cx="9153525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9</xdr:col>
      <xdr:colOff>95250</xdr:colOff>
      <xdr:row>134</xdr:row>
      <xdr:rowOff>28575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" y="18345150"/>
          <a:ext cx="5505450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132</xdr:row>
      <xdr:rowOff>152400</xdr:rowOff>
    </xdr:from>
    <xdr:to>
      <xdr:col>15</xdr:col>
      <xdr:colOff>190500</xdr:colOff>
      <xdr:row>159</xdr:row>
      <xdr:rowOff>142875</xdr:rowOff>
    </xdr:to>
    <xdr:pic>
      <xdr:nvPicPr>
        <xdr:cNvPr id="6" name="図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" y="22783800"/>
          <a:ext cx="10086975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160</xdr:row>
      <xdr:rowOff>152400</xdr:rowOff>
    </xdr:from>
    <xdr:to>
      <xdr:col>7</xdr:col>
      <xdr:colOff>142875</xdr:colOff>
      <xdr:row>186</xdr:row>
      <xdr:rowOff>85725</xdr:rowOff>
    </xdr:to>
    <xdr:pic>
      <xdr:nvPicPr>
        <xdr:cNvPr id="7" name="図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0" y="27584400"/>
          <a:ext cx="4210050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A5" sqref="A5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17"/>
      <c r="B1" s="132" t="s">
        <v>0</v>
      </c>
      <c r="C1" s="133"/>
      <c r="D1" s="134"/>
      <c r="E1" s="116"/>
      <c r="F1" s="135" t="s">
        <v>0</v>
      </c>
      <c r="G1" s="136"/>
      <c r="H1" s="118"/>
    </row>
    <row r="2" spans="1:9" ht="25.5" customHeight="1">
      <c r="A2" s="119" t="s">
        <v>1</v>
      </c>
      <c r="B2" s="137">
        <v>120000</v>
      </c>
      <c r="C2" s="137"/>
      <c r="D2" s="137"/>
      <c r="E2" s="60" t="s">
        <v>2</v>
      </c>
      <c r="F2" s="138">
        <v>41579</v>
      </c>
      <c r="G2" s="139"/>
      <c r="H2" s="43"/>
      <c r="I2" s="43"/>
    </row>
    <row r="3" spans="1:11" ht="27" customHeight="1">
      <c r="A3" s="44" t="s">
        <v>3</v>
      </c>
      <c r="B3" s="140">
        <f>SUM(B2+D17)</f>
        <v>140000</v>
      </c>
      <c r="C3" s="140"/>
      <c r="D3" s="141"/>
      <c r="E3" s="45" t="s">
        <v>4</v>
      </c>
      <c r="F3" s="46">
        <v>0.04</v>
      </c>
      <c r="G3" s="47">
        <f>B3*F3</f>
        <v>5600</v>
      </c>
      <c r="H3" s="49" t="s">
        <v>5</v>
      </c>
      <c r="I3" s="50">
        <f>(B3-B2)</f>
        <v>20000</v>
      </c>
      <c r="K3" s="120"/>
    </row>
    <row r="4" spans="1:9" s="99" customFormat="1" ht="17.25" customHeight="1">
      <c r="A4" s="94"/>
      <c r="B4" s="95"/>
      <c r="C4" s="95"/>
      <c r="D4" s="95"/>
      <c r="E4" s="96"/>
      <c r="F4" s="115" t="s">
        <v>0</v>
      </c>
      <c r="G4" s="95"/>
      <c r="H4" s="97"/>
      <c r="I4" s="98"/>
    </row>
    <row r="5" spans="1:12" ht="39" customHeight="1">
      <c r="A5" s="100"/>
      <c r="B5" s="101"/>
      <c r="C5" s="101"/>
      <c r="D5" s="113"/>
      <c r="E5" s="102"/>
      <c r="F5" s="114"/>
      <c r="G5" s="101"/>
      <c r="H5" s="103"/>
      <c r="I5" s="104"/>
      <c r="J5" s="105"/>
      <c r="K5" s="106"/>
      <c r="L5" s="106"/>
    </row>
    <row r="6" spans="1:12" ht="21" customHeight="1">
      <c r="A6" s="110" t="s">
        <v>6</v>
      </c>
      <c r="B6" s="108" t="s">
        <v>0</v>
      </c>
      <c r="C6" s="108" t="s">
        <v>0</v>
      </c>
      <c r="D6" s="109"/>
      <c r="E6" s="108" t="s">
        <v>0</v>
      </c>
      <c r="F6" s="111" t="s">
        <v>0</v>
      </c>
      <c r="G6" s="48"/>
      <c r="H6" s="43"/>
      <c r="I6" s="43"/>
      <c r="L6" s="107"/>
    </row>
    <row r="7" spans="1:12" ht="28.5">
      <c r="A7" s="112" t="s">
        <v>7</v>
      </c>
      <c r="B7" s="54" t="s">
        <v>8</v>
      </c>
      <c r="C7" s="55" t="s">
        <v>9</v>
      </c>
      <c r="D7" s="56" t="s">
        <v>10</v>
      </c>
      <c r="E7" s="57" t="s">
        <v>11</v>
      </c>
      <c r="F7" s="55" t="s">
        <v>12</v>
      </c>
      <c r="G7" s="57" t="s">
        <v>13</v>
      </c>
      <c r="H7" s="56" t="s">
        <v>14</v>
      </c>
      <c r="I7" s="58" t="s">
        <v>15</v>
      </c>
      <c r="J7" s="61" t="s">
        <v>16</v>
      </c>
      <c r="K7" s="55" t="s">
        <v>17</v>
      </c>
      <c r="L7" s="59" t="s">
        <v>18</v>
      </c>
    </row>
    <row r="8" spans="1:12" ht="24.75" customHeight="1">
      <c r="A8" s="52">
        <v>41579</v>
      </c>
      <c r="B8" s="62">
        <v>20000</v>
      </c>
      <c r="C8" s="63"/>
      <c r="D8" s="81">
        <f aca="true" t="shared" si="0" ref="D8:D16">SUM(B8-C8)</f>
        <v>20000</v>
      </c>
      <c r="E8" s="64"/>
      <c r="F8" s="65"/>
      <c r="G8" s="64">
        <f aca="true" t="shared" si="1" ref="G8:G16">SUM(E8+F8)</f>
        <v>0</v>
      </c>
      <c r="H8" s="66" t="e">
        <f aca="true" t="shared" si="2" ref="H8:H16">E8/G8</f>
        <v>#DIV/0!</v>
      </c>
      <c r="I8" s="67" t="e">
        <f aca="true" t="shared" si="3" ref="I8:I16">B8/E8</f>
        <v>#DIV/0!</v>
      </c>
      <c r="J8" s="67" t="e">
        <f aca="true" t="shared" si="4" ref="J8:J16">C8/F8</f>
        <v>#DIV/0!</v>
      </c>
      <c r="K8" s="68" t="e">
        <f aca="true" t="shared" si="5" ref="K8:K16">I8/J8</f>
        <v>#DIV/0!</v>
      </c>
      <c r="L8" s="69" t="e">
        <f aca="true" t="shared" si="6" ref="L8:L16">B8/C8</f>
        <v>#DIV/0!</v>
      </c>
    </row>
    <row r="9" spans="1:12" ht="24.75" customHeight="1">
      <c r="A9" s="52">
        <v>41609</v>
      </c>
      <c r="B9" s="70"/>
      <c r="C9" s="71"/>
      <c r="D9" s="81">
        <f t="shared" si="0"/>
        <v>0</v>
      </c>
      <c r="E9" s="72"/>
      <c r="F9" s="72"/>
      <c r="G9" s="64">
        <f t="shared" si="1"/>
        <v>0</v>
      </c>
      <c r="H9" s="66" t="e">
        <f t="shared" si="2"/>
        <v>#DIV/0!</v>
      </c>
      <c r="I9" s="67" t="e">
        <f t="shared" si="3"/>
        <v>#DIV/0!</v>
      </c>
      <c r="J9" s="67" t="e">
        <f t="shared" si="4"/>
        <v>#DIV/0!</v>
      </c>
      <c r="K9" s="68" t="e">
        <f t="shared" si="5"/>
        <v>#DIV/0!</v>
      </c>
      <c r="L9" s="69" t="e">
        <f t="shared" si="6"/>
        <v>#DIV/0!</v>
      </c>
    </row>
    <row r="10" spans="1:12" ht="24.75" customHeight="1">
      <c r="A10" s="52">
        <v>41640</v>
      </c>
      <c r="B10" s="70"/>
      <c r="C10" s="71"/>
      <c r="D10" s="81">
        <f t="shared" si="0"/>
        <v>0</v>
      </c>
      <c r="E10" s="72"/>
      <c r="F10" s="72"/>
      <c r="G10" s="64">
        <f t="shared" si="1"/>
        <v>0</v>
      </c>
      <c r="H10" s="66" t="e">
        <f t="shared" si="2"/>
        <v>#DIV/0!</v>
      </c>
      <c r="I10" s="67" t="e">
        <f t="shared" si="3"/>
        <v>#DIV/0!</v>
      </c>
      <c r="J10" s="67" t="e">
        <f t="shared" si="4"/>
        <v>#DIV/0!</v>
      </c>
      <c r="K10" s="68" t="e">
        <f t="shared" si="5"/>
        <v>#DIV/0!</v>
      </c>
      <c r="L10" s="69" t="e">
        <f t="shared" si="6"/>
        <v>#DIV/0!</v>
      </c>
    </row>
    <row r="11" spans="1:12" ht="24.75" customHeight="1">
      <c r="A11" s="52">
        <v>41671</v>
      </c>
      <c r="B11" s="70"/>
      <c r="C11" s="71"/>
      <c r="D11" s="81">
        <f t="shared" si="0"/>
        <v>0</v>
      </c>
      <c r="E11" s="72"/>
      <c r="F11" s="72"/>
      <c r="G11" s="64">
        <f t="shared" si="1"/>
        <v>0</v>
      </c>
      <c r="H11" s="66" t="e">
        <f t="shared" si="2"/>
        <v>#DIV/0!</v>
      </c>
      <c r="I11" s="67" t="e">
        <f t="shared" si="3"/>
        <v>#DIV/0!</v>
      </c>
      <c r="J11" s="67" t="e">
        <f t="shared" si="4"/>
        <v>#DIV/0!</v>
      </c>
      <c r="K11" s="68" t="e">
        <f t="shared" si="5"/>
        <v>#DIV/0!</v>
      </c>
      <c r="L11" s="69" t="e">
        <f t="shared" si="6"/>
        <v>#DIV/0!</v>
      </c>
    </row>
    <row r="12" spans="1:12" ht="24.75" customHeight="1">
      <c r="A12" s="52">
        <v>41699</v>
      </c>
      <c r="B12" s="70"/>
      <c r="C12" s="63"/>
      <c r="D12" s="81">
        <f t="shared" si="0"/>
        <v>0</v>
      </c>
      <c r="E12" s="72"/>
      <c r="F12" s="72"/>
      <c r="G12" s="64">
        <f t="shared" si="1"/>
        <v>0</v>
      </c>
      <c r="H12" s="66" t="e">
        <f t="shared" si="2"/>
        <v>#DIV/0!</v>
      </c>
      <c r="I12" s="67" t="e">
        <f t="shared" si="3"/>
        <v>#DIV/0!</v>
      </c>
      <c r="J12" s="67" t="e">
        <f t="shared" si="4"/>
        <v>#DIV/0!</v>
      </c>
      <c r="K12" s="68" t="e">
        <f t="shared" si="5"/>
        <v>#DIV/0!</v>
      </c>
      <c r="L12" s="69" t="e">
        <f t="shared" si="6"/>
        <v>#DIV/0!</v>
      </c>
    </row>
    <row r="13" spans="1:12" ht="24.75" customHeight="1">
      <c r="A13" s="52">
        <v>41730</v>
      </c>
      <c r="B13" s="70"/>
      <c r="C13" s="71"/>
      <c r="D13" s="81">
        <f t="shared" si="0"/>
        <v>0</v>
      </c>
      <c r="E13" s="72"/>
      <c r="F13" s="72"/>
      <c r="G13" s="64">
        <f t="shared" si="1"/>
        <v>0</v>
      </c>
      <c r="H13" s="66" t="e">
        <f t="shared" si="2"/>
        <v>#DIV/0!</v>
      </c>
      <c r="I13" s="67" t="e">
        <f t="shared" si="3"/>
        <v>#DIV/0!</v>
      </c>
      <c r="J13" s="67" t="e">
        <f t="shared" si="4"/>
        <v>#DIV/0!</v>
      </c>
      <c r="K13" s="68" t="e">
        <f t="shared" si="5"/>
        <v>#DIV/0!</v>
      </c>
      <c r="L13" s="69" t="e">
        <f t="shared" si="6"/>
        <v>#DIV/0!</v>
      </c>
    </row>
    <row r="14" spans="1:12" ht="24.75" customHeight="1">
      <c r="A14" s="52">
        <v>41760</v>
      </c>
      <c r="B14" s="70"/>
      <c r="C14" s="63"/>
      <c r="D14" s="81">
        <f t="shared" si="0"/>
        <v>0</v>
      </c>
      <c r="E14" s="72"/>
      <c r="F14" s="72"/>
      <c r="G14" s="64">
        <f t="shared" si="1"/>
        <v>0</v>
      </c>
      <c r="H14" s="66" t="e">
        <f t="shared" si="2"/>
        <v>#DIV/0!</v>
      </c>
      <c r="I14" s="67" t="e">
        <f t="shared" si="3"/>
        <v>#DIV/0!</v>
      </c>
      <c r="J14" s="67" t="e">
        <f t="shared" si="4"/>
        <v>#DIV/0!</v>
      </c>
      <c r="K14" s="68" t="e">
        <f t="shared" si="5"/>
        <v>#DIV/0!</v>
      </c>
      <c r="L14" s="69" t="e">
        <f t="shared" si="6"/>
        <v>#DIV/0!</v>
      </c>
    </row>
    <row r="15" spans="1:12" ht="24.75" customHeight="1">
      <c r="A15" s="52">
        <v>41791</v>
      </c>
      <c r="B15" s="70"/>
      <c r="C15" s="63"/>
      <c r="D15" s="81">
        <f t="shared" si="0"/>
        <v>0</v>
      </c>
      <c r="E15" s="72"/>
      <c r="F15" s="72"/>
      <c r="G15" s="64">
        <f t="shared" si="1"/>
        <v>0</v>
      </c>
      <c r="H15" s="66" t="e">
        <f t="shared" si="2"/>
        <v>#DIV/0!</v>
      </c>
      <c r="I15" s="67" t="e">
        <f t="shared" si="3"/>
        <v>#DIV/0!</v>
      </c>
      <c r="J15" s="67" t="e">
        <f t="shared" si="4"/>
        <v>#DIV/0!</v>
      </c>
      <c r="K15" s="68" t="e">
        <f t="shared" si="5"/>
        <v>#DIV/0!</v>
      </c>
      <c r="L15" s="69" t="e">
        <f t="shared" si="6"/>
        <v>#DIV/0!</v>
      </c>
    </row>
    <row r="16" spans="1:12" ht="24.75" customHeight="1">
      <c r="A16" s="53">
        <v>42339</v>
      </c>
      <c r="B16" s="73"/>
      <c r="C16" s="74"/>
      <c r="D16" s="82">
        <f t="shared" si="0"/>
        <v>0</v>
      </c>
      <c r="E16" s="75"/>
      <c r="F16" s="75"/>
      <c r="G16" s="76">
        <f t="shared" si="1"/>
        <v>0</v>
      </c>
      <c r="H16" s="77" t="e">
        <f t="shared" si="2"/>
        <v>#DIV/0!</v>
      </c>
      <c r="I16" s="78" t="e">
        <f t="shared" si="3"/>
        <v>#DIV/0!</v>
      </c>
      <c r="J16" s="78" t="e">
        <f t="shared" si="4"/>
        <v>#DIV/0!</v>
      </c>
      <c r="K16" s="79" t="e">
        <f t="shared" si="5"/>
        <v>#DIV/0!</v>
      </c>
      <c r="L16" s="80" t="e">
        <f t="shared" si="6"/>
        <v>#DIV/0!</v>
      </c>
    </row>
    <row r="17" spans="1:12" ht="24.75" customHeight="1">
      <c r="A17" s="83" t="s">
        <v>19</v>
      </c>
      <c r="B17" s="84">
        <f aca="true" t="shared" si="7" ref="B17:G17">SUM(B8:B16)</f>
        <v>20000</v>
      </c>
      <c r="C17" s="85">
        <f t="shared" si="7"/>
        <v>0</v>
      </c>
      <c r="D17" s="86">
        <f t="shared" si="7"/>
        <v>20000</v>
      </c>
      <c r="E17" s="87">
        <f t="shared" si="7"/>
        <v>0</v>
      </c>
      <c r="F17" s="88">
        <f t="shared" si="7"/>
        <v>0</v>
      </c>
      <c r="G17" s="87">
        <f t="shared" si="7"/>
        <v>0</v>
      </c>
      <c r="H17" s="89" t="e">
        <f>AVERAGE(H8:H16)</f>
        <v>#DIV/0!</v>
      </c>
      <c r="I17" s="85" t="e">
        <f>AVERAGE(I8:I16)</f>
        <v>#DIV/0!</v>
      </c>
      <c r="J17" s="85" t="e">
        <f>AVERAGE(J8:J16)</f>
        <v>#DIV/0!</v>
      </c>
      <c r="K17" s="90" t="e">
        <f>AVERAGE(K8:K16)</f>
        <v>#DIV/0!</v>
      </c>
      <c r="L17" s="91" t="e">
        <f>AVERAGE(L8:L16)</f>
        <v>#DIV/0!</v>
      </c>
    </row>
    <row r="18" spans="1:12" ht="13.5">
      <c r="A18" s="51"/>
      <c r="J18" s="92"/>
      <c r="K18" s="93" t="s">
        <v>20</v>
      </c>
      <c r="L18" s="93" t="s">
        <v>21</v>
      </c>
    </row>
    <row r="19" ht="13.5">
      <c r="A19" s="51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1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D110" sqref="D110"/>
    </sheetView>
  </sheetViews>
  <sheetFormatPr defaultColWidth="10.00390625" defaultRowHeight="13.5" customHeight="1"/>
  <cols>
    <col min="1" max="1" width="8.75390625" style="0" customWidth="1"/>
    <col min="2" max="2" width="6.00390625" style="0" customWidth="1"/>
    <col min="3" max="3" width="18.00390625" style="0" customWidth="1"/>
    <col min="4" max="4" width="13.00390625" style="0" customWidth="1"/>
    <col min="5" max="5" width="6.875" style="0" customWidth="1"/>
    <col min="6" max="6" width="10.875" style="0" customWidth="1"/>
    <col min="7" max="7" width="9.75390625" style="0" customWidth="1"/>
    <col min="8" max="8" width="6.125" style="0" customWidth="1"/>
    <col min="9" max="9" width="10.25390625" style="0" customWidth="1"/>
    <col min="10" max="10" width="8.75390625" style="0" customWidth="1"/>
    <col min="11" max="11" width="12.125" style="0" customWidth="1"/>
    <col min="12" max="12" width="5.875" style="0" customWidth="1"/>
    <col min="13" max="13" width="7.25390625" style="0" customWidth="1"/>
    <col min="14" max="14" width="7.75390625" style="0" customWidth="1"/>
    <col min="15" max="15" width="8.75390625" style="0" customWidth="1"/>
    <col min="16" max="16" width="8.875" style="0" customWidth="1"/>
    <col min="17" max="19" width="10.00390625" style="0" customWidth="1"/>
    <col min="20" max="20" width="3.875" style="0" customWidth="1"/>
    <col min="21" max="21" width="8.125" style="0" customWidth="1"/>
    <col min="22" max="23" width="8.375" style="0" customWidth="1"/>
  </cols>
  <sheetData>
    <row r="1" spans="1:24" s="152" customFormat="1" ht="27" customHeight="1" thickBot="1">
      <c r="A1" s="146" t="s">
        <v>22</v>
      </c>
      <c r="B1" s="147" t="s">
        <v>23</v>
      </c>
      <c r="C1" s="147" t="s">
        <v>24</v>
      </c>
      <c r="D1" s="147" t="s">
        <v>25</v>
      </c>
      <c r="E1" s="147" t="s">
        <v>26</v>
      </c>
      <c r="F1" s="147" t="s">
        <v>27</v>
      </c>
      <c r="G1" s="147" t="s">
        <v>28</v>
      </c>
      <c r="H1" s="147" t="s">
        <v>29</v>
      </c>
      <c r="I1" s="147" t="s">
        <v>30</v>
      </c>
      <c r="J1" s="147" t="s">
        <v>31</v>
      </c>
      <c r="K1" s="147" t="s">
        <v>32</v>
      </c>
      <c r="L1" s="147" t="s">
        <v>33</v>
      </c>
      <c r="M1" s="147" t="s">
        <v>34</v>
      </c>
      <c r="N1" s="148" t="s">
        <v>35</v>
      </c>
      <c r="O1" s="149" t="s">
        <v>36</v>
      </c>
      <c r="P1" s="150" t="s">
        <v>85</v>
      </c>
      <c r="Q1" s="151">
        <v>0.04</v>
      </c>
      <c r="R1" s="151" t="s">
        <v>83</v>
      </c>
      <c r="S1" s="152">
        <v>120000</v>
      </c>
      <c r="T1" s="153" t="s">
        <v>81</v>
      </c>
      <c r="U1" s="153"/>
      <c r="V1" s="152" t="s">
        <v>86</v>
      </c>
      <c r="W1" s="152" t="s">
        <v>87</v>
      </c>
      <c r="X1" s="152" t="s">
        <v>95</v>
      </c>
    </row>
    <row r="2" spans="19:20" s="130" customFormat="1" ht="13.5">
      <c r="S2" s="130">
        <v>120000</v>
      </c>
      <c r="T2" s="131"/>
    </row>
    <row r="3" spans="1:26" ht="13.5">
      <c r="A3" t="s">
        <v>249</v>
      </c>
      <c r="B3" t="s">
        <v>90</v>
      </c>
      <c r="C3">
        <v>4000</v>
      </c>
      <c r="D3" t="s">
        <v>94</v>
      </c>
      <c r="E3" t="s">
        <v>76</v>
      </c>
      <c r="F3" t="s">
        <v>97</v>
      </c>
      <c r="G3">
        <v>118.618</v>
      </c>
      <c r="H3" t="s">
        <v>76</v>
      </c>
      <c r="I3" t="s">
        <v>119</v>
      </c>
      <c r="J3">
        <v>121.197</v>
      </c>
      <c r="K3" t="s">
        <v>79</v>
      </c>
      <c r="L3" t="s">
        <v>92</v>
      </c>
      <c r="M3" s="128">
        <f aca="true" t="shared" si="0" ref="M3:M65">IF(L3="勝ち",ABS(J3-G3)*100,"")</f>
        <v>257.9000000000008</v>
      </c>
      <c r="N3" s="128">
        <f aca="true" t="shared" si="1" ref="N3:N65">IF(L3="勝ち","",-1*ABS(J3-G3)*100)</f>
      </c>
      <c r="O3" s="128">
        <f aca="true" t="shared" si="2" ref="O3:O65">IF(N3="",M3*C3/100,N3*C3/100)</f>
        <v>10316.000000000031</v>
      </c>
      <c r="P3">
        <v>117.529</v>
      </c>
      <c r="Q3" s="128">
        <f>ABS(G3-P3)*100</f>
        <v>108.89999999999986</v>
      </c>
      <c r="R3" s="128">
        <f>$Q$1*S2</f>
        <v>4800</v>
      </c>
      <c r="S3" s="128">
        <f>S2+O3</f>
        <v>130316.00000000003</v>
      </c>
      <c r="T3" s="129" t="s">
        <v>82</v>
      </c>
      <c r="U3" s="128">
        <f aca="true" t="shared" si="3" ref="U3:U65">IF(N3="",M3/Q3,N3/Q3)</f>
        <v>2.3682277318641054</v>
      </c>
      <c r="X3" s="128">
        <f aca="true" t="shared" si="4" ref="X3:X66">R3/ABS(G3-P3)</f>
        <v>4407.713498622595</v>
      </c>
      <c r="Z3">
        <f>IF(L3=L2,Z2+1,1)</f>
        <v>1</v>
      </c>
    </row>
    <row r="4" spans="1:26" ht="13.5">
      <c r="A4" t="s">
        <v>249</v>
      </c>
      <c r="B4" t="s">
        <v>90</v>
      </c>
      <c r="C4">
        <v>5000</v>
      </c>
      <c r="D4" t="s">
        <v>94</v>
      </c>
      <c r="E4" t="s">
        <v>76</v>
      </c>
      <c r="F4" t="s">
        <v>99</v>
      </c>
      <c r="G4">
        <v>119.793</v>
      </c>
      <c r="H4" t="s">
        <v>76</v>
      </c>
      <c r="I4" t="s">
        <v>98</v>
      </c>
      <c r="J4">
        <v>120.951</v>
      </c>
      <c r="K4" t="s">
        <v>79</v>
      </c>
      <c r="L4" t="s">
        <v>92</v>
      </c>
      <c r="M4" s="128">
        <f t="shared" si="0"/>
        <v>115.7999999999987</v>
      </c>
      <c r="N4" s="128">
        <f t="shared" si="1"/>
      </c>
      <c r="O4" s="128">
        <f t="shared" si="2"/>
        <v>5789.9999999999345</v>
      </c>
      <c r="P4">
        <v>118.808</v>
      </c>
      <c r="Q4" s="128">
        <f aca="true" t="shared" si="5" ref="Q4:Q67">ABS(G4-P4)*100</f>
        <v>98.49999999999994</v>
      </c>
      <c r="R4" s="128">
        <f aca="true" t="shared" si="6" ref="R4:R51">$Q$1*S3</f>
        <v>5212.640000000001</v>
      </c>
      <c r="S4" s="128">
        <f aca="true" t="shared" si="7" ref="S4:S65">S3+O4</f>
        <v>136105.99999999997</v>
      </c>
      <c r="T4" s="129" t="s">
        <v>82</v>
      </c>
      <c r="U4" s="128">
        <f t="shared" si="3"/>
        <v>1.175634517766485</v>
      </c>
      <c r="X4" s="128">
        <f t="shared" si="4"/>
        <v>5292.020304568532</v>
      </c>
      <c r="Z4">
        <f aca="true" t="shared" si="8" ref="Z4:Z67">IF(L4=L3,Z3+1,1)</f>
        <v>2</v>
      </c>
    </row>
    <row r="5" spans="1:26" ht="13.5">
      <c r="A5" t="s">
        <v>249</v>
      </c>
      <c r="B5" t="s">
        <v>93</v>
      </c>
      <c r="C5">
        <v>10000</v>
      </c>
      <c r="D5" t="s">
        <v>94</v>
      </c>
      <c r="E5" t="s">
        <v>76</v>
      </c>
      <c r="F5" t="s">
        <v>100</v>
      </c>
      <c r="G5">
        <v>123.647</v>
      </c>
      <c r="H5" t="s">
        <v>76</v>
      </c>
      <c r="I5" t="s">
        <v>101</v>
      </c>
      <c r="J5">
        <v>123.336</v>
      </c>
      <c r="K5" t="s">
        <v>79</v>
      </c>
      <c r="L5" t="s">
        <v>92</v>
      </c>
      <c r="M5" s="128">
        <f t="shared" si="0"/>
        <v>31.100000000000705</v>
      </c>
      <c r="N5" s="128">
        <f t="shared" si="1"/>
      </c>
      <c r="O5" s="128">
        <f t="shared" si="2"/>
        <v>3110.0000000000705</v>
      </c>
      <c r="P5">
        <v>124.148</v>
      </c>
      <c r="Q5" s="128">
        <f t="shared" si="5"/>
        <v>50.099999999999056</v>
      </c>
      <c r="R5" s="128">
        <f t="shared" si="6"/>
        <v>5444.239999999999</v>
      </c>
      <c r="S5" s="128">
        <f t="shared" si="7"/>
        <v>139216.00000000003</v>
      </c>
      <c r="T5" s="129" t="s">
        <v>82</v>
      </c>
      <c r="U5" s="128">
        <f t="shared" si="3"/>
        <v>0.6207584830339579</v>
      </c>
      <c r="V5" t="s">
        <v>108</v>
      </c>
      <c r="W5" t="s">
        <v>88</v>
      </c>
      <c r="X5" s="128">
        <f t="shared" si="4"/>
        <v>10866.74650698623</v>
      </c>
      <c r="Z5">
        <f t="shared" si="8"/>
        <v>3</v>
      </c>
    </row>
    <row r="6" spans="1:26" ht="13.5">
      <c r="A6" t="s">
        <v>249</v>
      </c>
      <c r="B6" t="s">
        <v>90</v>
      </c>
      <c r="C6">
        <v>5000</v>
      </c>
      <c r="D6" t="s">
        <v>94</v>
      </c>
      <c r="E6" t="s">
        <v>76</v>
      </c>
      <c r="F6" t="s">
        <v>101</v>
      </c>
      <c r="G6">
        <v>123.249</v>
      </c>
      <c r="H6" t="s">
        <v>76</v>
      </c>
      <c r="I6" t="s">
        <v>102</v>
      </c>
      <c r="J6">
        <v>122.143</v>
      </c>
      <c r="K6" t="s">
        <v>84</v>
      </c>
      <c r="L6" t="s">
        <v>80</v>
      </c>
      <c r="M6" s="128">
        <f t="shared" si="0"/>
      </c>
      <c r="N6" s="128">
        <f t="shared" si="1"/>
        <v>-110.59999999999945</v>
      </c>
      <c r="O6" s="128">
        <f t="shared" si="2"/>
        <v>-5529.999999999974</v>
      </c>
      <c r="P6">
        <v>122.195</v>
      </c>
      <c r="Q6" s="128">
        <f t="shared" si="5"/>
        <v>105.4000000000002</v>
      </c>
      <c r="R6" s="128">
        <f t="shared" si="6"/>
        <v>5568.640000000001</v>
      </c>
      <c r="S6" s="128">
        <f t="shared" si="7"/>
        <v>133686.00000000006</v>
      </c>
      <c r="T6" s="129" t="s">
        <v>82</v>
      </c>
      <c r="U6" s="128">
        <f t="shared" si="3"/>
        <v>-1.049335863377602</v>
      </c>
      <c r="X6" s="128">
        <f>R6/ABS(G6-P6)</f>
        <v>5283.339658444013</v>
      </c>
      <c r="Z6">
        <f t="shared" si="8"/>
        <v>1</v>
      </c>
    </row>
    <row r="7" spans="1:26" ht="13.5">
      <c r="A7" t="s">
        <v>249</v>
      </c>
      <c r="B7" t="s">
        <v>93</v>
      </c>
      <c r="C7">
        <v>7000</v>
      </c>
      <c r="D7" t="s">
        <v>94</v>
      </c>
      <c r="E7" t="s">
        <v>76</v>
      </c>
      <c r="F7" t="s">
        <v>102</v>
      </c>
      <c r="G7">
        <v>122.904</v>
      </c>
      <c r="H7" t="s">
        <v>76</v>
      </c>
      <c r="I7" t="s">
        <v>103</v>
      </c>
      <c r="J7">
        <v>123.578</v>
      </c>
      <c r="K7" t="s">
        <v>84</v>
      </c>
      <c r="L7" t="s">
        <v>80</v>
      </c>
      <c r="M7" s="128">
        <f t="shared" si="0"/>
      </c>
      <c r="N7" s="128">
        <f t="shared" si="1"/>
        <v>-67.40000000000066</v>
      </c>
      <c r="O7" s="128">
        <f t="shared" si="2"/>
        <v>-4718.000000000046</v>
      </c>
      <c r="P7">
        <v>123.578</v>
      </c>
      <c r="Q7" s="128">
        <f t="shared" si="5"/>
        <v>67.40000000000066</v>
      </c>
      <c r="R7" s="128">
        <f t="shared" si="6"/>
        <v>5347.440000000002</v>
      </c>
      <c r="S7" s="128">
        <f t="shared" si="7"/>
        <v>128968.00000000001</v>
      </c>
      <c r="T7" s="129" t="s">
        <v>82</v>
      </c>
      <c r="U7" s="128">
        <f t="shared" si="3"/>
        <v>-1</v>
      </c>
      <c r="X7" s="128">
        <f t="shared" si="4"/>
        <v>7933.887240356009</v>
      </c>
      <c r="Z7">
        <f t="shared" si="8"/>
        <v>2</v>
      </c>
    </row>
    <row r="8" spans="1:26" ht="13.5">
      <c r="A8" t="s">
        <v>249</v>
      </c>
      <c r="B8" t="s">
        <v>90</v>
      </c>
      <c r="C8">
        <v>6000</v>
      </c>
      <c r="D8" t="s">
        <v>94</v>
      </c>
      <c r="E8" t="s">
        <v>76</v>
      </c>
      <c r="F8" t="s">
        <v>104</v>
      </c>
      <c r="G8">
        <v>123.059</v>
      </c>
      <c r="H8" t="s">
        <v>76</v>
      </c>
      <c r="I8" t="s">
        <v>105</v>
      </c>
      <c r="J8">
        <v>123.059</v>
      </c>
      <c r="K8" t="s">
        <v>106</v>
      </c>
      <c r="L8" t="s">
        <v>107</v>
      </c>
      <c r="M8" s="128">
        <f t="shared" si="0"/>
      </c>
      <c r="N8" s="128">
        <f t="shared" si="1"/>
        <v>0</v>
      </c>
      <c r="O8" s="128">
        <f t="shared" si="2"/>
        <v>0</v>
      </c>
      <c r="P8">
        <v>122.264</v>
      </c>
      <c r="Q8" s="128">
        <f t="shared" si="5"/>
        <v>79.50000000000017</v>
      </c>
      <c r="R8" s="128">
        <f t="shared" si="6"/>
        <v>5158.72</v>
      </c>
      <c r="S8" s="128">
        <f t="shared" si="7"/>
        <v>128968.00000000001</v>
      </c>
      <c r="T8" s="129" t="s">
        <v>82</v>
      </c>
      <c r="U8" s="128">
        <f t="shared" si="3"/>
        <v>0</v>
      </c>
      <c r="X8" s="128">
        <f t="shared" si="4"/>
        <v>6488.955974842754</v>
      </c>
      <c r="Z8">
        <f t="shared" si="8"/>
        <v>1</v>
      </c>
    </row>
    <row r="9" spans="1:26" ht="13.5">
      <c r="A9" t="s">
        <v>249</v>
      </c>
      <c r="B9" t="s">
        <v>90</v>
      </c>
      <c r="C9">
        <v>4000</v>
      </c>
      <c r="D9" t="s">
        <v>94</v>
      </c>
      <c r="E9" t="s">
        <v>76</v>
      </c>
      <c r="F9" t="s">
        <v>109</v>
      </c>
      <c r="G9">
        <v>119.067</v>
      </c>
      <c r="H9" t="s">
        <v>76</v>
      </c>
      <c r="I9" t="s">
        <v>110</v>
      </c>
      <c r="J9">
        <v>117.944</v>
      </c>
      <c r="K9" t="s">
        <v>84</v>
      </c>
      <c r="L9" t="s">
        <v>80</v>
      </c>
      <c r="M9" s="128">
        <f t="shared" si="0"/>
      </c>
      <c r="N9" s="128">
        <f t="shared" si="1"/>
        <v>-112.29999999999905</v>
      </c>
      <c r="O9" s="128">
        <f t="shared" si="2"/>
        <v>-4491.999999999962</v>
      </c>
      <c r="P9">
        <v>117.944</v>
      </c>
      <c r="Q9" s="128">
        <f t="shared" si="5"/>
        <v>112.29999999999905</v>
      </c>
      <c r="R9" s="128">
        <f t="shared" si="6"/>
        <v>5158.72</v>
      </c>
      <c r="S9" s="128">
        <f t="shared" si="7"/>
        <v>124476.00000000006</v>
      </c>
      <c r="T9" s="129" t="s">
        <v>82</v>
      </c>
      <c r="U9" s="128">
        <f t="shared" si="3"/>
        <v>-1</v>
      </c>
      <c r="X9" s="128">
        <f t="shared" si="4"/>
        <v>4593.6954585930935</v>
      </c>
      <c r="Z9">
        <f t="shared" si="8"/>
        <v>1</v>
      </c>
    </row>
    <row r="10" spans="1:26" ht="13.5">
      <c r="A10" t="s">
        <v>249</v>
      </c>
      <c r="B10" t="s">
        <v>90</v>
      </c>
      <c r="C10">
        <v>6000</v>
      </c>
      <c r="D10" t="s">
        <v>94</v>
      </c>
      <c r="E10" t="s">
        <v>76</v>
      </c>
      <c r="F10" t="s">
        <v>111</v>
      </c>
      <c r="G10">
        <v>114.431</v>
      </c>
      <c r="H10" t="s">
        <v>76</v>
      </c>
      <c r="I10" t="s">
        <v>112</v>
      </c>
      <c r="J10">
        <v>115.541</v>
      </c>
      <c r="K10" t="s">
        <v>79</v>
      </c>
      <c r="L10" t="s">
        <v>92</v>
      </c>
      <c r="M10" s="128">
        <f t="shared" si="0"/>
        <v>110.99999999999994</v>
      </c>
      <c r="N10" s="128">
        <f t="shared" si="1"/>
      </c>
      <c r="O10" s="128">
        <f t="shared" si="2"/>
        <v>6659.999999999996</v>
      </c>
      <c r="P10">
        <v>113.635</v>
      </c>
      <c r="Q10" s="128">
        <f t="shared" si="5"/>
        <v>79.59999999999923</v>
      </c>
      <c r="R10" s="128">
        <f t="shared" si="6"/>
        <v>4979.040000000003</v>
      </c>
      <c r="S10" s="128">
        <f t="shared" si="7"/>
        <v>131136.00000000006</v>
      </c>
      <c r="T10" s="129" t="s">
        <v>82</v>
      </c>
      <c r="U10" s="128">
        <f t="shared" si="3"/>
        <v>1.394472361809058</v>
      </c>
      <c r="X10" s="128">
        <f t="shared" si="4"/>
        <v>6255.075376884486</v>
      </c>
      <c r="Z10">
        <f t="shared" si="8"/>
        <v>1</v>
      </c>
    </row>
    <row r="11" spans="1:26" ht="13.5">
      <c r="A11" t="s">
        <v>249</v>
      </c>
      <c r="B11" t="s">
        <v>90</v>
      </c>
      <c r="C11">
        <v>9000</v>
      </c>
      <c r="D11" t="s">
        <v>94</v>
      </c>
      <c r="E11" t="s">
        <v>76</v>
      </c>
      <c r="F11" t="s">
        <v>113</v>
      </c>
      <c r="G11">
        <v>113.056</v>
      </c>
      <c r="H11" t="s">
        <v>76</v>
      </c>
      <c r="I11" t="s">
        <v>114</v>
      </c>
      <c r="J11">
        <v>114.576</v>
      </c>
      <c r="K11" t="s">
        <v>79</v>
      </c>
      <c r="L11" t="s">
        <v>92</v>
      </c>
      <c r="M11" s="128">
        <f t="shared" si="0"/>
        <v>151.9999999999996</v>
      </c>
      <c r="N11" s="128">
        <f t="shared" si="1"/>
      </c>
      <c r="O11" s="128">
        <f t="shared" si="2"/>
        <v>13679.999999999965</v>
      </c>
      <c r="P11">
        <v>112.525</v>
      </c>
      <c r="Q11" s="128">
        <f t="shared" si="5"/>
        <v>53.09999999999917</v>
      </c>
      <c r="R11" s="128">
        <f t="shared" si="6"/>
        <v>5245.440000000002</v>
      </c>
      <c r="S11" s="128">
        <f t="shared" si="7"/>
        <v>144816.00000000003</v>
      </c>
      <c r="T11" s="129" t="s">
        <v>82</v>
      </c>
      <c r="U11" s="128">
        <f t="shared" si="3"/>
        <v>2.8625235404896796</v>
      </c>
      <c r="X11" s="128">
        <f t="shared" si="4"/>
        <v>9878.418079096204</v>
      </c>
      <c r="Z11">
        <f t="shared" si="8"/>
        <v>2</v>
      </c>
    </row>
    <row r="12" spans="1:26" ht="13.5">
      <c r="A12" t="s">
        <v>249</v>
      </c>
      <c r="B12" t="s">
        <v>90</v>
      </c>
      <c r="C12">
        <v>6000</v>
      </c>
      <c r="D12" t="s">
        <v>94</v>
      </c>
      <c r="E12" t="s">
        <v>76</v>
      </c>
      <c r="F12" t="s">
        <v>115</v>
      </c>
      <c r="G12">
        <v>114.89</v>
      </c>
      <c r="H12" t="s">
        <v>76</v>
      </c>
      <c r="I12" t="s">
        <v>116</v>
      </c>
      <c r="J12">
        <v>117.086</v>
      </c>
      <c r="K12" t="s">
        <v>79</v>
      </c>
      <c r="L12" t="s">
        <v>92</v>
      </c>
      <c r="M12" s="128">
        <f>IF(L12="勝ち",ABS(J12-G12)*100,"")</f>
        <v>219.5999999999998</v>
      </c>
      <c r="N12" s="128">
        <f>IF(L12="勝ち","",-1*ABS(J12-G12)*100)</f>
      </c>
      <c r="O12" s="128">
        <f t="shared" si="2"/>
        <v>13175.999999999989</v>
      </c>
      <c r="P12">
        <v>113.997</v>
      </c>
      <c r="Q12" s="128">
        <f t="shared" si="5"/>
        <v>89.30000000000007</v>
      </c>
      <c r="R12" s="128">
        <f t="shared" si="6"/>
        <v>5792.640000000001</v>
      </c>
      <c r="S12" s="128">
        <f t="shared" si="7"/>
        <v>157992.00000000003</v>
      </c>
      <c r="T12" s="129" t="s">
        <v>82</v>
      </c>
      <c r="U12" s="128">
        <f t="shared" si="3"/>
        <v>2.459126539753635</v>
      </c>
      <c r="X12" s="128">
        <f t="shared" si="4"/>
        <v>6486.718924972001</v>
      </c>
      <c r="Z12">
        <f t="shared" si="8"/>
        <v>3</v>
      </c>
    </row>
    <row r="13" spans="1:26" ht="13.5">
      <c r="A13" t="s">
        <v>249</v>
      </c>
      <c r="B13" t="s">
        <v>93</v>
      </c>
      <c r="C13">
        <v>4000</v>
      </c>
      <c r="D13" t="s">
        <v>94</v>
      </c>
      <c r="E13" t="s">
        <v>76</v>
      </c>
      <c r="F13" t="s">
        <v>117</v>
      </c>
      <c r="G13">
        <v>109.226</v>
      </c>
      <c r="H13" t="s">
        <v>76</v>
      </c>
      <c r="I13" t="s">
        <v>118</v>
      </c>
      <c r="J13">
        <v>108.741</v>
      </c>
      <c r="K13" t="s">
        <v>79</v>
      </c>
      <c r="L13" t="s">
        <v>92</v>
      </c>
      <c r="M13" s="128">
        <f>IF(L13="勝ち",ABS(J13-G13)*100,"")</f>
        <v>48.49999999999994</v>
      </c>
      <c r="N13" s="128">
        <f>IF(L13="勝ち","",-1*ABS(J13-G13)*100)</f>
      </c>
      <c r="O13" s="128">
        <f t="shared" si="2"/>
        <v>1939.9999999999977</v>
      </c>
      <c r="P13">
        <v>110.653</v>
      </c>
      <c r="Q13" s="128">
        <f t="shared" si="5"/>
        <v>142.70000000000067</v>
      </c>
      <c r="R13" s="128">
        <f t="shared" si="6"/>
        <v>6319.680000000001</v>
      </c>
      <c r="S13" s="128">
        <f t="shared" si="7"/>
        <v>159932.00000000003</v>
      </c>
      <c r="T13" s="129" t="s">
        <v>82</v>
      </c>
      <c r="U13" s="128">
        <f t="shared" si="3"/>
        <v>0.3398738612473701</v>
      </c>
      <c r="X13" s="128">
        <f t="shared" si="4"/>
        <v>4428.64751226347</v>
      </c>
      <c r="Z13">
        <f t="shared" si="8"/>
        <v>4</v>
      </c>
    </row>
    <row r="14" spans="1:26" ht="13.5">
      <c r="A14" t="s">
        <v>249</v>
      </c>
      <c r="B14" t="s">
        <v>90</v>
      </c>
      <c r="C14">
        <v>10000</v>
      </c>
      <c r="D14" t="s">
        <v>94</v>
      </c>
      <c r="E14" t="s">
        <v>76</v>
      </c>
      <c r="F14" t="s">
        <v>123</v>
      </c>
      <c r="G14">
        <v>108.635</v>
      </c>
      <c r="H14" t="s">
        <v>76</v>
      </c>
      <c r="I14" t="s">
        <v>124</v>
      </c>
      <c r="J14">
        <v>109.226</v>
      </c>
      <c r="K14" t="s">
        <v>125</v>
      </c>
      <c r="L14" t="s">
        <v>80</v>
      </c>
      <c r="M14" s="128">
        <f>IF(L14="勝ち",ABS(J14-G14)*100,"")</f>
      </c>
      <c r="N14" s="128">
        <f>IF(L14="勝ち","",-1*ABS(J14-G14)*100)</f>
        <v>-59.0999999999994</v>
      </c>
      <c r="O14" s="128">
        <f t="shared" si="2"/>
        <v>-5909.999999999939</v>
      </c>
      <c r="P14">
        <v>109.226</v>
      </c>
      <c r="Q14" s="128">
        <f t="shared" si="5"/>
        <v>59.0999999999994</v>
      </c>
      <c r="R14" s="128">
        <f t="shared" si="6"/>
        <v>6397.280000000002</v>
      </c>
      <c r="S14" s="128">
        <f t="shared" si="7"/>
        <v>154022.0000000001</v>
      </c>
      <c r="T14" s="129" t="s">
        <v>82</v>
      </c>
      <c r="U14" s="128">
        <f t="shared" si="3"/>
        <v>-1</v>
      </c>
      <c r="X14" s="128">
        <f t="shared" si="4"/>
        <v>10824.500846023802</v>
      </c>
      <c r="Z14">
        <f t="shared" si="8"/>
        <v>1</v>
      </c>
    </row>
    <row r="15" spans="1:26" ht="13.5">
      <c r="A15" t="s">
        <v>249</v>
      </c>
      <c r="B15" t="s">
        <v>90</v>
      </c>
      <c r="C15">
        <v>2000</v>
      </c>
      <c r="D15" t="s">
        <v>94</v>
      </c>
      <c r="E15" t="s">
        <v>76</v>
      </c>
      <c r="F15" t="s">
        <v>126</v>
      </c>
      <c r="G15">
        <v>107.454</v>
      </c>
      <c r="H15" t="s">
        <v>76</v>
      </c>
      <c r="I15" t="s">
        <v>127</v>
      </c>
      <c r="J15">
        <v>106.7</v>
      </c>
      <c r="K15" t="s">
        <v>128</v>
      </c>
      <c r="L15" t="s">
        <v>80</v>
      </c>
      <c r="M15" s="128">
        <f t="shared" si="0"/>
      </c>
      <c r="N15" s="128">
        <f t="shared" si="1"/>
        <v>-75.39999999999907</v>
      </c>
      <c r="O15" s="128">
        <f t="shared" si="2"/>
        <v>-1507.9999999999814</v>
      </c>
      <c r="P15">
        <v>104.944</v>
      </c>
      <c r="Q15" s="128">
        <f t="shared" si="5"/>
        <v>250.9999999999991</v>
      </c>
      <c r="R15" s="128">
        <f t="shared" si="6"/>
        <v>6160.880000000004</v>
      </c>
      <c r="S15" s="128">
        <f t="shared" si="7"/>
        <v>152514.00000000012</v>
      </c>
      <c r="T15" s="129" t="s">
        <v>82</v>
      </c>
      <c r="U15" s="128">
        <f t="shared" si="3"/>
        <v>-0.3003984063744994</v>
      </c>
      <c r="V15" t="s">
        <v>129</v>
      </c>
      <c r="X15" s="128">
        <f t="shared" si="4"/>
        <v>2454.533864541843</v>
      </c>
      <c r="Z15">
        <f t="shared" si="8"/>
        <v>2</v>
      </c>
    </row>
    <row r="16" spans="1:26" ht="13.5">
      <c r="A16" t="s">
        <v>249</v>
      </c>
      <c r="B16" t="s">
        <v>93</v>
      </c>
      <c r="C16">
        <v>3000</v>
      </c>
      <c r="D16" t="s">
        <v>94</v>
      </c>
      <c r="E16" t="s">
        <v>76</v>
      </c>
      <c r="F16" t="s">
        <v>134</v>
      </c>
      <c r="G16">
        <v>98.841</v>
      </c>
      <c r="H16" t="s">
        <v>76</v>
      </c>
      <c r="I16" t="s">
        <v>135</v>
      </c>
      <c r="J16">
        <v>100.415</v>
      </c>
      <c r="K16" t="s">
        <v>84</v>
      </c>
      <c r="L16" t="s">
        <v>80</v>
      </c>
      <c r="M16" s="128">
        <f t="shared" si="0"/>
      </c>
      <c r="N16" s="128">
        <f t="shared" si="1"/>
        <v>-157.40000000000123</v>
      </c>
      <c r="O16" s="128">
        <f t="shared" si="2"/>
        <v>-4722.000000000036</v>
      </c>
      <c r="P16">
        <v>100.415</v>
      </c>
      <c r="Q16" s="128">
        <f t="shared" si="5"/>
        <v>157.40000000000123</v>
      </c>
      <c r="R16" s="128">
        <f t="shared" si="6"/>
        <v>6100.560000000005</v>
      </c>
      <c r="S16" s="128">
        <f t="shared" si="7"/>
        <v>147792.0000000001</v>
      </c>
      <c r="T16" s="129" t="s">
        <v>82</v>
      </c>
      <c r="U16" s="128">
        <f t="shared" si="3"/>
        <v>-1</v>
      </c>
      <c r="X16" s="128">
        <f t="shared" si="4"/>
        <v>3875.8322744599477</v>
      </c>
      <c r="Z16">
        <f t="shared" si="8"/>
        <v>3</v>
      </c>
    </row>
    <row r="17" spans="1:26" ht="13.5">
      <c r="A17" t="s">
        <v>249</v>
      </c>
      <c r="B17" t="s">
        <v>90</v>
      </c>
      <c r="C17">
        <v>2000</v>
      </c>
      <c r="D17" t="s">
        <v>94</v>
      </c>
      <c r="E17" t="s">
        <v>76</v>
      </c>
      <c r="F17" t="s">
        <v>137</v>
      </c>
      <c r="G17">
        <v>102.035</v>
      </c>
      <c r="H17" t="s">
        <v>76</v>
      </c>
      <c r="I17" t="s">
        <v>144</v>
      </c>
      <c r="J17">
        <v>103.53</v>
      </c>
      <c r="K17" t="s">
        <v>79</v>
      </c>
      <c r="L17" t="s">
        <v>92</v>
      </c>
      <c r="M17" s="128">
        <f t="shared" si="0"/>
        <v>149.50000000000045</v>
      </c>
      <c r="N17" s="128">
        <f t="shared" si="1"/>
      </c>
      <c r="O17" s="128">
        <f t="shared" si="2"/>
        <v>2990.000000000009</v>
      </c>
      <c r="P17">
        <v>100.019</v>
      </c>
      <c r="Q17" s="128">
        <f t="shared" si="5"/>
        <v>201.5999999999991</v>
      </c>
      <c r="R17" s="128">
        <f t="shared" si="6"/>
        <v>5911.680000000004</v>
      </c>
      <c r="S17" s="128">
        <f t="shared" si="7"/>
        <v>150782.0000000001</v>
      </c>
      <c r="T17" s="129" t="s">
        <v>82</v>
      </c>
      <c r="U17" s="128">
        <f t="shared" si="3"/>
        <v>0.7415674603174658</v>
      </c>
      <c r="X17" s="128">
        <f t="shared" si="4"/>
        <v>2932.3809523809673</v>
      </c>
      <c r="Z17">
        <f t="shared" si="8"/>
        <v>1</v>
      </c>
    </row>
    <row r="18" spans="1:26" ht="13.5">
      <c r="A18" t="s">
        <v>249</v>
      </c>
      <c r="B18" t="s">
        <v>90</v>
      </c>
      <c r="C18">
        <v>5000</v>
      </c>
      <c r="D18" t="s">
        <v>94</v>
      </c>
      <c r="E18" t="s">
        <v>76</v>
      </c>
      <c r="F18" t="s">
        <v>136</v>
      </c>
      <c r="G18">
        <v>101.466</v>
      </c>
      <c r="H18" t="s">
        <v>76</v>
      </c>
      <c r="I18" t="s">
        <v>144</v>
      </c>
      <c r="J18">
        <v>103.53</v>
      </c>
      <c r="K18" t="s">
        <v>79</v>
      </c>
      <c r="L18" t="s">
        <v>92</v>
      </c>
      <c r="M18" s="128">
        <f t="shared" si="0"/>
        <v>206.40000000000072</v>
      </c>
      <c r="N18" s="128">
        <f t="shared" si="1"/>
      </c>
      <c r="O18" s="128">
        <f t="shared" si="2"/>
        <v>10320.000000000036</v>
      </c>
      <c r="P18">
        <v>100.26</v>
      </c>
      <c r="Q18" s="128">
        <f t="shared" si="5"/>
        <v>120.59999999999889</v>
      </c>
      <c r="R18" s="128">
        <f t="shared" si="6"/>
        <v>6031.280000000003</v>
      </c>
      <c r="S18" s="128">
        <f t="shared" si="7"/>
        <v>161102.00000000012</v>
      </c>
      <c r="T18" s="129" t="s">
        <v>82</v>
      </c>
      <c r="U18" s="128">
        <f t="shared" si="3"/>
        <v>1.7114427860696735</v>
      </c>
      <c r="X18" s="128">
        <f t="shared" si="4"/>
        <v>5001.061359867379</v>
      </c>
      <c r="Z18">
        <f t="shared" si="8"/>
        <v>2</v>
      </c>
    </row>
    <row r="19" spans="1:26" ht="13.5">
      <c r="A19" t="s">
        <v>249</v>
      </c>
      <c r="B19" t="s">
        <v>90</v>
      </c>
      <c r="C19">
        <v>5000</v>
      </c>
      <c r="D19" t="s">
        <v>94</v>
      </c>
      <c r="E19" t="s">
        <v>76</v>
      </c>
      <c r="F19" t="s">
        <v>145</v>
      </c>
      <c r="G19">
        <v>101.895</v>
      </c>
      <c r="H19" t="s">
        <v>76</v>
      </c>
      <c r="I19" t="s">
        <v>144</v>
      </c>
      <c r="J19">
        <v>103.53</v>
      </c>
      <c r="K19" t="s">
        <v>79</v>
      </c>
      <c r="L19" t="s">
        <v>92</v>
      </c>
      <c r="M19" s="128">
        <f t="shared" si="0"/>
        <v>163.5000000000005</v>
      </c>
      <c r="N19" s="128">
        <f t="shared" si="1"/>
      </c>
      <c r="O19" s="128">
        <f t="shared" si="2"/>
        <v>8175.0000000000255</v>
      </c>
      <c r="P19">
        <v>100.689</v>
      </c>
      <c r="Q19" s="128">
        <f t="shared" si="5"/>
        <v>120.6000000000003</v>
      </c>
      <c r="R19" s="128">
        <f t="shared" si="6"/>
        <v>6444.0800000000045</v>
      </c>
      <c r="S19" s="128">
        <f t="shared" si="7"/>
        <v>169277.00000000015</v>
      </c>
      <c r="T19" s="129" t="s">
        <v>82</v>
      </c>
      <c r="U19" s="128">
        <f t="shared" si="3"/>
        <v>1.3557213930348266</v>
      </c>
      <c r="X19" s="128">
        <f t="shared" si="4"/>
        <v>5343.34991708125</v>
      </c>
      <c r="Z19">
        <f t="shared" si="8"/>
        <v>3</v>
      </c>
    </row>
    <row r="20" spans="1:26" ht="13.5">
      <c r="A20" t="s">
        <v>249</v>
      </c>
      <c r="B20" t="s">
        <v>93</v>
      </c>
      <c r="C20">
        <v>5000</v>
      </c>
      <c r="D20" t="s">
        <v>94</v>
      </c>
      <c r="E20" t="s">
        <v>76</v>
      </c>
      <c r="F20" t="s">
        <v>146</v>
      </c>
      <c r="G20">
        <v>103.691</v>
      </c>
      <c r="H20" t="s">
        <v>76</v>
      </c>
      <c r="I20" t="s">
        <v>147</v>
      </c>
      <c r="J20">
        <v>104.924</v>
      </c>
      <c r="K20" t="s">
        <v>84</v>
      </c>
      <c r="L20" t="s">
        <v>80</v>
      </c>
      <c r="M20" s="128">
        <f t="shared" si="0"/>
      </c>
      <c r="N20" s="128">
        <f t="shared" si="1"/>
        <v>-123.30000000000041</v>
      </c>
      <c r="O20" s="128">
        <f t="shared" si="2"/>
        <v>-6165.000000000021</v>
      </c>
      <c r="P20">
        <v>104.924</v>
      </c>
      <c r="Q20" s="128">
        <f t="shared" si="5"/>
        <v>123.30000000000041</v>
      </c>
      <c r="R20" s="128">
        <f t="shared" si="6"/>
        <v>6771.080000000006</v>
      </c>
      <c r="S20" s="128">
        <f t="shared" si="7"/>
        <v>163112.00000000012</v>
      </c>
      <c r="T20" s="129" t="s">
        <v>82</v>
      </c>
      <c r="U20" s="128">
        <f t="shared" si="3"/>
        <v>-1</v>
      </c>
      <c r="X20" s="128">
        <f t="shared" si="4"/>
        <v>5491.549067315477</v>
      </c>
      <c r="Z20">
        <f t="shared" si="8"/>
        <v>1</v>
      </c>
    </row>
    <row r="21" spans="1:26" ht="13.5">
      <c r="A21" t="s">
        <v>249</v>
      </c>
      <c r="B21" t="s">
        <v>90</v>
      </c>
      <c r="C21">
        <v>5000</v>
      </c>
      <c r="D21" t="s">
        <v>94</v>
      </c>
      <c r="E21" t="s">
        <v>76</v>
      </c>
      <c r="F21" t="s">
        <v>148</v>
      </c>
      <c r="G21">
        <v>105.112</v>
      </c>
      <c r="H21" t="s">
        <v>76</v>
      </c>
      <c r="I21" t="s">
        <v>157</v>
      </c>
      <c r="J21">
        <v>103.932</v>
      </c>
      <c r="K21" t="s">
        <v>84</v>
      </c>
      <c r="L21" t="s">
        <v>80</v>
      </c>
      <c r="M21" s="128">
        <f t="shared" si="0"/>
      </c>
      <c r="N21" s="128">
        <f t="shared" si="1"/>
        <v>-117.99999999999926</v>
      </c>
      <c r="O21" s="128">
        <f t="shared" si="2"/>
        <v>-5899.999999999963</v>
      </c>
      <c r="P21">
        <v>103.932</v>
      </c>
      <c r="Q21" s="128">
        <f t="shared" si="5"/>
        <v>117.99999999999926</v>
      </c>
      <c r="R21" s="128">
        <f t="shared" si="6"/>
        <v>6524.480000000005</v>
      </c>
      <c r="S21" s="128">
        <f t="shared" si="7"/>
        <v>157212.00000000015</v>
      </c>
      <c r="T21" s="129" t="s">
        <v>82</v>
      </c>
      <c r="U21" s="128">
        <f t="shared" si="3"/>
        <v>-1</v>
      </c>
      <c r="X21" s="128">
        <f t="shared" si="4"/>
        <v>5529.220338983089</v>
      </c>
      <c r="Z21">
        <f t="shared" si="8"/>
        <v>2</v>
      </c>
    </row>
    <row r="22" spans="1:26" ht="13.5">
      <c r="A22" t="s">
        <v>249</v>
      </c>
      <c r="B22" t="s">
        <v>93</v>
      </c>
      <c r="C22">
        <v>5000</v>
      </c>
      <c r="D22" t="s">
        <v>94</v>
      </c>
      <c r="E22" t="s">
        <v>76</v>
      </c>
      <c r="F22" t="s">
        <v>157</v>
      </c>
      <c r="G22">
        <v>104.442</v>
      </c>
      <c r="H22" t="s">
        <v>76</v>
      </c>
      <c r="I22" t="s">
        <v>149</v>
      </c>
      <c r="J22">
        <v>104.656</v>
      </c>
      <c r="K22" t="s">
        <v>128</v>
      </c>
      <c r="L22" t="s">
        <v>80</v>
      </c>
      <c r="M22" s="128">
        <f t="shared" si="0"/>
      </c>
      <c r="N22" s="128">
        <f t="shared" si="1"/>
        <v>-21.400000000001285</v>
      </c>
      <c r="O22" s="128">
        <f t="shared" si="2"/>
        <v>-1070.0000000000641</v>
      </c>
      <c r="P22">
        <v>105.621</v>
      </c>
      <c r="Q22" s="128">
        <f t="shared" si="5"/>
        <v>117.9000000000002</v>
      </c>
      <c r="R22" s="128">
        <f t="shared" si="6"/>
        <v>6288.480000000006</v>
      </c>
      <c r="S22" s="128">
        <f t="shared" si="7"/>
        <v>156142.0000000001</v>
      </c>
      <c r="T22" s="129" t="s">
        <v>82</v>
      </c>
      <c r="U22" s="128">
        <f t="shared" si="3"/>
        <v>-0.18150975402884859</v>
      </c>
      <c r="V22" t="s">
        <v>150</v>
      </c>
      <c r="X22" s="128">
        <f t="shared" si="4"/>
        <v>5333.740458015263</v>
      </c>
      <c r="Z22">
        <f t="shared" si="8"/>
        <v>3</v>
      </c>
    </row>
    <row r="23" spans="1:26" ht="13.5">
      <c r="A23" t="s">
        <v>249</v>
      </c>
      <c r="B23" t="s">
        <v>93</v>
      </c>
      <c r="C23">
        <v>7000</v>
      </c>
      <c r="D23" t="s">
        <v>94</v>
      </c>
      <c r="E23" t="s">
        <v>76</v>
      </c>
      <c r="F23" t="s">
        <v>158</v>
      </c>
      <c r="G23">
        <v>107.578</v>
      </c>
      <c r="H23" t="s">
        <v>76</v>
      </c>
      <c r="I23" t="s">
        <v>159</v>
      </c>
      <c r="J23">
        <v>106.452</v>
      </c>
      <c r="K23" t="s">
        <v>160</v>
      </c>
      <c r="L23" t="s">
        <v>92</v>
      </c>
      <c r="M23" s="128">
        <f t="shared" si="0"/>
        <v>112.60000000000048</v>
      </c>
      <c r="N23" s="128">
        <f t="shared" si="1"/>
      </c>
      <c r="O23" s="128">
        <f t="shared" si="2"/>
        <v>7882.000000000034</v>
      </c>
      <c r="P23">
        <v>108.382</v>
      </c>
      <c r="Q23" s="128">
        <f t="shared" si="5"/>
        <v>80.4000000000002</v>
      </c>
      <c r="R23" s="128">
        <f t="shared" si="6"/>
        <v>6245.680000000004</v>
      </c>
      <c r="S23" s="128">
        <f t="shared" si="7"/>
        <v>164024.00000000012</v>
      </c>
      <c r="T23" s="129" t="s">
        <v>82</v>
      </c>
      <c r="U23" s="128">
        <f t="shared" si="3"/>
        <v>1.4004975124378134</v>
      </c>
      <c r="X23" s="128">
        <f t="shared" si="4"/>
        <v>7768.258706467647</v>
      </c>
      <c r="Z23">
        <f t="shared" si="8"/>
        <v>1</v>
      </c>
    </row>
    <row r="24" spans="1:26" ht="13.5">
      <c r="A24" t="s">
        <v>249</v>
      </c>
      <c r="B24" t="s">
        <v>90</v>
      </c>
      <c r="C24">
        <v>4000</v>
      </c>
      <c r="D24" t="s">
        <v>94</v>
      </c>
      <c r="E24" t="s">
        <v>76</v>
      </c>
      <c r="F24" t="s">
        <v>159</v>
      </c>
      <c r="G24">
        <v>106.452</v>
      </c>
      <c r="H24" t="s">
        <v>76</v>
      </c>
      <c r="I24" t="s">
        <v>161</v>
      </c>
      <c r="J24">
        <v>106.559</v>
      </c>
      <c r="K24" t="s">
        <v>79</v>
      </c>
      <c r="L24" t="s">
        <v>92</v>
      </c>
      <c r="M24" s="128">
        <f t="shared" si="0"/>
        <v>10.699999999999932</v>
      </c>
      <c r="N24" s="128">
        <f t="shared" si="1"/>
      </c>
      <c r="O24" s="128">
        <f t="shared" si="2"/>
        <v>427.9999999999972</v>
      </c>
      <c r="P24">
        <v>105.058</v>
      </c>
      <c r="Q24" s="128">
        <f t="shared" si="5"/>
        <v>139.39999999999912</v>
      </c>
      <c r="R24" s="128">
        <f t="shared" si="6"/>
        <v>6560.960000000005</v>
      </c>
      <c r="S24" s="128">
        <f t="shared" si="7"/>
        <v>164452.00000000012</v>
      </c>
      <c r="T24" s="129" t="s">
        <v>82</v>
      </c>
      <c r="U24" s="128">
        <f t="shared" si="3"/>
        <v>0.07675753228120516</v>
      </c>
      <c r="V24" t="s">
        <v>162</v>
      </c>
      <c r="X24" s="128">
        <f t="shared" si="4"/>
        <v>4706.571018651396</v>
      </c>
      <c r="Z24">
        <f t="shared" si="8"/>
        <v>2</v>
      </c>
    </row>
    <row r="25" spans="1:26" ht="13.5">
      <c r="A25" t="s">
        <v>249</v>
      </c>
      <c r="B25" t="s">
        <v>93</v>
      </c>
      <c r="C25">
        <v>7000</v>
      </c>
      <c r="D25" t="s">
        <v>94</v>
      </c>
      <c r="E25" t="s">
        <v>76</v>
      </c>
      <c r="F25" t="s">
        <v>163</v>
      </c>
      <c r="G25">
        <v>106.506</v>
      </c>
      <c r="H25" t="s">
        <v>76</v>
      </c>
      <c r="I25" t="s">
        <v>164</v>
      </c>
      <c r="J25">
        <v>105.273</v>
      </c>
      <c r="K25" t="s">
        <v>79</v>
      </c>
      <c r="L25" t="s">
        <v>92</v>
      </c>
      <c r="M25" s="128">
        <f t="shared" si="0"/>
        <v>123.30000000000041</v>
      </c>
      <c r="N25" s="128">
        <f t="shared" si="1"/>
      </c>
      <c r="O25" s="128">
        <f t="shared" si="2"/>
        <v>8631.00000000003</v>
      </c>
      <c r="P25">
        <v>107.39</v>
      </c>
      <c r="Q25" s="128">
        <f t="shared" si="5"/>
        <v>88.40000000000003</v>
      </c>
      <c r="R25" s="128">
        <f t="shared" si="6"/>
        <v>6578.0800000000045</v>
      </c>
      <c r="S25" s="128">
        <f t="shared" si="7"/>
        <v>173083.00000000015</v>
      </c>
      <c r="T25" s="129" t="s">
        <v>82</v>
      </c>
      <c r="U25" s="128">
        <f t="shared" si="3"/>
        <v>1.3947963800905019</v>
      </c>
      <c r="X25" s="128">
        <f t="shared" si="4"/>
        <v>7441.266968325794</v>
      </c>
      <c r="Z25">
        <f t="shared" si="8"/>
        <v>3</v>
      </c>
    </row>
    <row r="26" spans="1:26" ht="13.5">
      <c r="A26" t="s">
        <v>249</v>
      </c>
      <c r="B26" t="s">
        <v>90</v>
      </c>
      <c r="C26">
        <v>4000</v>
      </c>
      <c r="D26" t="s">
        <v>94</v>
      </c>
      <c r="E26" t="s">
        <v>76</v>
      </c>
      <c r="F26" t="s">
        <v>165</v>
      </c>
      <c r="G26">
        <v>105.326</v>
      </c>
      <c r="H26" t="s">
        <v>76</v>
      </c>
      <c r="I26" t="s">
        <v>166</v>
      </c>
      <c r="J26">
        <v>109.083</v>
      </c>
      <c r="K26" t="s">
        <v>79</v>
      </c>
      <c r="L26" t="s">
        <v>92</v>
      </c>
      <c r="M26" s="128">
        <f t="shared" si="0"/>
        <v>375.7000000000005</v>
      </c>
      <c r="N26" s="128">
        <f t="shared" si="1"/>
      </c>
      <c r="O26" s="128">
        <f t="shared" si="2"/>
        <v>15028.000000000022</v>
      </c>
      <c r="P26">
        <v>103.691</v>
      </c>
      <c r="Q26" s="128">
        <f t="shared" si="5"/>
        <v>163.4999999999991</v>
      </c>
      <c r="R26" s="128">
        <f t="shared" si="6"/>
        <v>6923.320000000006</v>
      </c>
      <c r="S26" s="128">
        <f t="shared" si="7"/>
        <v>188111.00000000017</v>
      </c>
      <c r="T26" s="129" t="s">
        <v>82</v>
      </c>
      <c r="U26" s="128">
        <f t="shared" si="3"/>
        <v>2.2978593272171413</v>
      </c>
      <c r="X26" s="128">
        <f t="shared" si="4"/>
        <v>4234.446483180455</v>
      </c>
      <c r="Z26">
        <f t="shared" si="8"/>
        <v>4</v>
      </c>
    </row>
    <row r="27" spans="1:26" ht="13.5">
      <c r="A27" t="s">
        <v>249</v>
      </c>
      <c r="B27" t="s">
        <v>90</v>
      </c>
      <c r="C27">
        <v>9000</v>
      </c>
      <c r="D27" t="s">
        <v>94</v>
      </c>
      <c r="E27" t="s">
        <v>76</v>
      </c>
      <c r="F27" t="s">
        <v>167</v>
      </c>
      <c r="G27">
        <v>108.387</v>
      </c>
      <c r="H27" t="s">
        <v>76</v>
      </c>
      <c r="I27" t="s">
        <v>166</v>
      </c>
      <c r="J27">
        <v>109.083</v>
      </c>
      <c r="K27" t="s">
        <v>79</v>
      </c>
      <c r="L27" t="s">
        <v>92</v>
      </c>
      <c r="M27" s="128">
        <f t="shared" si="0"/>
        <v>69.5999999999998</v>
      </c>
      <c r="N27" s="128">
        <f t="shared" si="1"/>
      </c>
      <c r="O27" s="128">
        <f t="shared" si="2"/>
        <v>6263.999999999982</v>
      </c>
      <c r="P27">
        <v>107.598</v>
      </c>
      <c r="Q27" s="128">
        <f t="shared" si="5"/>
        <v>78.90000000000015</v>
      </c>
      <c r="R27" s="128">
        <f t="shared" si="6"/>
        <v>7524.440000000007</v>
      </c>
      <c r="S27" s="128">
        <f t="shared" si="7"/>
        <v>194375.00000000015</v>
      </c>
      <c r="T27" s="129" t="s">
        <v>82</v>
      </c>
      <c r="U27" s="128">
        <f t="shared" si="3"/>
        <v>0.8821292775665357</v>
      </c>
      <c r="X27" s="128">
        <f t="shared" si="4"/>
        <v>9536.679340937886</v>
      </c>
      <c r="Z27">
        <f t="shared" si="8"/>
        <v>5</v>
      </c>
    </row>
    <row r="28" spans="1:26" ht="13.5">
      <c r="A28" t="s">
        <v>249</v>
      </c>
      <c r="B28" t="s">
        <v>90</v>
      </c>
      <c r="C28">
        <v>12000</v>
      </c>
      <c r="D28" t="s">
        <v>94</v>
      </c>
      <c r="E28" t="s">
        <v>76</v>
      </c>
      <c r="F28" t="s">
        <v>168</v>
      </c>
      <c r="G28">
        <v>109.646</v>
      </c>
      <c r="H28" t="s">
        <v>76</v>
      </c>
      <c r="I28" t="s">
        <v>169</v>
      </c>
      <c r="J28">
        <v>109.646</v>
      </c>
      <c r="K28" t="s">
        <v>106</v>
      </c>
      <c r="L28" t="s">
        <v>107</v>
      </c>
      <c r="M28" s="128">
        <f t="shared" si="0"/>
      </c>
      <c r="N28" s="128">
        <f t="shared" si="1"/>
        <v>0</v>
      </c>
      <c r="O28" s="128">
        <f t="shared" si="2"/>
        <v>0</v>
      </c>
      <c r="P28">
        <v>110.26</v>
      </c>
      <c r="Q28" s="128">
        <f t="shared" si="5"/>
        <v>61.40000000000043</v>
      </c>
      <c r="R28" s="128">
        <f t="shared" si="6"/>
        <v>7775.000000000006</v>
      </c>
      <c r="S28" s="128">
        <f t="shared" si="7"/>
        <v>194375.00000000015</v>
      </c>
      <c r="T28" s="129" t="s">
        <v>82</v>
      </c>
      <c r="U28" s="128">
        <f t="shared" si="3"/>
        <v>0</v>
      </c>
      <c r="X28" s="128">
        <f t="shared" si="4"/>
        <v>12662.866449511323</v>
      </c>
      <c r="Z28">
        <f t="shared" si="8"/>
        <v>1</v>
      </c>
    </row>
    <row r="29" spans="1:26" ht="13.5">
      <c r="A29" t="s">
        <v>249</v>
      </c>
      <c r="B29" t="s">
        <v>90</v>
      </c>
      <c r="C29">
        <v>6000</v>
      </c>
      <c r="D29" t="s">
        <v>94</v>
      </c>
      <c r="E29" t="s">
        <v>76</v>
      </c>
      <c r="F29" t="s">
        <v>170</v>
      </c>
      <c r="G29">
        <v>106.181</v>
      </c>
      <c r="H29" t="s">
        <v>76</v>
      </c>
      <c r="I29" t="s">
        <v>171</v>
      </c>
      <c r="J29">
        <v>105.022</v>
      </c>
      <c r="K29" t="s">
        <v>84</v>
      </c>
      <c r="L29" t="s">
        <v>80</v>
      </c>
      <c r="M29" s="128">
        <f t="shared" si="0"/>
      </c>
      <c r="N29" s="128">
        <f t="shared" si="1"/>
        <v>-115.89999999999918</v>
      </c>
      <c r="O29" s="128">
        <f t="shared" si="2"/>
        <v>-6953.999999999951</v>
      </c>
      <c r="P29">
        <v>105.022</v>
      </c>
      <c r="Q29" s="128">
        <f t="shared" si="5"/>
        <v>115.89999999999918</v>
      </c>
      <c r="R29" s="128">
        <f t="shared" si="6"/>
        <v>7775.000000000006</v>
      </c>
      <c r="S29" s="128">
        <f t="shared" si="7"/>
        <v>187421.0000000002</v>
      </c>
      <c r="T29" s="129" t="s">
        <v>82</v>
      </c>
      <c r="U29" s="128">
        <f t="shared" si="3"/>
        <v>-1</v>
      </c>
      <c r="X29" s="128">
        <f t="shared" si="4"/>
        <v>6708.369283865454</v>
      </c>
      <c r="Z29">
        <f t="shared" si="8"/>
        <v>1</v>
      </c>
    </row>
    <row r="30" spans="1:26" ht="13.5">
      <c r="A30" t="s">
        <v>249</v>
      </c>
      <c r="B30" t="s">
        <v>90</v>
      </c>
      <c r="C30">
        <v>6000</v>
      </c>
      <c r="D30" t="s">
        <v>94</v>
      </c>
      <c r="E30" t="s">
        <v>76</v>
      </c>
      <c r="F30" t="s">
        <v>172</v>
      </c>
      <c r="G30">
        <v>101.808</v>
      </c>
      <c r="H30" t="s">
        <v>76</v>
      </c>
      <c r="I30" t="s">
        <v>173</v>
      </c>
      <c r="J30">
        <v>100.6</v>
      </c>
      <c r="K30" t="s">
        <v>84</v>
      </c>
      <c r="L30" t="s">
        <v>80</v>
      </c>
      <c r="M30" s="128">
        <f t="shared" si="0"/>
      </c>
      <c r="N30" s="128">
        <f t="shared" si="1"/>
        <v>-120.80000000000126</v>
      </c>
      <c r="O30" s="128">
        <f t="shared" si="2"/>
        <v>-7248.0000000000755</v>
      </c>
      <c r="P30">
        <v>100.6</v>
      </c>
      <c r="Q30" s="128">
        <f t="shared" si="5"/>
        <v>120.80000000000126</v>
      </c>
      <c r="R30" s="128">
        <f t="shared" si="6"/>
        <v>7496.840000000008</v>
      </c>
      <c r="S30" s="128">
        <f t="shared" si="7"/>
        <v>180173.00000000012</v>
      </c>
      <c r="T30" s="129" t="s">
        <v>82</v>
      </c>
      <c r="U30" s="128">
        <f t="shared" si="3"/>
        <v>-1</v>
      </c>
      <c r="X30" s="128">
        <f t="shared" si="4"/>
        <v>6205.993377483386</v>
      </c>
      <c r="Z30">
        <f>IF(L30=L29,Z29+1,1)</f>
        <v>2</v>
      </c>
    </row>
    <row r="31" spans="1:26" ht="13.5">
      <c r="A31" t="s">
        <v>249</v>
      </c>
      <c r="B31" t="s">
        <v>90</v>
      </c>
      <c r="C31">
        <v>4000</v>
      </c>
      <c r="D31" t="s">
        <v>94</v>
      </c>
      <c r="E31" t="s">
        <v>76</v>
      </c>
      <c r="F31" t="s">
        <v>174</v>
      </c>
      <c r="G31">
        <v>93.592</v>
      </c>
      <c r="H31" t="s">
        <v>76</v>
      </c>
      <c r="I31" t="s">
        <v>175</v>
      </c>
      <c r="J31">
        <v>96.674</v>
      </c>
      <c r="K31" t="s">
        <v>79</v>
      </c>
      <c r="L31" t="s">
        <v>92</v>
      </c>
      <c r="M31" s="128">
        <f>IF(L31="勝ち",ABS(J31-G31)*100,"")</f>
        <v>308.2000000000008</v>
      </c>
      <c r="N31" s="128">
        <f>IF(L31="勝ち","",-1*ABS(J31-G31)*100)</f>
      </c>
      <c r="O31" s="128">
        <f t="shared" si="2"/>
        <v>12328.000000000031</v>
      </c>
      <c r="P31">
        <v>91.862</v>
      </c>
      <c r="Q31" s="128">
        <f t="shared" si="5"/>
        <v>173.0000000000004</v>
      </c>
      <c r="R31" s="128">
        <f t="shared" si="6"/>
        <v>7206.920000000005</v>
      </c>
      <c r="S31" s="128">
        <f t="shared" si="7"/>
        <v>192501.00000000015</v>
      </c>
      <c r="T31" s="129" t="s">
        <v>82</v>
      </c>
      <c r="U31" s="128">
        <f t="shared" si="3"/>
        <v>1.781502890173411</v>
      </c>
      <c r="X31" s="128">
        <f t="shared" si="4"/>
        <v>4165.849710982652</v>
      </c>
      <c r="Z31">
        <f t="shared" si="8"/>
        <v>1</v>
      </c>
    </row>
    <row r="32" spans="1:26" ht="13.5">
      <c r="A32" t="s">
        <v>249</v>
      </c>
      <c r="B32" t="s">
        <v>90</v>
      </c>
      <c r="C32">
        <v>2000</v>
      </c>
      <c r="D32" t="s">
        <v>94</v>
      </c>
      <c r="E32" t="s">
        <v>76</v>
      </c>
      <c r="F32" t="s">
        <v>177</v>
      </c>
      <c r="G32">
        <v>99.102</v>
      </c>
      <c r="H32" t="s">
        <v>76</v>
      </c>
      <c r="I32" t="s">
        <v>176</v>
      </c>
      <c r="J32">
        <v>98.032</v>
      </c>
      <c r="K32" t="s">
        <v>128</v>
      </c>
      <c r="L32" t="s">
        <v>80</v>
      </c>
      <c r="M32" s="128">
        <f>IF(L32="勝ち",ABS(J32-G32)*100,"")</f>
      </c>
      <c r="N32" s="128">
        <f>IF(L32="勝ち","",-1*ABS(J32-G32)*100)</f>
        <v>-107.00000000000074</v>
      </c>
      <c r="O32" s="128">
        <f t="shared" si="2"/>
        <v>-2140.000000000015</v>
      </c>
      <c r="P32">
        <v>96.33</v>
      </c>
      <c r="Q32" s="128">
        <f t="shared" si="5"/>
        <v>277.20000000000056</v>
      </c>
      <c r="R32" s="128">
        <f t="shared" si="6"/>
        <v>7700.040000000006</v>
      </c>
      <c r="S32" s="128">
        <f t="shared" si="7"/>
        <v>190361.00000000012</v>
      </c>
      <c r="T32" s="129" t="s">
        <v>82</v>
      </c>
      <c r="U32" s="128">
        <f t="shared" si="3"/>
        <v>-0.3860028860028879</v>
      </c>
      <c r="X32" s="128">
        <f t="shared" si="4"/>
        <v>2777.7922077922044</v>
      </c>
      <c r="Z32">
        <f t="shared" si="8"/>
        <v>1</v>
      </c>
    </row>
    <row r="33" spans="1:26" ht="13.5">
      <c r="A33" t="s">
        <v>249</v>
      </c>
      <c r="B33" t="s">
        <v>93</v>
      </c>
      <c r="C33">
        <v>4000</v>
      </c>
      <c r="D33" t="s">
        <v>94</v>
      </c>
      <c r="E33" t="s">
        <v>76</v>
      </c>
      <c r="F33" t="s">
        <v>178</v>
      </c>
      <c r="G33">
        <v>95.996</v>
      </c>
      <c r="H33" t="s">
        <v>76</v>
      </c>
      <c r="I33" t="s">
        <v>179</v>
      </c>
      <c r="J33">
        <v>95.996</v>
      </c>
      <c r="K33" t="s">
        <v>106</v>
      </c>
      <c r="L33" t="s">
        <v>180</v>
      </c>
      <c r="M33" s="128">
        <f>IF(L33="勝ち",ABS(J33-G33)*100,"")</f>
      </c>
      <c r="N33" s="128">
        <f>IF(L33="勝ち","",-1*ABS(J33-G33)*100)</f>
        <v>0</v>
      </c>
      <c r="O33" s="128">
        <f t="shared" si="2"/>
        <v>0</v>
      </c>
      <c r="P33">
        <v>97.532</v>
      </c>
      <c r="Q33" s="128">
        <f t="shared" si="5"/>
        <v>153.60000000000014</v>
      </c>
      <c r="R33" s="128">
        <f t="shared" si="6"/>
        <v>7614.440000000005</v>
      </c>
      <c r="S33" s="128">
        <f t="shared" si="7"/>
        <v>190361.00000000012</v>
      </c>
      <c r="T33" s="129" t="s">
        <v>82</v>
      </c>
      <c r="U33" s="128">
        <f t="shared" si="3"/>
        <v>0</v>
      </c>
      <c r="X33" s="128">
        <f t="shared" si="4"/>
        <v>4957.317708333332</v>
      </c>
      <c r="Z33">
        <f t="shared" si="8"/>
        <v>1</v>
      </c>
    </row>
    <row r="34" spans="1:26" ht="13.5">
      <c r="A34" t="s">
        <v>249</v>
      </c>
      <c r="B34" t="s">
        <v>93</v>
      </c>
      <c r="C34">
        <v>5000</v>
      </c>
      <c r="D34" t="s">
        <v>94</v>
      </c>
      <c r="E34" t="s">
        <v>76</v>
      </c>
      <c r="F34" t="s">
        <v>181</v>
      </c>
      <c r="G34">
        <v>92.556</v>
      </c>
      <c r="H34" t="s">
        <v>76</v>
      </c>
      <c r="I34" t="s">
        <v>182</v>
      </c>
      <c r="J34">
        <v>90.094</v>
      </c>
      <c r="K34" t="s">
        <v>183</v>
      </c>
      <c r="L34" t="s">
        <v>92</v>
      </c>
      <c r="M34" s="128">
        <f t="shared" si="0"/>
        <v>246.20000000000033</v>
      </c>
      <c r="N34" s="128">
        <f t="shared" si="1"/>
      </c>
      <c r="O34" s="128">
        <f t="shared" si="2"/>
        <v>12310.000000000016</v>
      </c>
      <c r="P34">
        <v>93.895</v>
      </c>
      <c r="Q34" s="128">
        <f t="shared" si="5"/>
        <v>133.89999999999986</v>
      </c>
      <c r="R34" s="128">
        <f t="shared" si="6"/>
        <v>7614.440000000005</v>
      </c>
      <c r="S34" s="128">
        <f t="shared" si="7"/>
        <v>202671.00000000015</v>
      </c>
      <c r="T34" s="129" t="s">
        <v>82</v>
      </c>
      <c r="U34" s="128">
        <f t="shared" si="3"/>
        <v>1.8386855862584062</v>
      </c>
      <c r="X34" s="128">
        <f t="shared" si="4"/>
        <v>5686.661687826746</v>
      </c>
      <c r="Z34">
        <f t="shared" si="8"/>
        <v>1</v>
      </c>
    </row>
    <row r="35" spans="1:26" ht="13.5">
      <c r="A35" t="s">
        <v>249</v>
      </c>
      <c r="B35" t="s">
        <v>90</v>
      </c>
      <c r="C35">
        <v>5000</v>
      </c>
      <c r="D35" t="s">
        <v>94</v>
      </c>
      <c r="E35" t="s">
        <v>76</v>
      </c>
      <c r="F35" t="s">
        <v>184</v>
      </c>
      <c r="G35">
        <v>89.829</v>
      </c>
      <c r="H35" t="s">
        <v>76</v>
      </c>
      <c r="I35" t="s">
        <v>185</v>
      </c>
      <c r="J35">
        <v>92.653</v>
      </c>
      <c r="K35" t="s">
        <v>79</v>
      </c>
      <c r="L35" t="s">
        <v>92</v>
      </c>
      <c r="M35" s="128">
        <f t="shared" si="0"/>
        <v>282.4000000000012</v>
      </c>
      <c r="N35" s="128">
        <f t="shared" si="1"/>
      </c>
      <c r="O35" s="128">
        <f t="shared" si="2"/>
        <v>14120.00000000006</v>
      </c>
      <c r="P35">
        <v>88.408</v>
      </c>
      <c r="Q35" s="128">
        <f t="shared" si="5"/>
        <v>142.09999999999923</v>
      </c>
      <c r="R35" s="128">
        <f t="shared" si="6"/>
        <v>8106.840000000006</v>
      </c>
      <c r="S35" s="128">
        <f t="shared" si="7"/>
        <v>216791.0000000002</v>
      </c>
      <c r="T35" s="129" t="s">
        <v>82</v>
      </c>
      <c r="U35" s="128">
        <f t="shared" si="3"/>
        <v>1.9873328641801742</v>
      </c>
      <c r="X35" s="128">
        <f t="shared" si="4"/>
        <v>5705.024630541907</v>
      </c>
      <c r="Z35">
        <f t="shared" si="8"/>
        <v>2</v>
      </c>
    </row>
    <row r="36" spans="1:26" ht="13.5">
      <c r="A36" t="s">
        <v>249</v>
      </c>
      <c r="B36" t="s">
        <v>90</v>
      </c>
      <c r="C36">
        <v>8000</v>
      </c>
      <c r="D36" t="s">
        <v>94</v>
      </c>
      <c r="E36" t="s">
        <v>76</v>
      </c>
      <c r="F36" t="s">
        <v>186</v>
      </c>
      <c r="G36">
        <v>90.74</v>
      </c>
      <c r="H36" t="s">
        <v>76</v>
      </c>
      <c r="I36" t="s">
        <v>185</v>
      </c>
      <c r="J36">
        <v>92.653</v>
      </c>
      <c r="K36" t="s">
        <v>79</v>
      </c>
      <c r="L36" t="s">
        <v>92</v>
      </c>
      <c r="M36" s="128">
        <f t="shared" si="0"/>
        <v>191.3000000000011</v>
      </c>
      <c r="N36" s="128">
        <f t="shared" si="1"/>
      </c>
      <c r="O36" s="128">
        <f t="shared" si="2"/>
        <v>15304.00000000009</v>
      </c>
      <c r="P36">
        <v>89.745</v>
      </c>
      <c r="Q36" s="128">
        <f t="shared" si="5"/>
        <v>99.49999999999903</v>
      </c>
      <c r="R36" s="128">
        <f t="shared" si="6"/>
        <v>8671.640000000009</v>
      </c>
      <c r="S36" s="128">
        <f t="shared" si="7"/>
        <v>232095.0000000003</v>
      </c>
      <c r="T36" s="129" t="s">
        <v>82</v>
      </c>
      <c r="U36" s="128">
        <f t="shared" si="3"/>
        <v>1.9226130653266629</v>
      </c>
      <c r="X36" s="128">
        <f t="shared" si="4"/>
        <v>8715.216080402104</v>
      </c>
      <c r="Z36">
        <f t="shared" si="8"/>
        <v>3</v>
      </c>
    </row>
    <row r="37" spans="1:26" ht="13.5">
      <c r="A37" t="s">
        <v>249</v>
      </c>
      <c r="B37" t="s">
        <v>93</v>
      </c>
      <c r="C37">
        <v>5000</v>
      </c>
      <c r="D37" t="s">
        <v>94</v>
      </c>
      <c r="E37" t="s">
        <v>76</v>
      </c>
      <c r="F37" t="s">
        <v>185</v>
      </c>
      <c r="G37">
        <v>92.828</v>
      </c>
      <c r="H37" t="s">
        <v>76</v>
      </c>
      <c r="I37" t="s">
        <v>187</v>
      </c>
      <c r="J37">
        <v>90.09</v>
      </c>
      <c r="K37" t="s">
        <v>79</v>
      </c>
      <c r="L37" t="s">
        <v>92</v>
      </c>
      <c r="M37" s="128">
        <f t="shared" si="0"/>
        <v>273.79999999999995</v>
      </c>
      <c r="N37" s="128">
        <f t="shared" si="1"/>
      </c>
      <c r="O37" s="128">
        <f t="shared" si="2"/>
        <v>13689.999999999998</v>
      </c>
      <c r="P37">
        <v>94.617</v>
      </c>
      <c r="Q37" s="128">
        <f t="shared" si="5"/>
        <v>178.90000000000015</v>
      </c>
      <c r="R37" s="128">
        <f t="shared" si="6"/>
        <v>9283.800000000012</v>
      </c>
      <c r="S37" s="128">
        <f t="shared" si="7"/>
        <v>245785.0000000003</v>
      </c>
      <c r="T37" s="129" t="s">
        <v>82</v>
      </c>
      <c r="U37" s="128">
        <f t="shared" si="3"/>
        <v>1.5304639463387353</v>
      </c>
      <c r="X37" s="128">
        <f t="shared" si="4"/>
        <v>5189.379541643379</v>
      </c>
      <c r="Z37">
        <f t="shared" si="8"/>
        <v>4</v>
      </c>
    </row>
    <row r="38" spans="1:26" ht="13.5">
      <c r="A38" t="s">
        <v>249</v>
      </c>
      <c r="B38" t="s">
        <v>90</v>
      </c>
      <c r="C38">
        <v>10000</v>
      </c>
      <c r="D38" t="s">
        <v>94</v>
      </c>
      <c r="E38" t="s">
        <v>76</v>
      </c>
      <c r="F38" t="s">
        <v>188</v>
      </c>
      <c r="G38">
        <v>89.773</v>
      </c>
      <c r="H38" t="s">
        <v>76</v>
      </c>
      <c r="I38" t="s">
        <v>189</v>
      </c>
      <c r="J38">
        <v>96.856</v>
      </c>
      <c r="K38" t="s">
        <v>79</v>
      </c>
      <c r="L38" t="s">
        <v>92</v>
      </c>
      <c r="M38" s="128">
        <f t="shared" si="0"/>
        <v>708.2999999999998</v>
      </c>
      <c r="N38" s="128">
        <f t="shared" si="1"/>
      </c>
      <c r="O38" s="128">
        <f t="shared" si="2"/>
        <v>70829.99999999999</v>
      </c>
      <c r="P38">
        <v>88.811</v>
      </c>
      <c r="Q38" s="128">
        <f t="shared" si="5"/>
        <v>96.19999999999891</v>
      </c>
      <c r="R38" s="128">
        <f t="shared" si="6"/>
        <v>9831.400000000012</v>
      </c>
      <c r="S38" s="128">
        <f t="shared" si="7"/>
        <v>316615.0000000003</v>
      </c>
      <c r="T38" s="129" t="s">
        <v>82</v>
      </c>
      <c r="U38" s="128">
        <f t="shared" si="3"/>
        <v>7.362785862785945</v>
      </c>
      <c r="X38" s="128">
        <f t="shared" si="4"/>
        <v>10219.750519750649</v>
      </c>
      <c r="Z38">
        <f t="shared" si="8"/>
        <v>5</v>
      </c>
    </row>
    <row r="39" spans="1:26" ht="13.5">
      <c r="A39" t="s">
        <v>249</v>
      </c>
      <c r="B39" t="s">
        <v>90</v>
      </c>
      <c r="C39">
        <v>6000</v>
      </c>
      <c r="D39" t="s">
        <v>94</v>
      </c>
      <c r="E39" t="s">
        <v>76</v>
      </c>
      <c r="F39" t="s">
        <v>189</v>
      </c>
      <c r="G39">
        <v>98.497</v>
      </c>
      <c r="H39" t="s">
        <v>76</v>
      </c>
      <c r="I39" t="s">
        <v>190</v>
      </c>
      <c r="J39">
        <v>96.569</v>
      </c>
      <c r="K39" t="s">
        <v>191</v>
      </c>
      <c r="L39" t="s">
        <v>80</v>
      </c>
      <c r="M39" s="128">
        <f t="shared" si="0"/>
      </c>
      <c r="N39" s="128">
        <f t="shared" si="1"/>
        <v>-192.79999999999973</v>
      </c>
      <c r="O39" s="128">
        <f t="shared" si="2"/>
        <v>-11567.999999999984</v>
      </c>
      <c r="P39">
        <v>96.569</v>
      </c>
      <c r="Q39" s="128">
        <f t="shared" si="5"/>
        <v>192.79999999999973</v>
      </c>
      <c r="R39" s="128">
        <f t="shared" si="6"/>
        <v>12664.600000000011</v>
      </c>
      <c r="S39" s="128">
        <f t="shared" si="7"/>
        <v>305047.0000000003</v>
      </c>
      <c r="T39" s="129" t="s">
        <v>82</v>
      </c>
      <c r="U39" s="128">
        <f t="shared" si="3"/>
        <v>-1</v>
      </c>
      <c r="X39" s="128">
        <f t="shared" si="4"/>
        <v>6568.775933609973</v>
      </c>
      <c r="Z39">
        <f t="shared" si="8"/>
        <v>1</v>
      </c>
    </row>
    <row r="40" spans="1:26" ht="13.5">
      <c r="A40" t="s">
        <v>249</v>
      </c>
      <c r="B40" t="s">
        <v>90</v>
      </c>
      <c r="C40">
        <v>19000</v>
      </c>
      <c r="D40" t="s">
        <v>94</v>
      </c>
      <c r="E40" t="s">
        <v>76</v>
      </c>
      <c r="F40" t="s">
        <v>192</v>
      </c>
      <c r="G40">
        <v>98.172</v>
      </c>
      <c r="H40" t="s">
        <v>76</v>
      </c>
      <c r="I40" t="s">
        <v>193</v>
      </c>
      <c r="J40">
        <v>97.546</v>
      </c>
      <c r="K40" t="s">
        <v>191</v>
      </c>
      <c r="L40" t="s">
        <v>80</v>
      </c>
      <c r="M40" s="128">
        <f t="shared" si="0"/>
      </c>
      <c r="N40" s="128">
        <f t="shared" si="1"/>
        <v>-62.599999999999056</v>
      </c>
      <c r="O40" s="128">
        <f t="shared" si="2"/>
        <v>-11893.99999999982</v>
      </c>
      <c r="P40">
        <v>97.546</v>
      </c>
      <c r="Q40" s="128">
        <f t="shared" si="5"/>
        <v>62.599999999999056</v>
      </c>
      <c r="R40" s="128">
        <f t="shared" si="6"/>
        <v>12201.880000000012</v>
      </c>
      <c r="S40" s="128">
        <f t="shared" si="7"/>
        <v>293153.00000000047</v>
      </c>
      <c r="T40" s="129" t="s">
        <v>82</v>
      </c>
      <c r="U40" s="128">
        <f t="shared" si="3"/>
        <v>-1</v>
      </c>
      <c r="X40" s="128">
        <f t="shared" si="4"/>
        <v>19491.821086262295</v>
      </c>
      <c r="Z40">
        <f t="shared" si="8"/>
        <v>2</v>
      </c>
    </row>
    <row r="41" spans="1:26" ht="13.5">
      <c r="A41" t="s">
        <v>249</v>
      </c>
      <c r="B41" t="s">
        <v>93</v>
      </c>
      <c r="C41">
        <v>11000</v>
      </c>
      <c r="D41" t="s">
        <v>94</v>
      </c>
      <c r="E41" t="s">
        <v>76</v>
      </c>
      <c r="F41" t="s">
        <v>194</v>
      </c>
      <c r="G41">
        <v>100.392</v>
      </c>
      <c r="H41" t="s">
        <v>76</v>
      </c>
      <c r="I41" t="s">
        <v>195</v>
      </c>
      <c r="J41">
        <v>96.692</v>
      </c>
      <c r="K41" t="s">
        <v>196</v>
      </c>
      <c r="L41" t="s">
        <v>92</v>
      </c>
      <c r="M41" s="128">
        <f t="shared" si="0"/>
        <v>370.0000000000003</v>
      </c>
      <c r="N41" s="128">
        <f t="shared" si="1"/>
      </c>
      <c r="O41" s="128">
        <f t="shared" si="2"/>
        <v>40700.00000000003</v>
      </c>
      <c r="P41">
        <v>101.438</v>
      </c>
      <c r="Q41" s="128">
        <f t="shared" si="5"/>
        <v>104.60000000000065</v>
      </c>
      <c r="R41" s="128">
        <f t="shared" si="6"/>
        <v>11726.120000000019</v>
      </c>
      <c r="S41" s="128">
        <f t="shared" si="7"/>
        <v>333853.00000000047</v>
      </c>
      <c r="T41" s="129" t="s">
        <v>82</v>
      </c>
      <c r="U41" s="128">
        <f t="shared" si="3"/>
        <v>3.537284894837457</v>
      </c>
      <c r="X41" s="128">
        <f t="shared" si="4"/>
        <v>11210.439770554442</v>
      </c>
      <c r="Z41">
        <f t="shared" si="8"/>
        <v>1</v>
      </c>
    </row>
    <row r="42" spans="1:26" ht="13.5">
      <c r="A42" t="s">
        <v>249</v>
      </c>
      <c r="B42" t="s">
        <v>90</v>
      </c>
      <c r="C42">
        <v>12000</v>
      </c>
      <c r="D42" t="s">
        <v>94</v>
      </c>
      <c r="E42" t="s">
        <v>76</v>
      </c>
      <c r="F42" t="s">
        <v>197</v>
      </c>
      <c r="G42">
        <v>99.597</v>
      </c>
      <c r="H42" t="s">
        <v>76</v>
      </c>
      <c r="I42" t="s">
        <v>198</v>
      </c>
      <c r="J42">
        <v>98.527</v>
      </c>
      <c r="K42" t="s">
        <v>84</v>
      </c>
      <c r="L42" t="s">
        <v>80</v>
      </c>
      <c r="M42" s="128">
        <f t="shared" si="0"/>
      </c>
      <c r="N42" s="128">
        <f t="shared" si="1"/>
        <v>-106.99999999999932</v>
      </c>
      <c r="O42" s="128">
        <f t="shared" si="2"/>
        <v>-12839.999999999918</v>
      </c>
      <c r="P42">
        <v>98.527</v>
      </c>
      <c r="Q42" s="128">
        <f t="shared" si="5"/>
        <v>106.99999999999932</v>
      </c>
      <c r="R42" s="128">
        <f t="shared" si="6"/>
        <v>13354.120000000019</v>
      </c>
      <c r="S42" s="128">
        <f t="shared" si="7"/>
        <v>321013.0000000005</v>
      </c>
      <c r="T42" s="129" t="s">
        <v>82</v>
      </c>
      <c r="U42" s="128">
        <f t="shared" si="3"/>
        <v>-1</v>
      </c>
      <c r="X42" s="128">
        <f t="shared" si="4"/>
        <v>12480.485981308508</v>
      </c>
      <c r="Z42">
        <f t="shared" si="8"/>
        <v>1</v>
      </c>
    </row>
    <row r="43" spans="1:26" ht="13.5">
      <c r="A43" t="s">
        <v>249</v>
      </c>
      <c r="B43" t="s">
        <v>90</v>
      </c>
      <c r="C43">
        <v>11000</v>
      </c>
      <c r="D43" t="s">
        <v>94</v>
      </c>
      <c r="E43" t="s">
        <v>76</v>
      </c>
      <c r="F43" t="s">
        <v>200</v>
      </c>
      <c r="G43">
        <v>96.692</v>
      </c>
      <c r="H43" t="s">
        <v>76</v>
      </c>
      <c r="I43" t="s">
        <v>199</v>
      </c>
      <c r="J43">
        <v>97.85</v>
      </c>
      <c r="K43" t="s">
        <v>79</v>
      </c>
      <c r="L43" t="s">
        <v>92</v>
      </c>
      <c r="M43" s="128">
        <f t="shared" si="0"/>
        <v>115.80000000000013</v>
      </c>
      <c r="N43" s="128">
        <f t="shared" si="1"/>
      </c>
      <c r="O43" s="128">
        <f t="shared" si="2"/>
        <v>12738.000000000015</v>
      </c>
      <c r="P43">
        <v>95.613</v>
      </c>
      <c r="Q43" s="128">
        <f t="shared" si="5"/>
        <v>107.89999999999935</v>
      </c>
      <c r="R43" s="128">
        <f t="shared" si="6"/>
        <v>12840.52000000002</v>
      </c>
      <c r="S43" s="128">
        <f t="shared" si="7"/>
        <v>333751.0000000005</v>
      </c>
      <c r="T43" s="129" t="s">
        <v>82</v>
      </c>
      <c r="U43" s="128">
        <f t="shared" si="3"/>
        <v>1.0732159406858277</v>
      </c>
      <c r="X43" s="128">
        <f t="shared" si="4"/>
        <v>11900.389249305003</v>
      </c>
      <c r="Z43">
        <f t="shared" si="8"/>
        <v>1</v>
      </c>
    </row>
    <row r="44" spans="1:26" ht="13.5">
      <c r="A44" t="s">
        <v>249</v>
      </c>
      <c r="B44" t="s">
        <v>93</v>
      </c>
      <c r="C44">
        <v>11000</v>
      </c>
      <c r="D44" t="s">
        <v>94</v>
      </c>
      <c r="E44" t="s">
        <v>76</v>
      </c>
      <c r="F44" t="s">
        <v>201</v>
      </c>
      <c r="G44">
        <v>99.067</v>
      </c>
      <c r="H44" t="s">
        <v>76</v>
      </c>
      <c r="I44" t="s">
        <v>199</v>
      </c>
      <c r="J44">
        <v>97.926</v>
      </c>
      <c r="K44" t="s">
        <v>84</v>
      </c>
      <c r="L44" t="s">
        <v>80</v>
      </c>
      <c r="M44" s="128">
        <f t="shared" si="0"/>
      </c>
      <c r="N44" s="128">
        <f t="shared" si="1"/>
        <v>-114.09999999999911</v>
      </c>
      <c r="O44" s="128">
        <f t="shared" si="2"/>
        <v>-12550.999999999902</v>
      </c>
      <c r="P44">
        <v>97.926</v>
      </c>
      <c r="Q44" s="128">
        <f t="shared" si="5"/>
        <v>114.09999999999911</v>
      </c>
      <c r="R44" s="128">
        <f t="shared" si="6"/>
        <v>13350.04000000002</v>
      </c>
      <c r="S44" s="128">
        <f t="shared" si="7"/>
        <v>321200.00000000064</v>
      </c>
      <c r="T44" s="129" t="s">
        <v>82</v>
      </c>
      <c r="U44" s="128">
        <f t="shared" si="3"/>
        <v>-1</v>
      </c>
      <c r="X44" s="128">
        <f t="shared" si="4"/>
        <v>11700.297984224473</v>
      </c>
      <c r="Z44">
        <f t="shared" si="8"/>
        <v>1</v>
      </c>
    </row>
    <row r="45" spans="1:26" ht="13.5">
      <c r="A45" t="s">
        <v>249</v>
      </c>
      <c r="B45" t="s">
        <v>93</v>
      </c>
      <c r="C45">
        <v>14000</v>
      </c>
      <c r="D45" t="s">
        <v>94</v>
      </c>
      <c r="E45" t="s">
        <v>76</v>
      </c>
      <c r="F45" t="s">
        <v>208</v>
      </c>
      <c r="G45">
        <v>95.665</v>
      </c>
      <c r="H45" t="s">
        <v>76</v>
      </c>
      <c r="I45" t="s">
        <v>209</v>
      </c>
      <c r="J45">
        <v>96.563</v>
      </c>
      <c r="K45" t="s">
        <v>84</v>
      </c>
      <c r="L45" t="s">
        <v>80</v>
      </c>
      <c r="M45" s="128">
        <f t="shared" si="0"/>
      </c>
      <c r="N45" s="128">
        <f t="shared" si="1"/>
        <v>-89.79999999999961</v>
      </c>
      <c r="O45" s="128">
        <f t="shared" si="2"/>
        <v>-12571.999999999947</v>
      </c>
      <c r="P45">
        <v>96.563</v>
      </c>
      <c r="Q45" s="128">
        <f t="shared" si="5"/>
        <v>89.79999999999961</v>
      </c>
      <c r="R45" s="128">
        <f t="shared" si="6"/>
        <v>12848.000000000025</v>
      </c>
      <c r="S45" s="128">
        <f t="shared" si="7"/>
        <v>308628.0000000007</v>
      </c>
      <c r="T45" s="129" t="s">
        <v>82</v>
      </c>
      <c r="U45" s="128">
        <f t="shared" si="3"/>
        <v>-1</v>
      </c>
      <c r="X45" s="128">
        <f t="shared" si="4"/>
        <v>14307.349665924366</v>
      </c>
      <c r="Z45">
        <f t="shared" si="8"/>
        <v>2</v>
      </c>
    </row>
    <row r="46" spans="1:26" ht="13.5">
      <c r="A46" t="s">
        <v>249</v>
      </c>
      <c r="B46" t="s">
        <v>90</v>
      </c>
      <c r="C46">
        <v>10000</v>
      </c>
      <c r="D46" t="s">
        <v>94</v>
      </c>
      <c r="E46" t="s">
        <v>76</v>
      </c>
      <c r="F46" t="s">
        <v>210</v>
      </c>
      <c r="G46">
        <v>96.505</v>
      </c>
      <c r="H46" t="s">
        <v>76</v>
      </c>
      <c r="I46" t="s">
        <v>211</v>
      </c>
      <c r="J46">
        <v>95.304</v>
      </c>
      <c r="K46" t="s">
        <v>84</v>
      </c>
      <c r="L46" t="s">
        <v>80</v>
      </c>
      <c r="M46" s="128">
        <f t="shared" si="0"/>
      </c>
      <c r="N46" s="128">
        <f t="shared" si="1"/>
        <v>-120.09999999999934</v>
      </c>
      <c r="O46" s="128">
        <f t="shared" si="2"/>
        <v>-12009.999999999935</v>
      </c>
      <c r="P46">
        <v>95.304</v>
      </c>
      <c r="Q46" s="128">
        <f t="shared" si="5"/>
        <v>120.09999999999934</v>
      </c>
      <c r="R46" s="128">
        <f t="shared" si="6"/>
        <v>12345.120000000028</v>
      </c>
      <c r="S46" s="128">
        <f t="shared" si="7"/>
        <v>296618.00000000076</v>
      </c>
      <c r="T46" s="129" t="s">
        <v>82</v>
      </c>
      <c r="U46" s="128">
        <f t="shared" si="3"/>
        <v>-1</v>
      </c>
      <c r="X46" s="128">
        <f t="shared" si="4"/>
        <v>10279.03413821823</v>
      </c>
      <c r="Z46">
        <f t="shared" si="8"/>
        <v>3</v>
      </c>
    </row>
    <row r="47" spans="1:26" ht="13.5">
      <c r="A47" t="s">
        <v>249</v>
      </c>
      <c r="B47" t="s">
        <v>90</v>
      </c>
      <c r="C47">
        <v>15000</v>
      </c>
      <c r="D47" t="s">
        <v>94</v>
      </c>
      <c r="E47" t="s">
        <v>76</v>
      </c>
      <c r="F47" t="s">
        <v>212</v>
      </c>
      <c r="G47">
        <v>93.861</v>
      </c>
      <c r="H47" t="s">
        <v>76</v>
      </c>
      <c r="I47" t="s">
        <v>213</v>
      </c>
      <c r="J47">
        <v>94.366</v>
      </c>
      <c r="K47" t="s">
        <v>79</v>
      </c>
      <c r="L47" t="s">
        <v>92</v>
      </c>
      <c r="M47" s="128">
        <f t="shared" si="0"/>
        <v>50.499999999999545</v>
      </c>
      <c r="N47" s="128">
        <f t="shared" si="1"/>
      </c>
      <c r="O47" s="128">
        <f t="shared" si="2"/>
        <v>7574.999999999931</v>
      </c>
      <c r="P47">
        <v>93.075</v>
      </c>
      <c r="Q47" s="128">
        <f t="shared" si="5"/>
        <v>78.60000000000014</v>
      </c>
      <c r="R47" s="128">
        <f t="shared" si="6"/>
        <v>11864.72000000003</v>
      </c>
      <c r="S47" s="128">
        <f t="shared" si="7"/>
        <v>304193.0000000007</v>
      </c>
      <c r="T47" s="129" t="s">
        <v>82</v>
      </c>
      <c r="U47" s="128">
        <f t="shared" si="3"/>
        <v>0.6424936386768378</v>
      </c>
      <c r="X47" s="128">
        <f t="shared" si="4"/>
        <v>15095.063613231565</v>
      </c>
      <c r="Z47">
        <f t="shared" si="8"/>
        <v>1</v>
      </c>
    </row>
    <row r="48" spans="1:26" ht="13.5">
      <c r="A48" t="s">
        <v>249</v>
      </c>
      <c r="B48" t="s">
        <v>90</v>
      </c>
      <c r="C48">
        <v>11000</v>
      </c>
      <c r="D48" t="s">
        <v>94</v>
      </c>
      <c r="E48" t="s">
        <v>76</v>
      </c>
      <c r="F48" t="s">
        <v>214</v>
      </c>
      <c r="G48">
        <v>95.454</v>
      </c>
      <c r="H48" t="s">
        <v>76</v>
      </c>
      <c r="I48" t="s">
        <v>215</v>
      </c>
      <c r="J48">
        <v>95.454</v>
      </c>
      <c r="K48" t="s">
        <v>106</v>
      </c>
      <c r="L48" t="s">
        <v>216</v>
      </c>
      <c r="M48" s="128">
        <f t="shared" si="0"/>
      </c>
      <c r="N48" s="128">
        <f t="shared" si="1"/>
        <v>0</v>
      </c>
      <c r="O48" s="128">
        <f t="shared" si="2"/>
        <v>0</v>
      </c>
      <c r="P48">
        <v>94.352</v>
      </c>
      <c r="Q48" s="128">
        <f t="shared" si="5"/>
        <v>110.19999999999897</v>
      </c>
      <c r="R48" s="128">
        <f t="shared" si="6"/>
        <v>12167.720000000028</v>
      </c>
      <c r="S48" s="128">
        <f>S47+O48</f>
        <v>304193.0000000007</v>
      </c>
      <c r="T48" s="129" t="s">
        <v>82</v>
      </c>
      <c r="U48" s="128">
        <f t="shared" si="3"/>
        <v>0</v>
      </c>
      <c r="X48" s="128">
        <f t="shared" si="4"/>
        <v>11041.488203266917</v>
      </c>
      <c r="Z48">
        <f t="shared" si="8"/>
        <v>1</v>
      </c>
    </row>
    <row r="49" spans="1:26" ht="13.5">
      <c r="A49" t="s">
        <v>249</v>
      </c>
      <c r="B49" t="s">
        <v>93</v>
      </c>
      <c r="C49">
        <v>17000</v>
      </c>
      <c r="D49" t="s">
        <v>94</v>
      </c>
      <c r="E49" t="s">
        <v>76</v>
      </c>
      <c r="F49" t="s">
        <v>217</v>
      </c>
      <c r="G49">
        <v>94.352</v>
      </c>
      <c r="H49" t="s">
        <v>76</v>
      </c>
      <c r="I49" t="s">
        <v>221</v>
      </c>
      <c r="J49">
        <v>89.911</v>
      </c>
      <c r="K49" t="s">
        <v>79</v>
      </c>
      <c r="L49" t="s">
        <v>92</v>
      </c>
      <c r="M49" s="128">
        <f t="shared" si="0"/>
        <v>444.10000000000025</v>
      </c>
      <c r="N49" s="128">
        <f t="shared" si="1"/>
      </c>
      <c r="O49" s="128">
        <f t="shared" si="2"/>
        <v>75497.00000000004</v>
      </c>
      <c r="P49">
        <v>95.054</v>
      </c>
      <c r="Q49" s="128">
        <f t="shared" si="5"/>
        <v>70.19999999999982</v>
      </c>
      <c r="R49" s="128">
        <f>$Q$1*S48</f>
        <v>12167.720000000028</v>
      </c>
      <c r="S49" s="128">
        <f t="shared" si="7"/>
        <v>379690.00000000076</v>
      </c>
      <c r="T49" s="129" t="s">
        <v>82</v>
      </c>
      <c r="U49" s="128">
        <f t="shared" si="3"/>
        <v>6.326210826210846</v>
      </c>
      <c r="X49" s="128">
        <f t="shared" si="4"/>
        <v>17332.934472934558</v>
      </c>
      <c r="Z49">
        <f t="shared" si="8"/>
        <v>1</v>
      </c>
    </row>
    <row r="50" spans="1:26" ht="13.5">
      <c r="A50" t="s">
        <v>249</v>
      </c>
      <c r="B50" t="s">
        <v>93</v>
      </c>
      <c r="C50">
        <v>17000</v>
      </c>
      <c r="D50" t="s">
        <v>94</v>
      </c>
      <c r="E50" t="s">
        <v>76</v>
      </c>
      <c r="F50" t="s">
        <v>218</v>
      </c>
      <c r="G50">
        <v>93.888</v>
      </c>
      <c r="H50" t="s">
        <v>76</v>
      </c>
      <c r="I50" t="s">
        <v>221</v>
      </c>
      <c r="J50">
        <v>89.911</v>
      </c>
      <c r="K50" t="s">
        <v>79</v>
      </c>
      <c r="L50" t="s">
        <v>92</v>
      </c>
      <c r="M50" s="128">
        <f t="shared" si="0"/>
        <v>397.7000000000004</v>
      </c>
      <c r="N50" s="128">
        <f t="shared" si="1"/>
      </c>
      <c r="O50" s="128">
        <f t="shared" si="2"/>
        <v>67609.00000000006</v>
      </c>
      <c r="P50">
        <v>94.558</v>
      </c>
      <c r="Q50" s="128">
        <f t="shared" si="5"/>
        <v>67.00000000000017</v>
      </c>
      <c r="R50" s="128">
        <f>$Q$1*S49</f>
        <v>15187.600000000031</v>
      </c>
      <c r="S50" s="128">
        <f t="shared" si="7"/>
        <v>447299.0000000008</v>
      </c>
      <c r="T50" s="129" t="s">
        <v>82</v>
      </c>
      <c r="U50" s="128">
        <f t="shared" si="3"/>
        <v>5.935820895522379</v>
      </c>
      <c r="X50" s="128">
        <f>R50/ABS(G50-P50)</f>
        <v>22668.059701492526</v>
      </c>
      <c r="Y50" t="s">
        <v>222</v>
      </c>
      <c r="Z50">
        <f t="shared" si="8"/>
        <v>2</v>
      </c>
    </row>
    <row r="51" spans="1:26" ht="13.5">
      <c r="A51" t="s">
        <v>249</v>
      </c>
      <c r="B51" t="s">
        <v>93</v>
      </c>
      <c r="C51">
        <v>17000</v>
      </c>
      <c r="D51" t="s">
        <v>94</v>
      </c>
      <c r="E51" t="s">
        <v>76</v>
      </c>
      <c r="F51" t="s">
        <v>219</v>
      </c>
      <c r="G51">
        <v>93.404</v>
      </c>
      <c r="H51" t="s">
        <v>76</v>
      </c>
      <c r="I51" t="s">
        <v>221</v>
      </c>
      <c r="J51">
        <v>89.911</v>
      </c>
      <c r="K51" t="s">
        <v>79</v>
      </c>
      <c r="L51" t="s">
        <v>92</v>
      </c>
      <c r="M51" s="128">
        <f t="shared" si="0"/>
        <v>349.2999999999995</v>
      </c>
      <c r="N51" s="128">
        <f t="shared" si="1"/>
      </c>
      <c r="O51" s="128">
        <f t="shared" si="2"/>
        <v>59380.99999999991</v>
      </c>
      <c r="P51">
        <v>94.063</v>
      </c>
      <c r="Q51" s="128">
        <f t="shared" si="5"/>
        <v>65.9000000000006</v>
      </c>
      <c r="R51" s="128">
        <f t="shared" si="6"/>
        <v>17891.960000000032</v>
      </c>
      <c r="S51" s="128">
        <f t="shared" si="7"/>
        <v>506680.0000000007</v>
      </c>
      <c r="T51" s="129" t="s">
        <v>82</v>
      </c>
      <c r="U51" s="128">
        <f t="shared" si="3"/>
        <v>5.3004552352048</v>
      </c>
      <c r="X51" s="128">
        <f t="shared" si="4"/>
        <v>27150.166919574913</v>
      </c>
      <c r="Y51" t="s">
        <v>223</v>
      </c>
      <c r="Z51">
        <f t="shared" si="8"/>
        <v>3</v>
      </c>
    </row>
    <row r="52" spans="1:26" ht="13.5">
      <c r="A52" t="s">
        <v>249</v>
      </c>
      <c r="B52" t="s">
        <v>93</v>
      </c>
      <c r="C52">
        <v>17000</v>
      </c>
      <c r="D52" t="s">
        <v>94</v>
      </c>
      <c r="E52" t="s">
        <v>76</v>
      </c>
      <c r="F52" t="s">
        <v>220</v>
      </c>
      <c r="G52">
        <v>92.505</v>
      </c>
      <c r="H52" t="s">
        <v>76</v>
      </c>
      <c r="I52" t="s">
        <v>221</v>
      </c>
      <c r="J52">
        <v>89.911</v>
      </c>
      <c r="K52" t="s">
        <v>79</v>
      </c>
      <c r="L52" t="s">
        <v>92</v>
      </c>
      <c r="M52" s="128">
        <f t="shared" si="0"/>
        <v>259.3999999999994</v>
      </c>
      <c r="N52" s="128">
        <f t="shared" si="1"/>
      </c>
      <c r="O52" s="128">
        <f t="shared" si="2"/>
        <v>44097.9999999999</v>
      </c>
      <c r="P52">
        <v>93.431</v>
      </c>
      <c r="Q52" s="128">
        <f t="shared" si="5"/>
        <v>92.6000000000002</v>
      </c>
      <c r="R52" s="128">
        <f aca="true" t="shared" si="9" ref="R52:R82">$Q$1*S51</f>
        <v>20267.20000000003</v>
      </c>
      <c r="S52" s="128">
        <f t="shared" si="7"/>
        <v>550778.0000000006</v>
      </c>
      <c r="T52" s="129" t="s">
        <v>82</v>
      </c>
      <c r="U52" s="128">
        <f t="shared" si="3"/>
        <v>2.8012958963282815</v>
      </c>
      <c r="X52" s="128">
        <f t="shared" si="4"/>
        <v>21886.825053995668</v>
      </c>
      <c r="Y52" t="s">
        <v>223</v>
      </c>
      <c r="Z52">
        <f t="shared" si="8"/>
        <v>4</v>
      </c>
    </row>
    <row r="53" spans="1:26" ht="13.5">
      <c r="A53" t="s">
        <v>249</v>
      </c>
      <c r="B53" t="s">
        <v>93</v>
      </c>
      <c r="C53">
        <v>26000</v>
      </c>
      <c r="D53" t="s">
        <v>94</v>
      </c>
      <c r="E53" t="s">
        <v>76</v>
      </c>
      <c r="F53" t="s">
        <v>224</v>
      </c>
      <c r="G53">
        <v>90.813</v>
      </c>
      <c r="H53" t="s">
        <v>76</v>
      </c>
      <c r="I53" t="s">
        <v>225</v>
      </c>
      <c r="J53">
        <v>91.632</v>
      </c>
      <c r="K53" t="s">
        <v>84</v>
      </c>
      <c r="L53" t="s">
        <v>80</v>
      </c>
      <c r="M53" s="128">
        <f t="shared" si="0"/>
      </c>
      <c r="N53" s="128">
        <f t="shared" si="1"/>
        <v>-81.90000000000026</v>
      </c>
      <c r="O53" s="128">
        <f t="shared" si="2"/>
        <v>-21294.00000000007</v>
      </c>
      <c r="P53">
        <v>91.632</v>
      </c>
      <c r="Q53" s="128">
        <f t="shared" si="5"/>
        <v>81.90000000000026</v>
      </c>
      <c r="R53" s="128">
        <f t="shared" si="9"/>
        <v>22031.120000000024</v>
      </c>
      <c r="S53" s="128">
        <f t="shared" si="7"/>
        <v>529484.0000000005</v>
      </c>
      <c r="T53" s="129" t="s">
        <v>82</v>
      </c>
      <c r="U53" s="128">
        <f t="shared" si="3"/>
        <v>-1</v>
      </c>
      <c r="X53" s="128">
        <f t="shared" si="4"/>
        <v>26900.024420024365</v>
      </c>
      <c r="Z53">
        <f t="shared" si="8"/>
        <v>1</v>
      </c>
    </row>
    <row r="54" spans="1:26" ht="13.5">
      <c r="A54" t="s">
        <v>249</v>
      </c>
      <c r="B54" t="s">
        <v>90</v>
      </c>
      <c r="C54">
        <v>17000</v>
      </c>
      <c r="D54" t="s">
        <v>94</v>
      </c>
      <c r="E54" t="s">
        <v>76</v>
      </c>
      <c r="F54" t="s">
        <v>226</v>
      </c>
      <c r="G54">
        <v>91.356</v>
      </c>
      <c r="H54" t="s">
        <v>76</v>
      </c>
      <c r="I54" t="s">
        <v>227</v>
      </c>
      <c r="J54">
        <v>90.125</v>
      </c>
      <c r="K54" t="s">
        <v>228</v>
      </c>
      <c r="L54" t="s">
        <v>80</v>
      </c>
      <c r="M54" s="128">
        <f t="shared" si="0"/>
      </c>
      <c r="N54" s="128">
        <f t="shared" si="1"/>
        <v>-123.09999999999945</v>
      </c>
      <c r="O54" s="128">
        <f t="shared" si="2"/>
        <v>-20926.999999999905</v>
      </c>
      <c r="P54">
        <v>90.125</v>
      </c>
      <c r="Q54" s="128">
        <f t="shared" si="5"/>
        <v>123.09999999999945</v>
      </c>
      <c r="R54" s="128">
        <f t="shared" si="9"/>
        <v>21179.36000000002</v>
      </c>
      <c r="S54" s="128">
        <f t="shared" si="7"/>
        <v>508557.0000000006</v>
      </c>
      <c r="T54" s="129" t="s">
        <v>82</v>
      </c>
      <c r="U54" s="128">
        <f t="shared" si="3"/>
        <v>-1</v>
      </c>
      <c r="X54" s="128">
        <f t="shared" si="4"/>
        <v>17205.004061738517</v>
      </c>
      <c r="Z54">
        <f t="shared" si="8"/>
        <v>2</v>
      </c>
    </row>
    <row r="55" spans="1:26" ht="13.5">
      <c r="A55" t="s">
        <v>249</v>
      </c>
      <c r="B55" t="s">
        <v>90</v>
      </c>
      <c r="C55">
        <v>15000</v>
      </c>
      <c r="D55" t="s">
        <v>94</v>
      </c>
      <c r="E55" t="s">
        <v>76</v>
      </c>
      <c r="F55" t="s">
        <v>229</v>
      </c>
      <c r="G55">
        <v>89.917</v>
      </c>
      <c r="H55" t="s">
        <v>76</v>
      </c>
      <c r="I55" t="s">
        <v>230</v>
      </c>
      <c r="J55">
        <v>88.594</v>
      </c>
      <c r="K55" t="s">
        <v>228</v>
      </c>
      <c r="L55" t="s">
        <v>80</v>
      </c>
      <c r="M55" s="128">
        <f t="shared" si="0"/>
      </c>
      <c r="N55" s="128">
        <f t="shared" si="1"/>
        <v>-132.30000000000075</v>
      </c>
      <c r="O55" s="128">
        <f t="shared" si="2"/>
        <v>-19845.000000000113</v>
      </c>
      <c r="P55">
        <v>88.594</v>
      </c>
      <c r="Q55" s="128">
        <f t="shared" si="5"/>
        <v>132.30000000000075</v>
      </c>
      <c r="R55" s="128">
        <f t="shared" si="9"/>
        <v>20342.280000000024</v>
      </c>
      <c r="S55" s="128">
        <f t="shared" si="7"/>
        <v>488712.00000000047</v>
      </c>
      <c r="T55" s="129" t="s">
        <v>82</v>
      </c>
      <c r="U55" s="128">
        <f t="shared" si="3"/>
        <v>-1</v>
      </c>
      <c r="X55" s="128">
        <f t="shared" si="4"/>
        <v>15375.873015872947</v>
      </c>
      <c r="Z55">
        <f t="shared" si="8"/>
        <v>3</v>
      </c>
    </row>
    <row r="56" spans="1:26" ht="13.5">
      <c r="A56" t="s">
        <v>249</v>
      </c>
      <c r="B56" t="s">
        <v>90</v>
      </c>
      <c r="C56">
        <v>19000</v>
      </c>
      <c r="D56" t="s">
        <v>94</v>
      </c>
      <c r="E56" t="s">
        <v>76</v>
      </c>
      <c r="F56" t="s">
        <v>231</v>
      </c>
      <c r="G56">
        <v>91.058</v>
      </c>
      <c r="H56" t="s">
        <v>76</v>
      </c>
      <c r="I56" t="s">
        <v>232</v>
      </c>
      <c r="J56">
        <v>91.058</v>
      </c>
      <c r="K56" t="s">
        <v>106</v>
      </c>
      <c r="L56" t="s">
        <v>216</v>
      </c>
      <c r="M56" s="128">
        <f t="shared" si="0"/>
      </c>
      <c r="N56" s="128">
        <f t="shared" si="1"/>
        <v>0</v>
      </c>
      <c r="O56" s="128">
        <f t="shared" si="2"/>
        <v>0</v>
      </c>
      <c r="P56">
        <v>90.078</v>
      </c>
      <c r="Q56" s="128">
        <f t="shared" si="5"/>
        <v>98.0000000000004</v>
      </c>
      <c r="R56" s="128">
        <f t="shared" si="9"/>
        <v>19548.480000000018</v>
      </c>
      <c r="S56" s="128">
        <f t="shared" si="7"/>
        <v>488712.00000000047</v>
      </c>
      <c r="T56" s="129" t="s">
        <v>82</v>
      </c>
      <c r="U56" s="128">
        <f t="shared" si="3"/>
        <v>0</v>
      </c>
      <c r="X56" s="128">
        <f t="shared" si="4"/>
        <v>19947.428571428507</v>
      </c>
      <c r="Z56">
        <f t="shared" si="8"/>
        <v>1</v>
      </c>
    </row>
    <row r="57" spans="1:26" ht="13.5">
      <c r="A57" t="s">
        <v>249</v>
      </c>
      <c r="B57" t="s">
        <v>90</v>
      </c>
      <c r="C57">
        <v>23000</v>
      </c>
      <c r="D57" t="s">
        <v>94</v>
      </c>
      <c r="E57" t="s">
        <v>76</v>
      </c>
      <c r="F57" t="s">
        <v>233</v>
      </c>
      <c r="G57">
        <v>90.061</v>
      </c>
      <c r="H57" t="s">
        <v>76</v>
      </c>
      <c r="I57" t="s">
        <v>234</v>
      </c>
      <c r="J57">
        <v>90.061</v>
      </c>
      <c r="K57" t="s">
        <v>106</v>
      </c>
      <c r="L57" t="s">
        <v>235</v>
      </c>
      <c r="M57" s="128">
        <f t="shared" si="0"/>
      </c>
      <c r="N57" s="128">
        <f t="shared" si="1"/>
        <v>0</v>
      </c>
      <c r="O57" s="128">
        <f t="shared" si="2"/>
        <v>0</v>
      </c>
      <c r="P57">
        <v>89.239</v>
      </c>
      <c r="Q57" s="128">
        <f t="shared" si="5"/>
        <v>82.20000000000027</v>
      </c>
      <c r="R57" s="128">
        <f t="shared" si="9"/>
        <v>19548.480000000018</v>
      </c>
      <c r="S57" s="128">
        <f t="shared" si="7"/>
        <v>488712.00000000047</v>
      </c>
      <c r="T57" s="129" t="s">
        <v>82</v>
      </c>
      <c r="U57" s="128">
        <f t="shared" si="3"/>
        <v>0</v>
      </c>
      <c r="X57" s="128">
        <f t="shared" si="4"/>
        <v>23781.605839416003</v>
      </c>
      <c r="Z57">
        <f>IF(L57=L56,Z56+1,1)</f>
        <v>2</v>
      </c>
    </row>
    <row r="58" spans="1:26" ht="13.5">
      <c r="A58" t="s">
        <v>249</v>
      </c>
      <c r="B58" t="s">
        <v>90</v>
      </c>
      <c r="C58">
        <v>23000</v>
      </c>
      <c r="D58" t="s">
        <v>94</v>
      </c>
      <c r="E58" t="s">
        <v>76</v>
      </c>
      <c r="F58" t="s">
        <v>236</v>
      </c>
      <c r="G58">
        <v>93.405</v>
      </c>
      <c r="H58" t="s">
        <v>76</v>
      </c>
      <c r="I58" t="s">
        <v>237</v>
      </c>
      <c r="J58">
        <v>92.565</v>
      </c>
      <c r="K58" t="s">
        <v>84</v>
      </c>
      <c r="L58" t="s">
        <v>80</v>
      </c>
      <c r="M58" s="128">
        <f t="shared" si="0"/>
      </c>
      <c r="N58" s="128">
        <f t="shared" si="1"/>
        <v>-84.00000000000034</v>
      </c>
      <c r="O58" s="128">
        <f t="shared" si="2"/>
        <v>-19320.00000000008</v>
      </c>
      <c r="P58">
        <v>92.565</v>
      </c>
      <c r="Q58" s="128">
        <f t="shared" si="5"/>
        <v>84.00000000000034</v>
      </c>
      <c r="R58" s="128">
        <f t="shared" si="9"/>
        <v>19548.480000000018</v>
      </c>
      <c r="S58" s="128">
        <f t="shared" si="7"/>
        <v>469392.0000000004</v>
      </c>
      <c r="T58" s="129" t="s">
        <v>82</v>
      </c>
      <c r="U58" s="128">
        <f t="shared" si="3"/>
        <v>-1</v>
      </c>
      <c r="X58" s="128">
        <f t="shared" si="4"/>
        <v>23271.999999999927</v>
      </c>
      <c r="Z58">
        <f t="shared" si="8"/>
        <v>1</v>
      </c>
    </row>
    <row r="59" spans="1:26" ht="13.5">
      <c r="A59" t="s">
        <v>249</v>
      </c>
      <c r="B59" t="s">
        <v>90</v>
      </c>
      <c r="C59">
        <v>15000</v>
      </c>
      <c r="D59" t="s">
        <v>94</v>
      </c>
      <c r="E59" t="s">
        <v>76</v>
      </c>
      <c r="F59" t="s">
        <v>238</v>
      </c>
      <c r="G59">
        <v>90.482</v>
      </c>
      <c r="H59" t="s">
        <v>76</v>
      </c>
      <c r="I59" t="s">
        <v>239</v>
      </c>
      <c r="J59">
        <v>90.932</v>
      </c>
      <c r="K59" t="s">
        <v>240</v>
      </c>
      <c r="L59" t="s">
        <v>92</v>
      </c>
      <c r="M59" s="128">
        <f t="shared" si="0"/>
        <v>45.000000000000284</v>
      </c>
      <c r="N59" s="128">
        <f t="shared" si="1"/>
      </c>
      <c r="O59" s="128">
        <f t="shared" si="2"/>
        <v>6750.000000000043</v>
      </c>
      <c r="P59">
        <v>89.254</v>
      </c>
      <c r="Q59" s="128">
        <f t="shared" si="5"/>
        <v>122.79999999999944</v>
      </c>
      <c r="R59" s="128">
        <f t="shared" si="9"/>
        <v>18775.68000000002</v>
      </c>
      <c r="S59" s="128">
        <f t="shared" si="7"/>
        <v>476142.00000000047</v>
      </c>
      <c r="T59" s="129" t="s">
        <v>82</v>
      </c>
      <c r="U59" s="128">
        <f t="shared" si="3"/>
        <v>0.36644951140065546</v>
      </c>
      <c r="X59" s="128">
        <f t="shared" si="4"/>
        <v>15289.64169381116</v>
      </c>
      <c r="Z59">
        <f t="shared" si="8"/>
        <v>1</v>
      </c>
    </row>
    <row r="60" spans="1:26" ht="13.5">
      <c r="A60" t="s">
        <v>249</v>
      </c>
      <c r="B60" t="s">
        <v>90</v>
      </c>
      <c r="C60">
        <v>27000</v>
      </c>
      <c r="D60" t="s">
        <v>94</v>
      </c>
      <c r="E60" t="s">
        <v>76</v>
      </c>
      <c r="F60" t="s">
        <v>241</v>
      </c>
      <c r="G60">
        <v>91.541</v>
      </c>
      <c r="H60" t="s">
        <v>76</v>
      </c>
      <c r="I60" t="s">
        <v>242</v>
      </c>
      <c r="J60">
        <v>90.844</v>
      </c>
      <c r="K60" t="s">
        <v>243</v>
      </c>
      <c r="L60" t="s">
        <v>80</v>
      </c>
      <c r="M60" s="128">
        <f t="shared" si="0"/>
      </c>
      <c r="N60" s="128">
        <f t="shared" si="1"/>
        <v>-69.70000000000027</v>
      </c>
      <c r="O60" s="128">
        <f t="shared" si="2"/>
        <v>-18819.000000000073</v>
      </c>
      <c r="P60">
        <v>90.844</v>
      </c>
      <c r="Q60" s="128">
        <f t="shared" si="5"/>
        <v>69.70000000000027</v>
      </c>
      <c r="R60" s="128">
        <f t="shared" si="9"/>
        <v>19045.68000000002</v>
      </c>
      <c r="S60" s="128">
        <f t="shared" si="7"/>
        <v>457323.0000000004</v>
      </c>
      <c r="T60" s="129" t="s">
        <v>82</v>
      </c>
      <c r="U60" s="128">
        <f t="shared" si="3"/>
        <v>-1</v>
      </c>
      <c r="X60" s="128">
        <f t="shared" si="4"/>
        <v>27325.2223816355</v>
      </c>
      <c r="Z60">
        <f t="shared" si="8"/>
        <v>1</v>
      </c>
    </row>
    <row r="61" spans="1:26" ht="13.5">
      <c r="A61" t="s">
        <v>249</v>
      </c>
      <c r="B61" t="s">
        <v>90</v>
      </c>
      <c r="C61">
        <v>22000</v>
      </c>
      <c r="D61" t="s">
        <v>94</v>
      </c>
      <c r="E61" t="s">
        <v>76</v>
      </c>
      <c r="F61" t="s">
        <v>244</v>
      </c>
      <c r="G61">
        <v>87.838</v>
      </c>
      <c r="H61" t="s">
        <v>76</v>
      </c>
      <c r="I61" t="s">
        <v>245</v>
      </c>
      <c r="J61">
        <v>89.008</v>
      </c>
      <c r="K61" t="s">
        <v>246</v>
      </c>
      <c r="L61" t="s">
        <v>92</v>
      </c>
      <c r="M61" s="128">
        <f t="shared" si="0"/>
        <v>117.00000000000017</v>
      </c>
      <c r="N61" s="128">
        <f t="shared" si="1"/>
      </c>
      <c r="O61" s="128">
        <f t="shared" si="2"/>
        <v>25740.000000000036</v>
      </c>
      <c r="P61">
        <v>87.013</v>
      </c>
      <c r="Q61" s="128">
        <f t="shared" si="5"/>
        <v>82.49999999999886</v>
      </c>
      <c r="R61" s="128">
        <f t="shared" si="9"/>
        <v>18292.920000000016</v>
      </c>
      <c r="S61" s="128">
        <f t="shared" si="7"/>
        <v>483063.00000000047</v>
      </c>
      <c r="T61" s="129" t="s">
        <v>82</v>
      </c>
      <c r="U61" s="128">
        <f t="shared" si="3"/>
        <v>1.4181818181818397</v>
      </c>
      <c r="X61" s="128">
        <f t="shared" si="4"/>
        <v>22173.23636363669</v>
      </c>
      <c r="Z61">
        <f t="shared" si="8"/>
        <v>1</v>
      </c>
    </row>
    <row r="62" spans="1:26" ht="13.5">
      <c r="A62" t="s">
        <v>249</v>
      </c>
      <c r="B62" t="s">
        <v>90</v>
      </c>
      <c r="C62">
        <v>25000</v>
      </c>
      <c r="D62" t="s">
        <v>94</v>
      </c>
      <c r="E62" t="s">
        <v>76</v>
      </c>
      <c r="F62" t="s">
        <v>247</v>
      </c>
      <c r="G62">
        <v>87.49</v>
      </c>
      <c r="H62" t="s">
        <v>76</v>
      </c>
      <c r="I62" t="s">
        <v>248</v>
      </c>
      <c r="J62">
        <v>86.754</v>
      </c>
      <c r="K62" t="s">
        <v>128</v>
      </c>
      <c r="L62" t="s">
        <v>80</v>
      </c>
      <c r="M62" s="128">
        <f t="shared" si="0"/>
      </c>
      <c r="N62" s="128">
        <f t="shared" si="1"/>
        <v>-73.599999999999</v>
      </c>
      <c r="O62" s="128">
        <f t="shared" si="2"/>
        <v>-18399.999999999753</v>
      </c>
      <c r="P62">
        <v>86.73</v>
      </c>
      <c r="Q62" s="128">
        <f t="shared" si="5"/>
        <v>75.99999999999909</v>
      </c>
      <c r="R62" s="128">
        <f t="shared" si="9"/>
        <v>19322.52000000002</v>
      </c>
      <c r="S62" s="128">
        <f t="shared" si="7"/>
        <v>464663.0000000007</v>
      </c>
      <c r="T62" s="129" t="s">
        <v>82</v>
      </c>
      <c r="U62" s="128">
        <f t="shared" si="3"/>
        <v>-0.9684210526315774</v>
      </c>
      <c r="X62" s="128">
        <f t="shared" si="4"/>
        <v>25424.36842105296</v>
      </c>
      <c r="Z62">
        <f t="shared" si="8"/>
        <v>1</v>
      </c>
    </row>
    <row r="63" spans="1:26" ht="13.5">
      <c r="A63" t="s">
        <v>249</v>
      </c>
      <c r="B63" t="s">
        <v>93</v>
      </c>
      <c r="C63">
        <v>32000</v>
      </c>
      <c r="D63" t="s">
        <v>94</v>
      </c>
      <c r="E63" t="s">
        <v>76</v>
      </c>
      <c r="F63" t="s">
        <v>250</v>
      </c>
      <c r="G63">
        <v>86.312</v>
      </c>
      <c r="H63" t="s">
        <v>76</v>
      </c>
      <c r="I63" t="s">
        <v>251</v>
      </c>
      <c r="J63">
        <v>84.523</v>
      </c>
      <c r="K63" t="s">
        <v>79</v>
      </c>
      <c r="L63" t="s">
        <v>92</v>
      </c>
      <c r="M63" s="128">
        <f t="shared" si="0"/>
        <v>178.90000000000015</v>
      </c>
      <c r="N63" s="128">
        <f t="shared" si="1"/>
      </c>
      <c r="O63" s="128">
        <f t="shared" si="2"/>
        <v>57248.000000000044</v>
      </c>
      <c r="P63">
        <v>86.876</v>
      </c>
      <c r="Q63" s="128">
        <f t="shared" si="5"/>
        <v>56.400000000000716</v>
      </c>
      <c r="R63" s="128">
        <f t="shared" si="9"/>
        <v>18586.52000000003</v>
      </c>
      <c r="S63" s="128">
        <f t="shared" si="7"/>
        <v>521911.00000000076</v>
      </c>
      <c r="T63" s="129" t="s">
        <v>82</v>
      </c>
      <c r="U63" s="128">
        <f t="shared" si="3"/>
        <v>3.1719858156027994</v>
      </c>
      <c r="X63" s="128">
        <f t="shared" si="4"/>
        <v>32954.822695035095</v>
      </c>
      <c r="Z63">
        <f t="shared" si="8"/>
        <v>1</v>
      </c>
    </row>
    <row r="64" spans="1:26" ht="13.5">
      <c r="A64" t="s">
        <v>249</v>
      </c>
      <c r="B64" t="s">
        <v>90</v>
      </c>
      <c r="C64">
        <v>28000</v>
      </c>
      <c r="D64" t="s">
        <v>94</v>
      </c>
      <c r="E64" t="s">
        <v>76</v>
      </c>
      <c r="F64" t="s">
        <v>258</v>
      </c>
      <c r="G64">
        <v>85.458</v>
      </c>
      <c r="H64" t="s">
        <v>76</v>
      </c>
      <c r="I64" t="s">
        <v>259</v>
      </c>
      <c r="J64">
        <v>85.458</v>
      </c>
      <c r="K64" t="s">
        <v>106</v>
      </c>
      <c r="L64" t="s">
        <v>216</v>
      </c>
      <c r="M64" s="128">
        <f t="shared" si="0"/>
      </c>
      <c r="N64" s="128">
        <f t="shared" si="1"/>
        <v>0</v>
      </c>
      <c r="O64" s="128">
        <f t="shared" si="2"/>
        <v>0</v>
      </c>
      <c r="P64">
        <v>84.718</v>
      </c>
      <c r="Q64" s="128">
        <f t="shared" si="5"/>
        <v>73.99999999999949</v>
      </c>
      <c r="R64" s="128">
        <f t="shared" si="9"/>
        <v>20876.44000000003</v>
      </c>
      <c r="S64" s="128">
        <f t="shared" si="7"/>
        <v>521911.00000000076</v>
      </c>
      <c r="T64" s="129" t="s">
        <v>82</v>
      </c>
      <c r="U64" s="128">
        <f t="shared" si="3"/>
        <v>0</v>
      </c>
      <c r="X64" s="128">
        <f t="shared" si="4"/>
        <v>28211.405405405643</v>
      </c>
      <c r="Z64">
        <f t="shared" si="8"/>
        <v>1</v>
      </c>
    </row>
    <row r="65" spans="1:26" ht="13.5">
      <c r="A65" t="s">
        <v>249</v>
      </c>
      <c r="B65" t="s">
        <v>93</v>
      </c>
      <c r="C65">
        <v>19000</v>
      </c>
      <c r="D65" t="s">
        <v>94</v>
      </c>
      <c r="E65" t="s">
        <v>76</v>
      </c>
      <c r="F65" t="s">
        <v>260</v>
      </c>
      <c r="G65">
        <v>84.157</v>
      </c>
      <c r="H65" t="s">
        <v>76</v>
      </c>
      <c r="I65" t="s">
        <v>261</v>
      </c>
      <c r="J65">
        <v>84.157</v>
      </c>
      <c r="K65" t="s">
        <v>106</v>
      </c>
      <c r="L65" t="s">
        <v>216</v>
      </c>
      <c r="M65" s="128">
        <f t="shared" si="0"/>
      </c>
      <c r="N65" s="128">
        <f t="shared" si="1"/>
        <v>0</v>
      </c>
      <c r="O65" s="128">
        <f t="shared" si="2"/>
        <v>0</v>
      </c>
      <c r="P65">
        <v>85.211</v>
      </c>
      <c r="Q65" s="128">
        <f t="shared" si="5"/>
        <v>105.4000000000002</v>
      </c>
      <c r="R65" s="128">
        <f t="shared" si="9"/>
        <v>20876.44000000003</v>
      </c>
      <c r="S65" s="128">
        <f t="shared" si="7"/>
        <v>521911.00000000076</v>
      </c>
      <c r="T65" s="129" t="s">
        <v>82</v>
      </c>
      <c r="U65" s="128">
        <f t="shared" si="3"/>
        <v>0</v>
      </c>
      <c r="X65" s="128">
        <f t="shared" si="4"/>
        <v>19806.86907020872</v>
      </c>
      <c r="Z65">
        <f t="shared" si="8"/>
        <v>2</v>
      </c>
    </row>
    <row r="66" spans="1:26" ht="13.5">
      <c r="A66" t="s">
        <v>249</v>
      </c>
      <c r="B66" t="s">
        <v>93</v>
      </c>
      <c r="C66">
        <v>14000</v>
      </c>
      <c r="D66" t="s">
        <v>94</v>
      </c>
      <c r="E66" t="s">
        <v>76</v>
      </c>
      <c r="F66" t="s">
        <v>262</v>
      </c>
      <c r="G66">
        <v>84.237</v>
      </c>
      <c r="H66" t="s">
        <v>76</v>
      </c>
      <c r="I66" t="s">
        <v>263</v>
      </c>
      <c r="J66">
        <v>81.5</v>
      </c>
      <c r="K66" t="s">
        <v>264</v>
      </c>
      <c r="L66" t="s">
        <v>92</v>
      </c>
      <c r="M66" s="128">
        <f aca="true" t="shared" si="10" ref="M66:M82">IF(L66="勝ち",ABS(J66-G66)*100,"")</f>
        <v>273.6999999999995</v>
      </c>
      <c r="N66" s="128">
        <f aca="true" t="shared" si="11" ref="N66:N82">IF(L66="勝ち","",-1*ABS(J66-G66)*100)</f>
      </c>
      <c r="O66" s="128">
        <f aca="true" t="shared" si="12" ref="O66:O82">IF(N66="",M66*C66/100,N66*C66/100)</f>
        <v>38317.99999999993</v>
      </c>
      <c r="P66">
        <v>84.385</v>
      </c>
      <c r="Q66" s="128">
        <f t="shared" si="5"/>
        <v>14.800000000001035</v>
      </c>
      <c r="R66" s="128">
        <f t="shared" si="9"/>
        <v>20876.44000000003</v>
      </c>
      <c r="S66" s="128">
        <f aca="true" t="shared" si="13" ref="S66:S82">S65+O66</f>
        <v>560229.0000000007</v>
      </c>
      <c r="T66" s="129" t="s">
        <v>82</v>
      </c>
      <c r="U66" s="128">
        <f aca="true" t="shared" si="14" ref="U66:U82">IF(N66="",M66/Q66,N66/Q66)</f>
        <v>18.493243243241917</v>
      </c>
      <c r="X66" s="128">
        <f t="shared" si="4"/>
        <v>141057.02702701738</v>
      </c>
      <c r="Z66">
        <f t="shared" si="8"/>
        <v>1</v>
      </c>
    </row>
    <row r="67" spans="1:26" ht="13.5">
      <c r="A67" t="s">
        <v>249</v>
      </c>
      <c r="B67" t="s">
        <v>90</v>
      </c>
      <c r="C67">
        <v>22000</v>
      </c>
      <c r="D67" t="s">
        <v>94</v>
      </c>
      <c r="E67" t="s">
        <v>76</v>
      </c>
      <c r="F67" t="s">
        <v>265</v>
      </c>
      <c r="G67">
        <v>82.641</v>
      </c>
      <c r="H67" t="s">
        <v>76</v>
      </c>
      <c r="I67" t="s">
        <v>266</v>
      </c>
      <c r="J67">
        <v>82.957</v>
      </c>
      <c r="K67" t="s">
        <v>79</v>
      </c>
      <c r="L67" t="s">
        <v>92</v>
      </c>
      <c r="M67" s="128">
        <f t="shared" si="10"/>
        <v>31.59999999999883</v>
      </c>
      <c r="N67" s="128">
        <f t="shared" si="11"/>
      </c>
      <c r="O67" s="128">
        <f t="shared" si="12"/>
        <v>6951.999999999743</v>
      </c>
      <c r="P67">
        <v>81.644</v>
      </c>
      <c r="Q67" s="128">
        <f t="shared" si="5"/>
        <v>99.69999999999999</v>
      </c>
      <c r="R67" s="128">
        <f t="shared" si="9"/>
        <v>22409.16000000003</v>
      </c>
      <c r="S67" s="128">
        <f t="shared" si="13"/>
        <v>567181.0000000005</v>
      </c>
      <c r="T67" s="129" t="s">
        <v>82</v>
      </c>
      <c r="U67" s="128">
        <f t="shared" si="14"/>
        <v>0.3169508525576613</v>
      </c>
      <c r="X67" s="128">
        <f aca="true" t="shared" si="15" ref="X67:X82">R67/ABS(G67-P67)</f>
        <v>22476.589769307957</v>
      </c>
      <c r="Z67">
        <f t="shared" si="8"/>
        <v>2</v>
      </c>
    </row>
    <row r="68" spans="1:26" ht="13.5">
      <c r="A68" t="s">
        <v>249</v>
      </c>
      <c r="B68" t="s">
        <v>90</v>
      </c>
      <c r="C68">
        <v>40000</v>
      </c>
      <c r="D68" t="s">
        <v>94</v>
      </c>
      <c r="E68" t="s">
        <v>76</v>
      </c>
      <c r="F68" t="s">
        <v>267</v>
      </c>
      <c r="G68">
        <v>84.006</v>
      </c>
      <c r="H68" t="s">
        <v>76</v>
      </c>
      <c r="I68" t="s">
        <v>268</v>
      </c>
      <c r="J68">
        <v>83.441</v>
      </c>
      <c r="K68" t="s">
        <v>84</v>
      </c>
      <c r="L68" t="s">
        <v>80</v>
      </c>
      <c r="M68" s="128">
        <f t="shared" si="10"/>
      </c>
      <c r="N68" s="128">
        <f t="shared" si="11"/>
        <v>-56.49999999999977</v>
      </c>
      <c r="O68" s="128">
        <f t="shared" si="12"/>
        <v>-22599.999999999905</v>
      </c>
      <c r="P68">
        <v>83.441</v>
      </c>
      <c r="Q68" s="128">
        <f aca="true" t="shared" si="16" ref="Q68:Q82">ABS(G68-P68)*100</f>
        <v>56.49999999999977</v>
      </c>
      <c r="R68" s="128">
        <f t="shared" si="9"/>
        <v>22687.24000000002</v>
      </c>
      <c r="S68" s="128">
        <f t="shared" si="13"/>
        <v>544581.0000000006</v>
      </c>
      <c r="T68" s="129" t="s">
        <v>82</v>
      </c>
      <c r="U68" s="128">
        <f t="shared" si="14"/>
        <v>-1</v>
      </c>
      <c r="X68" s="128">
        <f t="shared" si="15"/>
        <v>40154.40707964621</v>
      </c>
      <c r="Z68">
        <f>IF(L68=L67,Z67+1,1)</f>
        <v>1</v>
      </c>
    </row>
    <row r="69" spans="1:26" ht="13.5">
      <c r="A69" t="s">
        <v>249</v>
      </c>
      <c r="B69" t="s">
        <v>90</v>
      </c>
      <c r="C69">
        <v>54000</v>
      </c>
      <c r="D69" t="s">
        <v>94</v>
      </c>
      <c r="E69" t="s">
        <v>76</v>
      </c>
      <c r="F69" t="s">
        <v>269</v>
      </c>
      <c r="G69">
        <v>83.892</v>
      </c>
      <c r="H69" t="s">
        <v>76</v>
      </c>
      <c r="I69" t="s">
        <v>270</v>
      </c>
      <c r="J69">
        <v>83.491</v>
      </c>
      <c r="K69" t="s">
        <v>84</v>
      </c>
      <c r="L69" t="s">
        <v>80</v>
      </c>
      <c r="M69" s="128">
        <f t="shared" si="10"/>
      </c>
      <c r="N69" s="128">
        <f t="shared" si="11"/>
        <v>-40.099999999999625</v>
      </c>
      <c r="O69" s="128">
        <f t="shared" si="12"/>
        <v>-21653.999999999796</v>
      </c>
      <c r="P69">
        <v>83.491</v>
      </c>
      <c r="Q69" s="128">
        <f t="shared" si="16"/>
        <v>40.099999999999625</v>
      </c>
      <c r="R69" s="128">
        <f t="shared" si="9"/>
        <v>21783.240000000023</v>
      </c>
      <c r="S69" s="128">
        <f t="shared" si="13"/>
        <v>522927.0000000008</v>
      </c>
      <c r="T69" s="129" t="s">
        <v>82</v>
      </c>
      <c r="U69" s="128">
        <f t="shared" si="14"/>
        <v>-1</v>
      </c>
      <c r="X69" s="128">
        <f t="shared" si="15"/>
        <v>54322.29426433972</v>
      </c>
      <c r="Z69">
        <f>IF(L69=L68,Z68+1,1)</f>
        <v>2</v>
      </c>
    </row>
    <row r="70" spans="1:26" ht="13.5">
      <c r="A70" t="s">
        <v>249</v>
      </c>
      <c r="B70" t="s">
        <v>90</v>
      </c>
      <c r="C70">
        <v>32000</v>
      </c>
      <c r="D70" t="s">
        <v>94</v>
      </c>
      <c r="E70" t="s">
        <v>76</v>
      </c>
      <c r="F70" t="s">
        <v>271</v>
      </c>
      <c r="G70">
        <v>82.41</v>
      </c>
      <c r="H70" t="s">
        <v>76</v>
      </c>
      <c r="I70" t="s">
        <v>272</v>
      </c>
      <c r="J70">
        <v>83.015</v>
      </c>
      <c r="K70" t="s">
        <v>79</v>
      </c>
      <c r="L70" t="s">
        <v>92</v>
      </c>
      <c r="M70" s="128">
        <f t="shared" si="10"/>
        <v>60.5000000000004</v>
      </c>
      <c r="N70" s="128">
        <f t="shared" si="11"/>
      </c>
      <c r="O70" s="128">
        <f t="shared" si="12"/>
        <v>19360.000000000127</v>
      </c>
      <c r="P70">
        <v>81.762</v>
      </c>
      <c r="Q70" s="128">
        <f t="shared" si="16"/>
        <v>64.79999999999961</v>
      </c>
      <c r="R70" s="128">
        <f t="shared" si="9"/>
        <v>20917.080000000034</v>
      </c>
      <c r="S70" s="128">
        <f t="shared" si="13"/>
        <v>542287.0000000009</v>
      </c>
      <c r="T70" s="129" t="s">
        <v>82</v>
      </c>
      <c r="U70" s="128">
        <f t="shared" si="14"/>
        <v>0.9336419753086537</v>
      </c>
      <c r="X70" s="128">
        <f t="shared" si="15"/>
        <v>32279.44444444469</v>
      </c>
      <c r="Z70">
        <f>IF(L70=L69,Z69+1,1)</f>
        <v>1</v>
      </c>
    </row>
    <row r="71" spans="1:26" ht="13.5">
      <c r="A71" t="s">
        <v>249</v>
      </c>
      <c r="B71" t="s">
        <v>93</v>
      </c>
      <c r="C71">
        <v>46000</v>
      </c>
      <c r="D71" t="s">
        <v>94</v>
      </c>
      <c r="E71" t="s">
        <v>76</v>
      </c>
      <c r="F71" t="s">
        <v>273</v>
      </c>
      <c r="G71">
        <v>83.052</v>
      </c>
      <c r="H71" t="s">
        <v>76</v>
      </c>
      <c r="I71" t="s">
        <v>274</v>
      </c>
      <c r="J71">
        <v>83.052</v>
      </c>
      <c r="K71" t="s">
        <v>106</v>
      </c>
      <c r="L71" t="s">
        <v>275</v>
      </c>
      <c r="M71" s="128">
        <f t="shared" si="10"/>
      </c>
      <c r="N71" s="128">
        <f t="shared" si="11"/>
        <v>0</v>
      </c>
      <c r="O71" s="128">
        <f t="shared" si="12"/>
        <v>0</v>
      </c>
      <c r="P71">
        <v>83.519</v>
      </c>
      <c r="Q71" s="128">
        <f t="shared" si="16"/>
        <v>46.699999999999875</v>
      </c>
      <c r="R71" s="128">
        <f t="shared" si="9"/>
        <v>21691.480000000036</v>
      </c>
      <c r="S71" s="128">
        <f t="shared" si="13"/>
        <v>542287.0000000009</v>
      </c>
      <c r="T71" s="129" t="s">
        <v>82</v>
      </c>
      <c r="U71" s="128">
        <f t="shared" si="14"/>
        <v>0</v>
      </c>
      <c r="X71" s="128">
        <f t="shared" si="15"/>
        <v>46448.565310492704</v>
      </c>
      <c r="Z71">
        <f>IF(L71=L70,Z70+1,1)</f>
        <v>1</v>
      </c>
    </row>
    <row r="72" spans="1:26" ht="13.5">
      <c r="A72" t="s">
        <v>249</v>
      </c>
      <c r="B72" t="s">
        <v>93</v>
      </c>
      <c r="C72">
        <v>30000</v>
      </c>
      <c r="D72" t="s">
        <v>94</v>
      </c>
      <c r="E72" t="s">
        <v>76</v>
      </c>
      <c r="F72" t="s">
        <v>276</v>
      </c>
      <c r="G72">
        <v>84.671</v>
      </c>
      <c r="H72" t="s">
        <v>76</v>
      </c>
      <c r="I72" t="s">
        <v>277</v>
      </c>
      <c r="J72">
        <v>82.37</v>
      </c>
      <c r="K72" t="s">
        <v>79</v>
      </c>
      <c r="L72" t="s">
        <v>92</v>
      </c>
      <c r="M72" s="128">
        <f t="shared" si="10"/>
        <v>230.1000000000002</v>
      </c>
      <c r="N72" s="128">
        <f t="shared" si="11"/>
      </c>
      <c r="O72" s="128">
        <f t="shared" si="12"/>
        <v>69030.00000000006</v>
      </c>
      <c r="P72">
        <v>85.388</v>
      </c>
      <c r="Q72" s="128">
        <f t="shared" si="16"/>
        <v>71.69999999999987</v>
      </c>
      <c r="R72" s="128">
        <f t="shared" si="9"/>
        <v>21691.480000000036</v>
      </c>
      <c r="S72" s="128">
        <f t="shared" si="13"/>
        <v>611317.0000000009</v>
      </c>
      <c r="T72" s="129" t="s">
        <v>82</v>
      </c>
      <c r="U72" s="128">
        <f t="shared" si="14"/>
        <v>3.2092050209205105</v>
      </c>
      <c r="X72" s="128">
        <f t="shared" si="15"/>
        <v>30253.11018131112</v>
      </c>
      <c r="Z72">
        <f>IF(L72=L71,Z71+1,1)</f>
        <v>1</v>
      </c>
    </row>
    <row r="73" spans="1:26" ht="13.5">
      <c r="A73" t="s">
        <v>249</v>
      </c>
      <c r="B73" t="s">
        <v>93</v>
      </c>
      <c r="C73">
        <v>35000</v>
      </c>
      <c r="D73" t="s">
        <v>94</v>
      </c>
      <c r="E73" t="s">
        <v>76</v>
      </c>
      <c r="F73" t="s">
        <v>278</v>
      </c>
      <c r="G73">
        <v>80.989</v>
      </c>
      <c r="H73" t="s">
        <v>76</v>
      </c>
      <c r="I73" t="s">
        <v>279</v>
      </c>
      <c r="J73">
        <v>80.683</v>
      </c>
      <c r="K73" t="s">
        <v>79</v>
      </c>
      <c r="L73" t="s">
        <v>92</v>
      </c>
      <c r="M73" s="128">
        <f t="shared" si="10"/>
        <v>30.59999999999974</v>
      </c>
      <c r="N73" s="128">
        <f t="shared" si="11"/>
      </c>
      <c r="O73" s="128">
        <f t="shared" si="12"/>
        <v>10709.999999999909</v>
      </c>
      <c r="P73">
        <v>81.678</v>
      </c>
      <c r="Q73" s="128">
        <f t="shared" si="16"/>
        <v>68.8999999999993</v>
      </c>
      <c r="R73" s="128">
        <f t="shared" si="9"/>
        <v>24452.680000000037</v>
      </c>
      <c r="S73" s="128">
        <f t="shared" si="13"/>
        <v>622027.0000000008</v>
      </c>
      <c r="T73" s="129" t="s">
        <v>82</v>
      </c>
      <c r="U73" s="128">
        <f t="shared" si="14"/>
        <v>0.4441219158200298</v>
      </c>
      <c r="X73" s="128">
        <f t="shared" si="15"/>
        <v>35490.10159651711</v>
      </c>
      <c r="Z73">
        <f aca="true" t="shared" si="17" ref="Z73:Z82">IF(L73=L72,Z72+1,1)</f>
        <v>2</v>
      </c>
    </row>
    <row r="74" spans="1:26" ht="13.5">
      <c r="A74" t="s">
        <v>249</v>
      </c>
      <c r="B74" t="s">
        <v>93</v>
      </c>
      <c r="C74">
        <v>32000</v>
      </c>
      <c r="D74" t="s">
        <v>94</v>
      </c>
      <c r="E74" t="s">
        <v>76</v>
      </c>
      <c r="F74" t="s">
        <v>280</v>
      </c>
      <c r="G74">
        <v>82.222</v>
      </c>
      <c r="H74" t="s">
        <v>76</v>
      </c>
      <c r="I74" t="s">
        <v>281</v>
      </c>
      <c r="J74">
        <v>82.222</v>
      </c>
      <c r="K74" t="s">
        <v>106</v>
      </c>
      <c r="L74" t="s">
        <v>216</v>
      </c>
      <c r="M74" s="128">
        <f t="shared" si="10"/>
      </c>
      <c r="N74" s="128">
        <f t="shared" si="11"/>
        <v>0</v>
      </c>
      <c r="O74" s="128">
        <f t="shared" si="12"/>
        <v>0</v>
      </c>
      <c r="P74">
        <v>81.461</v>
      </c>
      <c r="Q74" s="128">
        <f t="shared" si="16"/>
        <v>76.09999999999957</v>
      </c>
      <c r="R74" s="128">
        <f t="shared" si="9"/>
        <v>24881.080000000034</v>
      </c>
      <c r="S74" s="128">
        <f t="shared" si="13"/>
        <v>622027.0000000008</v>
      </c>
      <c r="T74" s="129" t="s">
        <v>82</v>
      </c>
      <c r="U74" s="128">
        <f t="shared" si="14"/>
        <v>0</v>
      </c>
      <c r="X74" s="128">
        <f t="shared" si="15"/>
        <v>32695.243101182885</v>
      </c>
      <c r="Z74">
        <f t="shared" si="17"/>
        <v>1</v>
      </c>
    </row>
    <row r="75" spans="1:26" ht="13.5">
      <c r="A75" t="s">
        <v>249</v>
      </c>
      <c r="B75" t="s">
        <v>90</v>
      </c>
      <c r="C75">
        <v>57000</v>
      </c>
      <c r="D75" t="s">
        <v>94</v>
      </c>
      <c r="E75" t="s">
        <v>76</v>
      </c>
      <c r="F75" t="s">
        <v>282</v>
      </c>
      <c r="G75">
        <v>80.389</v>
      </c>
      <c r="H75" t="s">
        <v>76</v>
      </c>
      <c r="I75" t="s">
        <v>283</v>
      </c>
      <c r="J75">
        <v>80.041</v>
      </c>
      <c r="K75" t="s">
        <v>128</v>
      </c>
      <c r="L75" t="s">
        <v>80</v>
      </c>
      <c r="M75" s="128">
        <f t="shared" si="10"/>
      </c>
      <c r="N75" s="128">
        <f t="shared" si="11"/>
        <v>-34.7999999999999</v>
      </c>
      <c r="O75" s="128">
        <f t="shared" si="12"/>
        <v>-19835.99999999994</v>
      </c>
      <c r="P75">
        <v>79.956</v>
      </c>
      <c r="Q75" s="128">
        <f t="shared" si="16"/>
        <v>43.29999999999927</v>
      </c>
      <c r="R75" s="128">
        <f t="shared" si="9"/>
        <v>24881.080000000034</v>
      </c>
      <c r="S75" s="128">
        <f t="shared" si="13"/>
        <v>602191.0000000009</v>
      </c>
      <c r="T75" s="129" t="s">
        <v>82</v>
      </c>
      <c r="U75" s="128">
        <f t="shared" si="14"/>
        <v>-0.8036951501154845</v>
      </c>
      <c r="X75" s="128">
        <f t="shared" si="15"/>
        <v>57462.078521940995</v>
      </c>
      <c r="Z75">
        <f t="shared" si="17"/>
        <v>1</v>
      </c>
    </row>
    <row r="76" spans="1:26" ht="13.5">
      <c r="A76" t="s">
        <v>249</v>
      </c>
      <c r="B76" t="s">
        <v>90</v>
      </c>
      <c r="C76">
        <v>51000</v>
      </c>
      <c r="D76" t="s">
        <v>94</v>
      </c>
      <c r="E76" t="s">
        <v>76</v>
      </c>
      <c r="F76" t="s">
        <v>284</v>
      </c>
      <c r="G76">
        <v>80.593</v>
      </c>
      <c r="H76" t="s">
        <v>76</v>
      </c>
      <c r="I76" t="s">
        <v>285</v>
      </c>
      <c r="J76">
        <v>80.311</v>
      </c>
      <c r="K76" t="s">
        <v>128</v>
      </c>
      <c r="L76" t="s">
        <v>80</v>
      </c>
      <c r="M76" s="128">
        <f t="shared" si="10"/>
      </c>
      <c r="N76" s="128">
        <f t="shared" si="11"/>
        <v>-28.199999999999648</v>
      </c>
      <c r="O76" s="128">
        <f t="shared" si="12"/>
        <v>-14381.99999999982</v>
      </c>
      <c r="P76">
        <v>80.124</v>
      </c>
      <c r="Q76" s="128">
        <f t="shared" si="16"/>
        <v>46.90000000000083</v>
      </c>
      <c r="R76" s="128">
        <f t="shared" si="9"/>
        <v>24087.64000000004</v>
      </c>
      <c r="S76" s="128">
        <f t="shared" si="13"/>
        <v>587809.0000000012</v>
      </c>
      <c r="T76" s="129" t="s">
        <v>82</v>
      </c>
      <c r="U76" s="128">
        <f t="shared" si="14"/>
        <v>-0.60127931769721</v>
      </c>
      <c r="X76" s="128">
        <f t="shared" si="15"/>
        <v>51359.57356076677</v>
      </c>
      <c r="Z76">
        <f t="shared" si="17"/>
        <v>2</v>
      </c>
    </row>
    <row r="77" spans="1:26" ht="13.5">
      <c r="A77" t="s">
        <v>249</v>
      </c>
      <c r="B77" t="s">
        <v>90</v>
      </c>
      <c r="C77">
        <v>39000</v>
      </c>
      <c r="D77" t="s">
        <v>94</v>
      </c>
      <c r="E77" t="s">
        <v>76</v>
      </c>
      <c r="F77" t="s">
        <v>286</v>
      </c>
      <c r="G77">
        <v>80.844</v>
      </c>
      <c r="H77" t="s">
        <v>76</v>
      </c>
      <c r="I77" t="s">
        <v>287</v>
      </c>
      <c r="J77">
        <v>80.739</v>
      </c>
      <c r="K77" t="s">
        <v>128</v>
      </c>
      <c r="L77" t="s">
        <v>80</v>
      </c>
      <c r="M77" s="128">
        <f t="shared" si="10"/>
      </c>
      <c r="N77" s="128">
        <f t="shared" si="11"/>
        <v>-10.499999999998977</v>
      </c>
      <c r="O77" s="128">
        <f t="shared" si="12"/>
        <v>-4094.9999999996007</v>
      </c>
      <c r="P77">
        <v>80.252</v>
      </c>
      <c r="Q77" s="128">
        <f t="shared" si="16"/>
        <v>59.199999999999875</v>
      </c>
      <c r="R77" s="128">
        <f t="shared" si="9"/>
        <v>23512.360000000048</v>
      </c>
      <c r="S77" s="128">
        <f t="shared" si="13"/>
        <v>583714.0000000015</v>
      </c>
      <c r="T77" s="129" t="s">
        <v>82</v>
      </c>
      <c r="U77" s="128">
        <f t="shared" si="14"/>
        <v>-0.17736486486484795</v>
      </c>
      <c r="X77" s="128">
        <f t="shared" si="15"/>
        <v>39716.82432432449</v>
      </c>
      <c r="Z77">
        <f t="shared" si="17"/>
        <v>3</v>
      </c>
    </row>
    <row r="78" spans="1:26" ht="13.5">
      <c r="A78" t="s">
        <v>249</v>
      </c>
      <c r="B78" t="s">
        <v>90</v>
      </c>
      <c r="C78">
        <v>92000</v>
      </c>
      <c r="D78" t="s">
        <v>94</v>
      </c>
      <c r="E78" t="s">
        <v>76</v>
      </c>
      <c r="F78" t="s">
        <v>288</v>
      </c>
      <c r="G78">
        <v>76.81</v>
      </c>
      <c r="H78" t="s">
        <v>76</v>
      </c>
      <c r="I78" t="s">
        <v>289</v>
      </c>
      <c r="J78">
        <v>76.557</v>
      </c>
      <c r="K78" t="s">
        <v>84</v>
      </c>
      <c r="L78" t="s">
        <v>80</v>
      </c>
      <c r="M78" s="128">
        <f t="shared" si="10"/>
      </c>
      <c r="N78" s="128">
        <f t="shared" si="11"/>
        <v>-25.30000000000001</v>
      </c>
      <c r="O78" s="128">
        <f t="shared" si="12"/>
        <v>-23276.00000000001</v>
      </c>
      <c r="P78">
        <v>76.557</v>
      </c>
      <c r="Q78" s="128">
        <f t="shared" si="16"/>
        <v>25.30000000000001</v>
      </c>
      <c r="R78" s="128">
        <f t="shared" si="9"/>
        <v>23348.56000000006</v>
      </c>
      <c r="S78" s="128">
        <f t="shared" si="13"/>
        <v>560438.0000000015</v>
      </c>
      <c r="T78" s="129" t="s">
        <v>82</v>
      </c>
      <c r="U78" s="128">
        <f t="shared" si="14"/>
        <v>-1</v>
      </c>
      <c r="X78" s="128">
        <f t="shared" si="15"/>
        <v>92286.79841897252</v>
      </c>
      <c r="Z78">
        <f t="shared" si="17"/>
        <v>4</v>
      </c>
    </row>
    <row r="79" spans="1:26" ht="13.5">
      <c r="A79" t="s">
        <v>249</v>
      </c>
      <c r="B79" t="s">
        <v>93</v>
      </c>
      <c r="C79">
        <v>41000</v>
      </c>
      <c r="D79" t="s">
        <v>94</v>
      </c>
      <c r="E79" t="s">
        <v>76</v>
      </c>
      <c r="F79" t="s">
        <v>291</v>
      </c>
      <c r="G79">
        <v>76.705</v>
      </c>
      <c r="H79" t="s">
        <v>76</v>
      </c>
      <c r="I79" t="s">
        <v>292</v>
      </c>
      <c r="J79">
        <v>77.239</v>
      </c>
      <c r="K79" t="s">
        <v>84</v>
      </c>
      <c r="L79" t="s">
        <v>80</v>
      </c>
      <c r="M79" s="128">
        <f t="shared" si="10"/>
      </c>
      <c r="N79" s="128">
        <f t="shared" si="11"/>
        <v>-53.4000000000006</v>
      </c>
      <c r="O79" s="128">
        <f>IF(N79="",M79*C79/100,N79*C79/100)</f>
        <v>-21894.000000000247</v>
      </c>
      <c r="P79">
        <v>77.239</v>
      </c>
      <c r="Q79" s="128">
        <f t="shared" si="16"/>
        <v>53.4000000000006</v>
      </c>
      <c r="R79" s="128">
        <f t="shared" si="9"/>
        <v>22417.520000000062</v>
      </c>
      <c r="S79" s="128">
        <f t="shared" si="13"/>
        <v>538544.0000000013</v>
      </c>
      <c r="T79" s="129" t="s">
        <v>82</v>
      </c>
      <c r="U79" s="128">
        <f t="shared" si="14"/>
        <v>-1</v>
      </c>
      <c r="X79" s="128">
        <f t="shared" si="15"/>
        <v>41980.37453183485</v>
      </c>
      <c r="Z79">
        <f t="shared" si="17"/>
        <v>5</v>
      </c>
    </row>
    <row r="80" spans="1:26" ht="13.5">
      <c r="A80" t="s">
        <v>249</v>
      </c>
      <c r="B80" t="s">
        <v>90</v>
      </c>
      <c r="C80">
        <v>51000</v>
      </c>
      <c r="D80" t="s">
        <v>91</v>
      </c>
      <c r="E80" t="s">
        <v>76</v>
      </c>
      <c r="F80" t="s">
        <v>289</v>
      </c>
      <c r="G80">
        <v>76.839</v>
      </c>
      <c r="H80" t="s">
        <v>76</v>
      </c>
      <c r="I80" t="s">
        <v>290</v>
      </c>
      <c r="J80">
        <v>77.037</v>
      </c>
      <c r="K80" t="s">
        <v>79</v>
      </c>
      <c r="L80" t="s">
        <v>92</v>
      </c>
      <c r="M80" s="128">
        <f t="shared" si="10"/>
        <v>19.80000000000075</v>
      </c>
      <c r="N80" s="128">
        <f t="shared" si="11"/>
      </c>
      <c r="O80" s="128">
        <f t="shared" si="12"/>
        <v>10098.000000000384</v>
      </c>
      <c r="P80">
        <v>76.423</v>
      </c>
      <c r="Q80" s="128">
        <f t="shared" si="16"/>
        <v>41.59999999999968</v>
      </c>
      <c r="R80" s="128">
        <f t="shared" si="9"/>
        <v>21541.760000000053</v>
      </c>
      <c r="S80" s="128">
        <f t="shared" si="13"/>
        <v>548642.0000000016</v>
      </c>
      <c r="T80" s="129" t="s">
        <v>82</v>
      </c>
      <c r="U80" s="128">
        <f t="shared" si="14"/>
        <v>0.47596153846156014</v>
      </c>
      <c r="X80" s="128">
        <f t="shared" si="15"/>
        <v>51783.076923077446</v>
      </c>
      <c r="Z80">
        <f t="shared" si="17"/>
        <v>1</v>
      </c>
    </row>
    <row r="81" spans="1:26" ht="13.5">
      <c r="A81" t="s">
        <v>249</v>
      </c>
      <c r="B81" t="s">
        <v>90</v>
      </c>
      <c r="C81">
        <v>33000</v>
      </c>
      <c r="D81" t="s">
        <v>94</v>
      </c>
      <c r="E81" t="s">
        <v>76</v>
      </c>
      <c r="F81" t="s">
        <v>293</v>
      </c>
      <c r="G81">
        <v>77.795</v>
      </c>
      <c r="H81" t="s">
        <v>76</v>
      </c>
      <c r="I81" t="s">
        <v>294</v>
      </c>
      <c r="J81">
        <v>77.668</v>
      </c>
      <c r="K81" t="s">
        <v>295</v>
      </c>
      <c r="L81" t="s">
        <v>92</v>
      </c>
      <c r="M81" s="128">
        <f t="shared" si="10"/>
        <v>12.699999999999534</v>
      </c>
      <c r="N81" s="128">
        <f t="shared" si="11"/>
      </c>
      <c r="O81" s="128">
        <f t="shared" si="12"/>
        <v>4190.999999999846</v>
      </c>
      <c r="P81">
        <v>77.131</v>
      </c>
      <c r="Q81" s="128">
        <f t="shared" si="16"/>
        <v>66.40000000000015</v>
      </c>
      <c r="R81" s="128">
        <f t="shared" si="9"/>
        <v>21945.680000000066</v>
      </c>
      <c r="S81" s="128">
        <f t="shared" si="13"/>
        <v>552833.0000000015</v>
      </c>
      <c r="T81" s="129" t="s">
        <v>82</v>
      </c>
      <c r="U81" s="128">
        <f t="shared" si="14"/>
        <v>0.1912650602409564</v>
      </c>
      <c r="X81" s="128">
        <f t="shared" si="15"/>
        <v>33050.72289156629</v>
      </c>
      <c r="Z81">
        <f t="shared" si="17"/>
        <v>2</v>
      </c>
    </row>
    <row r="82" spans="1:26" ht="13.5">
      <c r="A82" t="s">
        <v>249</v>
      </c>
      <c r="B82" t="s">
        <v>90</v>
      </c>
      <c r="C82">
        <v>110000</v>
      </c>
      <c r="D82" t="s">
        <v>94</v>
      </c>
      <c r="E82" t="s">
        <v>76</v>
      </c>
      <c r="F82" t="s">
        <v>299</v>
      </c>
      <c r="G82">
        <v>76.24</v>
      </c>
      <c r="H82" t="s">
        <v>76</v>
      </c>
      <c r="I82" t="s">
        <v>300</v>
      </c>
      <c r="J82">
        <v>81.945</v>
      </c>
      <c r="K82" t="s">
        <v>79</v>
      </c>
      <c r="L82" t="s">
        <v>92</v>
      </c>
      <c r="M82" s="128">
        <f t="shared" si="10"/>
        <v>570.4999999999998</v>
      </c>
      <c r="N82" s="128">
        <f t="shared" si="11"/>
      </c>
      <c r="O82" s="128">
        <f t="shared" si="12"/>
        <v>627549.9999999998</v>
      </c>
      <c r="P82">
        <v>76.045</v>
      </c>
      <c r="Q82" s="128">
        <f t="shared" si="16"/>
        <v>19.499999999999318</v>
      </c>
      <c r="R82" s="128">
        <f t="shared" si="9"/>
        <v>22113.32000000006</v>
      </c>
      <c r="S82" s="128">
        <f t="shared" si="13"/>
        <v>1180383.0000000014</v>
      </c>
      <c r="T82" s="129" t="s">
        <v>82</v>
      </c>
      <c r="U82" s="128">
        <f t="shared" si="14"/>
        <v>29.256410256411268</v>
      </c>
      <c r="X82" s="128">
        <f t="shared" si="15"/>
        <v>113401.64102564531</v>
      </c>
      <c r="Z82">
        <f t="shared" si="17"/>
        <v>3</v>
      </c>
    </row>
    <row r="83" spans="1:15" ht="14.25" thickBo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  <c r="O83" s="39"/>
    </row>
    <row r="84" spans="2:15" ht="14.25" thickTop="1">
      <c r="B84" t="s">
        <v>76</v>
      </c>
      <c r="L84" s="41" t="s">
        <v>37</v>
      </c>
      <c r="M84" s="10"/>
      <c r="N84" s="10"/>
      <c r="O84">
        <f>SUM(O2:O83)</f>
        <v>1060383.0000000014</v>
      </c>
    </row>
    <row r="85" spans="2:14" ht="13.5">
      <c r="B85" t="s">
        <v>77</v>
      </c>
      <c r="M85" s="10"/>
      <c r="N85" s="10"/>
    </row>
    <row r="86" spans="2:14" ht="13.5">
      <c r="B86" t="s">
        <v>96</v>
      </c>
      <c r="M86" s="10"/>
      <c r="N86" s="10"/>
    </row>
    <row r="87" spans="2:14" ht="13.5">
      <c r="B87" t="s">
        <v>89</v>
      </c>
      <c r="M87" s="10"/>
      <c r="N87" s="10"/>
    </row>
    <row r="88" ht="13.5" customHeight="1">
      <c r="B88" t="s">
        <v>78</v>
      </c>
    </row>
    <row r="89" spans="12:14" ht="13.5">
      <c r="L89" s="11"/>
      <c r="M89" s="12"/>
      <c r="N89" s="12"/>
    </row>
    <row r="92" spans="3:9" ht="13.5">
      <c r="C92" s="142" t="s">
        <v>38</v>
      </c>
      <c r="D92" s="143"/>
      <c r="F92" s="144" t="s">
        <v>39</v>
      </c>
      <c r="G92" s="145"/>
      <c r="H92" s="28" t="s">
        <v>40</v>
      </c>
      <c r="I92" s="31" t="s">
        <v>41</v>
      </c>
    </row>
    <row r="93" spans="3:9" ht="13.5">
      <c r="C93" s="5" t="s">
        <v>42</v>
      </c>
      <c r="D93" s="6" t="s">
        <v>76</v>
      </c>
      <c r="F93" s="5"/>
      <c r="G93" s="15"/>
      <c r="H93" s="21"/>
      <c r="I93" s="24"/>
    </row>
    <row r="94" spans="3:9" ht="13.5">
      <c r="C94" s="2" t="s">
        <v>43</v>
      </c>
      <c r="D94" s="1">
        <v>53</v>
      </c>
      <c r="F94" s="2"/>
      <c r="G94" s="17"/>
      <c r="H94" s="22"/>
      <c r="I94" s="18"/>
    </row>
    <row r="95" spans="3:9" ht="13.5">
      <c r="C95" s="2" t="s">
        <v>44</v>
      </c>
      <c r="D95" s="1">
        <v>27</v>
      </c>
      <c r="F95" s="2"/>
      <c r="G95" s="17"/>
      <c r="H95" s="22"/>
      <c r="I95" s="18"/>
    </row>
    <row r="96" spans="3:9" ht="13.5">
      <c r="C96" s="2" t="s">
        <v>45</v>
      </c>
      <c r="D96" s="1">
        <f>D94+D95</f>
        <v>80</v>
      </c>
      <c r="F96" s="2"/>
      <c r="G96" s="17"/>
      <c r="H96" s="22"/>
      <c r="I96" s="18"/>
    </row>
    <row r="97" spans="3:9" ht="13.5">
      <c r="C97" s="2" t="s">
        <v>46</v>
      </c>
      <c r="D97" s="1">
        <v>39</v>
      </c>
      <c r="F97" s="2"/>
      <c r="G97" s="17"/>
      <c r="H97" s="22"/>
      <c r="I97" s="18"/>
    </row>
    <row r="98" spans="3:9" ht="13.5">
      <c r="C98" s="2" t="s">
        <v>47</v>
      </c>
      <c r="D98" s="4">
        <v>31</v>
      </c>
      <c r="F98" s="2"/>
      <c r="G98" s="17"/>
      <c r="H98" s="22"/>
      <c r="I98" s="18"/>
    </row>
    <row r="99" spans="3:9" ht="13.5">
      <c r="C99" s="2" t="s">
        <v>48</v>
      </c>
      <c r="D99" s="1">
        <v>10</v>
      </c>
      <c r="F99" s="2"/>
      <c r="G99" s="17"/>
      <c r="H99" s="22"/>
      <c r="I99" s="18"/>
    </row>
    <row r="100" spans="3:9" ht="13.5">
      <c r="C100" s="8" t="s">
        <v>49</v>
      </c>
      <c r="D100" s="9"/>
      <c r="F100" s="2"/>
      <c r="G100" s="17"/>
      <c r="H100" s="22"/>
      <c r="I100" s="18"/>
    </row>
    <row r="101" spans="3:9" ht="13.5">
      <c r="C101" s="2" t="s">
        <v>50</v>
      </c>
      <c r="D101" s="1">
        <v>1436517</v>
      </c>
      <c r="F101" s="2"/>
      <c r="G101" s="17"/>
      <c r="H101" s="22"/>
      <c r="I101" s="18"/>
    </row>
    <row r="102" spans="3:9" ht="13.5">
      <c r="C102" s="2" t="s">
        <v>51</v>
      </c>
      <c r="D102" s="4">
        <v>-376134</v>
      </c>
      <c r="F102" s="2"/>
      <c r="G102" s="17"/>
      <c r="H102" s="22"/>
      <c r="I102" s="18"/>
    </row>
    <row r="103" spans="3:9" ht="13.5">
      <c r="C103" s="2" t="s">
        <v>52</v>
      </c>
      <c r="D103" s="1">
        <f>D101+D102</f>
        <v>1060383</v>
      </c>
      <c r="F103" s="5"/>
      <c r="G103" s="15"/>
      <c r="H103" s="21"/>
      <c r="I103" s="16"/>
    </row>
    <row r="104" spans="3:9" ht="13.5">
      <c r="C104" s="2" t="s">
        <v>15</v>
      </c>
      <c r="D104" s="13">
        <f>D103/D96</f>
        <v>13254.7875</v>
      </c>
      <c r="F104" s="2"/>
      <c r="G104" s="17"/>
      <c r="H104" s="22"/>
      <c r="I104" s="18"/>
    </row>
    <row r="105" spans="3:9" ht="13.5">
      <c r="C105" s="2" t="s">
        <v>16</v>
      </c>
      <c r="D105" s="13"/>
      <c r="F105" s="2"/>
      <c r="G105" s="17"/>
      <c r="H105" s="22"/>
      <c r="I105" s="18"/>
    </row>
    <row r="106" spans="3:9" ht="13.5">
      <c r="C106" s="2" t="s">
        <v>53</v>
      </c>
      <c r="D106" s="1">
        <v>5</v>
      </c>
      <c r="F106" s="2"/>
      <c r="G106" s="17"/>
      <c r="H106" s="22"/>
      <c r="I106" s="18"/>
    </row>
    <row r="107" spans="3:9" ht="13.5">
      <c r="C107" s="2" t="s">
        <v>54</v>
      </c>
      <c r="D107" s="1">
        <v>5</v>
      </c>
      <c r="F107" s="2"/>
      <c r="G107" s="17"/>
      <c r="H107" s="22"/>
      <c r="I107" s="18"/>
    </row>
    <row r="108" spans="3:9" ht="13.5">
      <c r="C108" s="2" t="s">
        <v>55</v>
      </c>
      <c r="D108" s="14" t="s">
        <v>301</v>
      </c>
      <c r="F108" s="2"/>
      <c r="G108" s="17"/>
      <c r="H108" s="22"/>
      <c r="I108" s="18"/>
    </row>
    <row r="109" spans="3:9" ht="13.5">
      <c r="C109" s="3" t="s">
        <v>14</v>
      </c>
      <c r="D109" s="7">
        <f>D97/D96</f>
        <v>0.4875</v>
      </c>
      <c r="F109" s="2"/>
      <c r="G109" s="17"/>
      <c r="H109" s="22"/>
      <c r="I109" s="18"/>
    </row>
    <row r="110" spans="6:9" ht="13.5">
      <c r="F110" s="2"/>
      <c r="G110" s="17"/>
      <c r="H110" s="22"/>
      <c r="I110" s="18"/>
    </row>
    <row r="111" spans="6:9" ht="13.5">
      <c r="F111" s="3"/>
      <c r="G111" s="19"/>
      <c r="H111" s="23"/>
      <c r="I111" s="20"/>
    </row>
    <row r="112" spans="6:9" ht="13.5">
      <c r="F112" s="38" t="s">
        <v>37</v>
      </c>
      <c r="G112" s="42">
        <f>SUM(G93:G111)</f>
        <v>0</v>
      </c>
      <c r="H112" s="42">
        <f>SUM(H93:H111)</f>
        <v>0</v>
      </c>
      <c r="I112" s="42">
        <f>SUM(I93:I111)</f>
        <v>0</v>
      </c>
    </row>
    <row r="115" spans="6:10" ht="13.5">
      <c r="F115" s="144" t="s">
        <v>56</v>
      </c>
      <c r="G115" s="145"/>
      <c r="H115" s="28" t="s">
        <v>40</v>
      </c>
      <c r="I115" s="29" t="s">
        <v>41</v>
      </c>
      <c r="J115" s="30" t="s">
        <v>57</v>
      </c>
    </row>
    <row r="116" spans="6:10" ht="13.5">
      <c r="F116" s="5" t="s">
        <v>58</v>
      </c>
      <c r="G116" s="15">
        <v>0</v>
      </c>
      <c r="H116" s="21">
        <v>0</v>
      </c>
      <c r="I116" s="25">
        <v>0</v>
      </c>
      <c r="J116" s="26">
        <v>0</v>
      </c>
    </row>
    <row r="117" spans="6:10" ht="13.5">
      <c r="F117" s="2" t="s">
        <v>59</v>
      </c>
      <c r="G117" s="17">
        <v>0</v>
      </c>
      <c r="H117" s="17">
        <v>0</v>
      </c>
      <c r="I117" s="22">
        <v>0</v>
      </c>
      <c r="J117" s="27">
        <v>0</v>
      </c>
    </row>
    <row r="118" spans="6:10" ht="13.5">
      <c r="F118" s="2" t="s">
        <v>60</v>
      </c>
      <c r="G118" s="17">
        <v>0</v>
      </c>
      <c r="H118" s="17">
        <v>0</v>
      </c>
      <c r="I118" s="22">
        <v>0</v>
      </c>
      <c r="J118" s="27">
        <v>0</v>
      </c>
    </row>
    <row r="119" spans="6:10" ht="13.5">
      <c r="F119" s="2" t="s">
        <v>61</v>
      </c>
      <c r="G119" s="17">
        <v>0</v>
      </c>
      <c r="H119" s="17">
        <v>0</v>
      </c>
      <c r="I119" s="22">
        <v>0</v>
      </c>
      <c r="J119" s="27">
        <v>0</v>
      </c>
    </row>
    <row r="120" spans="6:10" ht="13.5">
      <c r="F120" s="33" t="s">
        <v>62</v>
      </c>
      <c r="G120" s="34">
        <v>0</v>
      </c>
      <c r="H120" s="34">
        <v>0</v>
      </c>
      <c r="I120" s="35">
        <v>0</v>
      </c>
      <c r="J120" s="36">
        <v>0</v>
      </c>
    </row>
    <row r="121" spans="6:10" ht="13.5">
      <c r="F121" s="32" t="s">
        <v>37</v>
      </c>
      <c r="G121" s="32"/>
      <c r="H121" s="32"/>
      <c r="I121" s="37"/>
      <c r="J121" s="121">
        <f>SUM(J116:J120)</f>
        <v>0</v>
      </c>
    </row>
  </sheetData>
  <sheetProtection/>
  <autoFilter ref="A1:X82"/>
  <mergeCells count="3">
    <mergeCell ref="C92:D92"/>
    <mergeCell ref="F92:G92"/>
    <mergeCell ref="F115:G115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I6:Q165"/>
  <sheetViews>
    <sheetView zoomScale="96" zoomScaleNormal="96" zoomScaleSheetLayoutView="100" zoomScalePageLayoutView="0" workbookViewId="0" topLeftCell="B145">
      <selection activeCell="I166" sqref="I166"/>
    </sheetView>
  </sheetViews>
  <sheetFormatPr defaultColWidth="8.875" defaultRowHeight="13.5"/>
  <cols>
    <col min="1" max="12" width="8.875" style="0" customWidth="1"/>
    <col min="13" max="13" width="14.625" style="0" bestFit="1" customWidth="1"/>
  </cols>
  <sheetData>
    <row r="6" ht="13.5">
      <c r="M6" t="s">
        <v>120</v>
      </c>
    </row>
    <row r="7" ht="13.5">
      <c r="M7" s="154" t="s">
        <v>122</v>
      </c>
    </row>
    <row r="8" ht="13.5">
      <c r="M8" t="s">
        <v>121</v>
      </c>
    </row>
    <row r="33" ht="13.5">
      <c r="J33" t="s">
        <v>130</v>
      </c>
    </row>
    <row r="34" ht="13.5">
      <c r="J34" t="s">
        <v>131</v>
      </c>
    </row>
    <row r="35" ht="13.5">
      <c r="J35" t="s">
        <v>132</v>
      </c>
    </row>
    <row r="36" ht="13.5">
      <c r="J36" t="s">
        <v>133</v>
      </c>
    </row>
    <row r="55" ht="13.5">
      <c r="Q55" t="s">
        <v>138</v>
      </c>
    </row>
    <row r="56" ht="13.5">
      <c r="Q56" t="s">
        <v>139</v>
      </c>
    </row>
    <row r="57" ht="13.5">
      <c r="Q57" t="s">
        <v>140</v>
      </c>
    </row>
    <row r="58" ht="13.5">
      <c r="Q58" t="s">
        <v>142</v>
      </c>
    </row>
    <row r="59" ht="13.5">
      <c r="Q59" t="s">
        <v>141</v>
      </c>
    </row>
    <row r="60" ht="13.5">
      <c r="Q60" t="s">
        <v>143</v>
      </c>
    </row>
    <row r="83" ht="13.5">
      <c r="O83" t="s">
        <v>151</v>
      </c>
    </row>
    <row r="85" ht="13.5">
      <c r="O85" t="s">
        <v>152</v>
      </c>
    </row>
    <row r="86" ht="13.5">
      <c r="O86" t="s">
        <v>153</v>
      </c>
    </row>
    <row r="87" ht="13.5">
      <c r="O87" t="s">
        <v>154</v>
      </c>
    </row>
    <row r="88" ht="13.5">
      <c r="O88" t="s">
        <v>155</v>
      </c>
    </row>
    <row r="89" ht="13.5">
      <c r="O89" t="s">
        <v>156</v>
      </c>
    </row>
    <row r="110" ht="13.5">
      <c r="K110" t="s">
        <v>202</v>
      </c>
    </row>
    <row r="112" ht="13.5">
      <c r="K112" t="s">
        <v>203</v>
      </c>
    </row>
    <row r="113" ht="13.5">
      <c r="K113" t="s">
        <v>204</v>
      </c>
    </row>
    <row r="114" ht="13.5">
      <c r="K114" t="s">
        <v>207</v>
      </c>
    </row>
    <row r="115" ht="13.5">
      <c r="K115" t="s">
        <v>205</v>
      </c>
    </row>
    <row r="116" ht="13.5">
      <c r="K116" t="s">
        <v>206</v>
      </c>
    </row>
    <row r="136" ht="13.5">
      <c r="Q136" t="s">
        <v>252</v>
      </c>
    </row>
    <row r="137" ht="13.5">
      <c r="Q137" t="s">
        <v>253</v>
      </c>
    </row>
    <row r="138" ht="13.5">
      <c r="Q138" t="s">
        <v>254</v>
      </c>
    </row>
    <row r="139" ht="13.5">
      <c r="Q139" t="s">
        <v>255</v>
      </c>
    </row>
    <row r="140" ht="13.5">
      <c r="Q140" t="s">
        <v>256</v>
      </c>
    </row>
    <row r="141" ht="13.5">
      <c r="Q141" t="s">
        <v>257</v>
      </c>
    </row>
    <row r="163" ht="13.5">
      <c r="I163" t="s">
        <v>296</v>
      </c>
    </row>
    <row r="164" ht="13.5">
      <c r="I164" t="s">
        <v>297</v>
      </c>
    </row>
    <row r="165" ht="13.5">
      <c r="I165" t="s">
        <v>298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F40" sqref="F40"/>
    </sheetView>
  </sheetViews>
  <sheetFormatPr defaultColWidth="8.875" defaultRowHeight="13.5"/>
  <sheetData>
    <row r="1" spans="1:9" ht="13.5">
      <c r="A1" s="123" t="s">
        <v>63</v>
      </c>
      <c r="B1" s="124"/>
      <c r="C1" s="124"/>
      <c r="D1" s="124"/>
      <c r="E1" s="124"/>
      <c r="F1" s="124"/>
      <c r="G1" s="124"/>
      <c r="H1" s="124"/>
      <c r="I1" s="127"/>
    </row>
    <row r="2" spans="1:9" ht="13.5">
      <c r="A2" s="125" t="s">
        <v>64</v>
      </c>
      <c r="B2" s="126"/>
      <c r="C2" s="126"/>
      <c r="D2" s="126"/>
      <c r="E2" s="126"/>
      <c r="F2" s="126"/>
      <c r="G2" s="126"/>
      <c r="H2" s="126"/>
      <c r="I2" s="127"/>
    </row>
    <row r="3" spans="1:4" ht="13.5">
      <c r="A3" s="122"/>
      <c r="D3" s="122"/>
    </row>
    <row r="7" ht="13.5">
      <c r="A7" t="s">
        <v>65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zoomScalePageLayoutView="0" workbookViewId="0" topLeftCell="A1">
      <selection activeCell="E11" sqref="E11"/>
    </sheetView>
  </sheetViews>
  <sheetFormatPr defaultColWidth="8.875" defaultRowHeight="13.5"/>
  <sheetData>
    <row r="4" spans="2:5" ht="13.5">
      <c r="B4" t="s">
        <v>66</v>
      </c>
      <c r="C4" t="s">
        <v>67</v>
      </c>
      <c r="D4" t="s">
        <v>68</v>
      </c>
      <c r="E4" t="s">
        <v>69</v>
      </c>
    </row>
    <row r="5" spans="3:5" ht="13.5">
      <c r="C5" t="s">
        <v>70</v>
      </c>
      <c r="D5" t="s">
        <v>68</v>
      </c>
      <c r="E5" t="s">
        <v>69</v>
      </c>
    </row>
    <row r="9" spans="2:5" ht="13.5">
      <c r="B9" t="s">
        <v>71</v>
      </c>
      <c r="D9" t="s">
        <v>67</v>
      </c>
      <c r="E9" t="s">
        <v>72</v>
      </c>
    </row>
    <row r="10" spans="4:5" ht="13.5">
      <c r="D10" t="s">
        <v>73</v>
      </c>
      <c r="E10" t="s">
        <v>72</v>
      </c>
    </row>
    <row r="13" spans="2:5" ht="13.5">
      <c r="B13" t="s">
        <v>74</v>
      </c>
      <c r="E13" t="s">
        <v>67</v>
      </c>
    </row>
    <row r="14" ht="13.5">
      <c r="E14" t="s">
        <v>75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mai</cp:lastModifiedBy>
  <cp:lastPrinted>1899-12-30T00:00:00Z</cp:lastPrinted>
  <dcterms:created xsi:type="dcterms:W3CDTF">2013-10-09T23:04:08Z</dcterms:created>
  <dcterms:modified xsi:type="dcterms:W3CDTF">2015-09-08T00:05:02Z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