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externalReferences>
    <externalReference r:id="rId8"/>
  </externalReferences>
  <definedNames>
    <definedName name="_xlnm._FilterDatabase" localSheetId="1" hidden="1">'検証データ'!$D$1:$AG$101</definedName>
  </definedNames>
  <calcPr fullCalcOnLoad="1"/>
</workbook>
</file>

<file path=xl/comments2.xml><?xml version="1.0" encoding="utf-8"?>
<comments xmlns="http://schemas.openxmlformats.org/spreadsheetml/2006/main">
  <authors>
    <author>mai</author>
  </authors>
  <commentList>
    <comment ref="T20" authorId="0">
      <text>
        <r>
          <rPr>
            <b/>
            <sz val="9"/>
            <rFont val="ＭＳ Ｐゴシック"/>
            <family val="3"/>
          </rPr>
          <t>作業簡略化のためエグジット時のドル円レートをエントリー時と同じで計算</t>
        </r>
      </text>
    </comment>
  </commentList>
</comments>
</file>

<file path=xl/sharedStrings.xml><?xml version="1.0" encoding="utf-8"?>
<sst xmlns="http://schemas.openxmlformats.org/spreadsheetml/2006/main" count="824" uniqueCount="143">
  <si>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</si>
  <si>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</si>
  <si>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</si>
  <si>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</si>
  <si>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</si>
  <si>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</si>
  <si>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</si>
  <si>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</si>
  <si>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</si>
  <si>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</si>
  <si>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</si>
  <si>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</si>
  <si>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</si>
  <si>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</si>
  <si>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</si>
  <si>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</si>
  <si>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</si>
  <si>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</si>
  <si>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</si>
  <si>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</si>
  <si>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</si>
  <si>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エントリー手法</t>
  </si>
  <si>
    <t>時間足</t>
  </si>
  <si>
    <t>エントリー価格</t>
  </si>
  <si>
    <t>決済時間足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</si>
  <si>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</si>
  <si>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</si>
  <si>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</si>
  <si>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</si>
  <si>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</si>
  <si>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</si>
  <si>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</si>
  <si>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</si>
  <si>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</si>
  <si>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</si>
  <si>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</si>
  <si>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</si>
  <si>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</si>
  <si>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</si>
  <si>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</si>
  <si>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</si>
  <si>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</si>
  <si>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</si>
  <si>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</si>
  <si>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</si>
  <si>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</si>
  <si>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</si>
  <si>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</si>
  <si>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</si>
  <si>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</si>
  <si>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</si>
  <si>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</si>
  <si>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</si>
  <si>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</si>
  <si>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</si>
  <si>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</si>
  <si>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</si>
  <si>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</si>
  <si>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</si>
  <si>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</si>
  <si>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</si>
  <si>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</si>
  <si>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</si>
  <si>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</si>
  <si>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</si>
  <si>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</si>
  <si>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</si>
  <si>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</si>
  <si>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リスクリワード</t>
  </si>
  <si>
    <t>１：</t>
  </si>
  <si>
    <t>LC相当額</t>
  </si>
  <si>
    <t>LC</t>
  </si>
  <si>
    <t>ロスカット</t>
  </si>
  <si>
    <t>買い</t>
  </si>
  <si>
    <t>エントリー量計算（ロスカット相当額÷LC相当額</t>
  </si>
  <si>
    <t>連勝数</t>
  </si>
  <si>
    <t>通貨ペア</t>
  </si>
  <si>
    <t>№</t>
  </si>
  <si>
    <t>気づき：</t>
  </si>
  <si>
    <t>トレーリング</t>
  </si>
  <si>
    <t>売り</t>
  </si>
  <si>
    <t>売買</t>
  </si>
  <si>
    <t>引き分け</t>
  </si>
  <si>
    <t>負けが込むとやはり早めにストップの値を動かしたくなりますが、</t>
  </si>
  <si>
    <t>動かさないほうが大きく取れているケースがあります。またその逆に、</t>
  </si>
  <si>
    <t>動かさなかったことで大きく取れていた利益を逃し、さらにLCになって</t>
  </si>
  <si>
    <t>過去検証では時間を問わずピンが出たらエントリーしていましたが、</t>
  </si>
  <si>
    <t>ピンバーはMAに触っていないといけないことに気がついて、やり直しました。</t>
  </si>
  <si>
    <t>いるケースもありました。どちらをルールにするか、考えます。</t>
  </si>
  <si>
    <t>実際の生活では寝ている時間もあることを考えて、過去検証を続けていきます。</t>
  </si>
  <si>
    <t>合計</t>
  </si>
  <si>
    <t>60分足◎</t>
  </si>
  <si>
    <t>エントリーレート（ドル円）</t>
  </si>
  <si>
    <t>エグジットレート（ドル円）</t>
  </si>
  <si>
    <t>レート差</t>
  </si>
  <si>
    <t>数量(万通貨）</t>
  </si>
  <si>
    <t>ダイバージェンスが出ているので入らないところ。</t>
  </si>
  <si>
    <t>イーブン</t>
  </si>
  <si>
    <t>決済日</t>
  </si>
  <si>
    <t>時間</t>
  </si>
  <si>
    <t>エントリー日</t>
  </si>
  <si>
    <t>イーブン</t>
  </si>
  <si>
    <t>建て値前LC</t>
  </si>
  <si>
    <t>４H</t>
  </si>
  <si>
    <t>EB</t>
  </si>
  <si>
    <t>EB</t>
  </si>
  <si>
    <t>日足</t>
  </si>
  <si>
    <t>イーブン</t>
  </si>
  <si>
    <t>LC</t>
  </si>
  <si>
    <t>トレーリング</t>
  </si>
  <si>
    <t>USDJPY</t>
  </si>
  <si>
    <t>USDJPY</t>
  </si>
  <si>
    <t>トレーリング</t>
  </si>
  <si>
    <t>トレーリング</t>
  </si>
  <si>
    <t>トレーリング</t>
  </si>
  <si>
    <t>トレーリング</t>
  </si>
  <si>
    <t>トレーリング</t>
  </si>
  <si>
    <t>イーブン</t>
  </si>
  <si>
    <t>イーブン</t>
  </si>
  <si>
    <t>移動平均線の１０SMAと２０SMA上にあるEBを対象とする。</t>
  </si>
  <si>
    <t>EBのロウソクの方向に上抜け（もしくは下抜け）したらエントリー</t>
  </si>
  <si>
    <t>ストップはEBもしくはPB出現であげていく（ダウ理論も使う）</t>
  </si>
  <si>
    <t>LC</t>
  </si>
  <si>
    <t>イーブン</t>
  </si>
  <si>
    <t>トレーリング</t>
  </si>
  <si>
    <t>トレーリング</t>
  </si>
  <si>
    <t>トレーリング</t>
  </si>
  <si>
    <t>イーブン</t>
  </si>
  <si>
    <t>トレーリング</t>
  </si>
  <si>
    <t>トレーリング</t>
  </si>
  <si>
    <t>トレーリング</t>
  </si>
  <si>
    <t>イーブン</t>
  </si>
  <si>
    <t>イーブン</t>
  </si>
  <si>
    <t>イーブン</t>
  </si>
  <si>
    <t>イーブン</t>
  </si>
  <si>
    <t>トレーリング</t>
  </si>
  <si>
    <t>トレーリング</t>
  </si>
  <si>
    <t>LC</t>
  </si>
  <si>
    <t>LC</t>
  </si>
  <si>
    <t>１：</t>
  </si>
  <si>
    <t>トレーリング</t>
  </si>
  <si>
    <r>
      <rPr>
        <sz val="11"/>
        <color indexed="10"/>
        <rFont val="ＭＳ Ｐゴシック"/>
        <family val="3"/>
      </rPr>
      <t>５０</t>
    </r>
    <r>
      <rPr>
        <sz val="11"/>
        <color indexed="8"/>
        <rFont val="ＭＳ Ｐゴシック"/>
        <family val="3"/>
      </rPr>
      <t>PIP以上プラスになったら建て値にストップを移動</t>
    </r>
  </si>
  <si>
    <t>ドル円　日足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</si>
</sst>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yyyymmdd"/>
  </numFmts>
  <fonts count="45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5" borderId="0" xfId="0" applyFill="1" applyAlignment="1">
      <alignment vertical="center"/>
    </xf>
    <xf numFmtId="20" fontId="0" fillId="5" borderId="0" xfId="0" applyNumberFormat="1" applyFill="1" applyAlignment="1" quotePrefix="1">
      <alignment vertical="center"/>
    </xf>
    <xf numFmtId="0" fontId="0" fillId="37" borderId="37" xfId="0" applyNumberFormat="1" applyFont="1" applyFill="1" applyBorder="1" applyAlignment="1" applyProtection="1">
      <alignment vertical="center" wrapText="1"/>
      <protection/>
    </xf>
    <xf numFmtId="0" fontId="0" fillId="37" borderId="28" xfId="0" applyNumberFormat="1" applyFont="1" applyFill="1" applyBorder="1" applyAlignment="1" applyProtection="1">
      <alignment vertical="center" wrapText="1"/>
      <protection/>
    </xf>
    <xf numFmtId="0" fontId="0" fillId="37" borderId="39" xfId="0" applyNumberFormat="1" applyFont="1" applyFill="1" applyBorder="1" applyAlignment="1" applyProtection="1">
      <alignment vertical="center" wrapText="1"/>
      <protection/>
    </xf>
    <xf numFmtId="0" fontId="0" fillId="37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5" fillId="0" borderId="70" xfId="0" applyNumberFormat="1" applyFont="1" applyFill="1" applyBorder="1" applyAlignment="1" applyProtection="1">
      <alignment vertical="center"/>
      <protection/>
    </xf>
    <xf numFmtId="180" fontId="0" fillId="0" borderId="7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7" fontId="6" fillId="0" borderId="31" xfId="61" applyNumberFormat="1" applyFont="1" applyFill="1" applyBorder="1" applyAlignment="1" applyProtection="1">
      <alignment horizontal="center" vertical="center"/>
      <protection/>
    </xf>
    <xf numFmtId="0" fontId="0" fillId="9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71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0" fontId="0" fillId="39" borderId="0" xfId="0" applyFill="1" applyAlignment="1">
      <alignment vertical="center"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2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 wrapText="1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  <xf numFmtId="5" fontId="6" fillId="0" borderId="73" xfId="61" applyNumberFormat="1" applyFont="1" applyFill="1" applyBorder="1" applyAlignment="1" applyProtection="1">
      <alignment horizontal="center" vertical="center"/>
      <protection/>
    </xf>
    <xf numFmtId="0" fontId="4" fillId="33" borderId="74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123825</xdr:rowOff>
    </xdr:from>
    <xdr:to>
      <xdr:col>11</xdr:col>
      <xdr:colOff>552450</xdr:colOff>
      <xdr:row>31</xdr:row>
      <xdr:rowOff>57150</xdr:rowOff>
    </xdr:to>
    <xdr:pic>
      <xdr:nvPicPr>
        <xdr:cNvPr id="1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95275"/>
          <a:ext cx="7924800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31</xdr:row>
      <xdr:rowOff>123825</xdr:rowOff>
    </xdr:from>
    <xdr:to>
      <xdr:col>14</xdr:col>
      <xdr:colOff>171450</xdr:colOff>
      <xdr:row>60</xdr:row>
      <xdr:rowOff>133350</xdr:rowOff>
    </xdr:to>
    <xdr:pic>
      <xdr:nvPicPr>
        <xdr:cNvPr id="2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438775"/>
          <a:ext cx="955357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62</xdr:row>
      <xdr:rowOff>85725</xdr:rowOff>
    </xdr:from>
    <xdr:to>
      <xdr:col>14</xdr:col>
      <xdr:colOff>38100</xdr:colOff>
      <xdr:row>92</xdr:row>
      <xdr:rowOff>0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0715625"/>
          <a:ext cx="9448800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92</xdr:row>
      <xdr:rowOff>161925</xdr:rowOff>
    </xdr:from>
    <xdr:to>
      <xdr:col>14</xdr:col>
      <xdr:colOff>114300</xdr:colOff>
      <xdr:row>122</xdr:row>
      <xdr:rowOff>152400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15935325"/>
          <a:ext cx="9467850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123</xdr:row>
      <xdr:rowOff>133350</xdr:rowOff>
    </xdr:from>
    <xdr:to>
      <xdr:col>14</xdr:col>
      <xdr:colOff>47625</xdr:colOff>
      <xdr:row>153</xdr:row>
      <xdr:rowOff>142875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21221700"/>
          <a:ext cx="9420225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154</xdr:row>
      <xdr:rowOff>114300</xdr:rowOff>
    </xdr:from>
    <xdr:to>
      <xdr:col>14</xdr:col>
      <xdr:colOff>133350</xdr:colOff>
      <xdr:row>184</xdr:row>
      <xdr:rowOff>66675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26517600"/>
          <a:ext cx="9448800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9;&#12523;&#20870;&#65434;&#65392;&#65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DJ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3">
      <selection activeCell="F2" sqref="F2:G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3"/>
      <c r="B1" s="146" t="s">
        <v>0</v>
      </c>
      <c r="C1" s="147"/>
      <c r="D1" s="148"/>
      <c r="E1" s="112"/>
      <c r="F1" s="149" t="s">
        <v>0</v>
      </c>
      <c r="G1" s="150"/>
      <c r="H1" s="114"/>
    </row>
    <row r="2" spans="1:9" ht="47.25" customHeight="1">
      <c r="A2" s="115" t="s">
        <v>1</v>
      </c>
      <c r="B2" s="151">
        <v>120000</v>
      </c>
      <c r="C2" s="151"/>
      <c r="D2" s="151"/>
      <c r="E2" s="56" t="s">
        <v>2</v>
      </c>
      <c r="F2" s="152"/>
      <c r="G2" s="153"/>
      <c r="H2" s="40"/>
      <c r="I2" s="40"/>
    </row>
    <row r="3" spans="1:11" ht="27" customHeight="1">
      <c r="A3" s="41" t="s">
        <v>3</v>
      </c>
      <c r="B3" s="154">
        <f>SUM(B2+D23)</f>
        <v>120000</v>
      </c>
      <c r="C3" s="154"/>
      <c r="D3" s="155"/>
      <c r="E3" s="42" t="s">
        <v>4</v>
      </c>
      <c r="F3" s="43">
        <v>0.04</v>
      </c>
      <c r="G3" s="140">
        <f>B3*F3</f>
        <v>4800</v>
      </c>
      <c r="H3" s="45" t="s">
        <v>5</v>
      </c>
      <c r="I3" s="46">
        <f>(B3-B2)</f>
        <v>0</v>
      </c>
      <c r="K3" s="116"/>
    </row>
    <row r="4" spans="1:9" s="95" customFormat="1" ht="17.25" customHeight="1">
      <c r="A4" s="90"/>
      <c r="B4" s="91"/>
      <c r="C4" s="91"/>
      <c r="D4" s="91"/>
      <c r="E4" s="92"/>
      <c r="F4" s="111" t="s">
        <v>0</v>
      </c>
      <c r="G4" s="91"/>
      <c r="H4" s="93"/>
      <c r="I4" s="94"/>
    </row>
    <row r="5" spans="1:12" ht="39" customHeight="1">
      <c r="A5" s="96"/>
      <c r="B5" s="97"/>
      <c r="C5" s="97"/>
      <c r="D5" s="109"/>
      <c r="E5" s="98"/>
      <c r="F5" s="110"/>
      <c r="G5" s="97"/>
      <c r="H5" s="99"/>
      <c r="I5" s="100"/>
      <c r="J5" s="101"/>
      <c r="K5" s="102"/>
      <c r="L5" s="102"/>
    </row>
    <row r="6" spans="1:12" ht="21" customHeight="1">
      <c r="A6" s="106" t="s">
        <v>6</v>
      </c>
      <c r="B6" s="104" t="s">
        <v>0</v>
      </c>
      <c r="C6" s="104" t="s">
        <v>0</v>
      </c>
      <c r="D6" s="105"/>
      <c r="E6" s="104" t="s">
        <v>0</v>
      </c>
      <c r="F6" s="107" t="s">
        <v>0</v>
      </c>
      <c r="G6" s="44"/>
      <c r="H6" s="40"/>
      <c r="I6" s="40"/>
      <c r="L6" s="103"/>
    </row>
    <row r="7" spans="1:12" ht="28.5">
      <c r="A7" s="108" t="s">
        <v>7</v>
      </c>
      <c r="B7" s="50" t="s">
        <v>8</v>
      </c>
      <c r="C7" s="51" t="s">
        <v>9</v>
      </c>
      <c r="D7" s="52" t="s">
        <v>10</v>
      </c>
      <c r="E7" s="53" t="s">
        <v>11</v>
      </c>
      <c r="F7" s="51" t="s">
        <v>12</v>
      </c>
      <c r="G7" s="53" t="s">
        <v>13</v>
      </c>
      <c r="H7" s="52" t="s">
        <v>14</v>
      </c>
      <c r="I7" s="54" t="s">
        <v>15</v>
      </c>
      <c r="J7" s="57" t="s">
        <v>16</v>
      </c>
      <c r="K7" s="51" t="s">
        <v>17</v>
      </c>
      <c r="L7" s="55" t="s">
        <v>18</v>
      </c>
    </row>
    <row r="8" spans="1:12" ht="24.75" customHeight="1">
      <c r="A8" s="48"/>
      <c r="B8" s="58"/>
      <c r="C8" s="59"/>
      <c r="D8" s="77">
        <f aca="true" t="shared" si="0" ref="D8:D22">SUM(B8-C8)</f>
        <v>0</v>
      </c>
      <c r="E8" s="60"/>
      <c r="F8" s="61"/>
      <c r="G8" s="60">
        <f aca="true" t="shared" si="1" ref="G8:G22">SUM(E8+F8)</f>
        <v>0</v>
      </c>
      <c r="H8" s="62" t="e">
        <f aca="true" t="shared" si="2" ref="H8:H22">E8/G8</f>
        <v>#DIV/0!</v>
      </c>
      <c r="I8" s="63" t="e">
        <f aca="true" t="shared" si="3" ref="I8:I22">B8/E8</f>
        <v>#DIV/0!</v>
      </c>
      <c r="J8" s="63" t="e">
        <f aca="true" t="shared" si="4" ref="J8:J22">C8/F8</f>
        <v>#DIV/0!</v>
      </c>
      <c r="K8" s="64" t="e">
        <f aca="true" t="shared" si="5" ref="K8:K22">I8/J8</f>
        <v>#DIV/0!</v>
      </c>
      <c r="L8" s="65" t="e">
        <f aca="true" t="shared" si="6" ref="L8:L22">B8/C8</f>
        <v>#DIV/0!</v>
      </c>
    </row>
    <row r="9" spans="1:12" ht="24.75" customHeight="1">
      <c r="A9" s="48"/>
      <c r="B9" s="58"/>
      <c r="C9" s="67"/>
      <c r="D9" s="77">
        <f t="shared" si="0"/>
        <v>0</v>
      </c>
      <c r="E9" s="68"/>
      <c r="F9" s="68"/>
      <c r="G9" s="60">
        <f t="shared" si="1"/>
        <v>0</v>
      </c>
      <c r="H9" s="62" t="e">
        <f t="shared" si="2"/>
        <v>#DIV/0!</v>
      </c>
      <c r="I9" s="63" t="e">
        <f t="shared" si="3"/>
        <v>#DIV/0!</v>
      </c>
      <c r="J9" s="63" t="e">
        <f t="shared" si="4"/>
        <v>#DIV/0!</v>
      </c>
      <c r="K9" s="64" t="e">
        <f t="shared" si="5"/>
        <v>#DIV/0!</v>
      </c>
      <c r="L9" s="65" t="e">
        <f t="shared" si="6"/>
        <v>#DIV/0!</v>
      </c>
    </row>
    <row r="10" spans="1:12" ht="24.75" customHeight="1">
      <c r="A10" s="48"/>
      <c r="B10" s="66"/>
      <c r="C10" s="67"/>
      <c r="D10" s="77">
        <f t="shared" si="0"/>
        <v>0</v>
      </c>
      <c r="E10" s="68"/>
      <c r="F10" s="68"/>
      <c r="G10" s="60">
        <f t="shared" si="1"/>
        <v>0</v>
      </c>
      <c r="H10" s="62" t="e">
        <f t="shared" si="2"/>
        <v>#DIV/0!</v>
      </c>
      <c r="I10" s="63" t="e">
        <f t="shared" si="3"/>
        <v>#DIV/0!</v>
      </c>
      <c r="J10" s="63" t="e">
        <f t="shared" si="4"/>
        <v>#DIV/0!</v>
      </c>
      <c r="K10" s="64" t="e">
        <f t="shared" si="5"/>
        <v>#DIV/0!</v>
      </c>
      <c r="L10" s="65" t="e">
        <f t="shared" si="6"/>
        <v>#DIV/0!</v>
      </c>
    </row>
    <row r="11" spans="1:12" ht="24.75" customHeight="1">
      <c r="A11" s="48"/>
      <c r="B11" s="66"/>
      <c r="C11" s="67"/>
      <c r="D11" s="77">
        <f t="shared" si="0"/>
        <v>0</v>
      </c>
      <c r="E11" s="68"/>
      <c r="F11" s="68"/>
      <c r="G11" s="60">
        <f t="shared" si="1"/>
        <v>0</v>
      </c>
      <c r="H11" s="62" t="e">
        <f t="shared" si="2"/>
        <v>#DIV/0!</v>
      </c>
      <c r="I11" s="63" t="e">
        <f t="shared" si="3"/>
        <v>#DIV/0!</v>
      </c>
      <c r="J11" s="63" t="e">
        <f t="shared" si="4"/>
        <v>#DIV/0!</v>
      </c>
      <c r="K11" s="64" t="e">
        <f t="shared" si="5"/>
        <v>#DIV/0!</v>
      </c>
      <c r="L11" s="65" t="e">
        <f t="shared" si="6"/>
        <v>#DIV/0!</v>
      </c>
    </row>
    <row r="12" spans="1:12" ht="24.75" customHeight="1">
      <c r="A12" s="48"/>
      <c r="B12" s="66"/>
      <c r="C12" s="59"/>
      <c r="D12" s="77">
        <f t="shared" si="0"/>
        <v>0</v>
      </c>
      <c r="E12" s="68"/>
      <c r="F12" s="68"/>
      <c r="G12" s="60">
        <f t="shared" si="1"/>
        <v>0</v>
      </c>
      <c r="H12" s="62" t="e">
        <f t="shared" si="2"/>
        <v>#DIV/0!</v>
      </c>
      <c r="I12" s="63" t="e">
        <f t="shared" si="3"/>
        <v>#DIV/0!</v>
      </c>
      <c r="J12" s="63" t="e">
        <f t="shared" si="4"/>
        <v>#DIV/0!</v>
      </c>
      <c r="K12" s="64" t="e">
        <f t="shared" si="5"/>
        <v>#DIV/0!</v>
      </c>
      <c r="L12" s="65" t="e">
        <f t="shared" si="6"/>
        <v>#DIV/0!</v>
      </c>
    </row>
    <row r="13" spans="1:12" ht="24.75" customHeight="1">
      <c r="A13" s="48"/>
      <c r="B13" s="66"/>
      <c r="C13" s="67"/>
      <c r="D13" s="77">
        <f t="shared" si="0"/>
        <v>0</v>
      </c>
      <c r="E13" s="68"/>
      <c r="F13" s="68"/>
      <c r="G13" s="60">
        <f t="shared" si="1"/>
        <v>0</v>
      </c>
      <c r="H13" s="62" t="e">
        <f t="shared" si="2"/>
        <v>#DIV/0!</v>
      </c>
      <c r="I13" s="63" t="e">
        <f t="shared" si="3"/>
        <v>#DIV/0!</v>
      </c>
      <c r="J13" s="63" t="e">
        <f t="shared" si="4"/>
        <v>#DIV/0!</v>
      </c>
      <c r="K13" s="64" t="e">
        <f t="shared" si="5"/>
        <v>#DIV/0!</v>
      </c>
      <c r="L13" s="65" t="e">
        <f t="shared" si="6"/>
        <v>#DIV/0!</v>
      </c>
    </row>
    <row r="14" spans="1:12" ht="24.75" customHeight="1">
      <c r="A14" s="48"/>
      <c r="B14" s="66"/>
      <c r="C14" s="59"/>
      <c r="D14" s="77">
        <f t="shared" si="0"/>
        <v>0</v>
      </c>
      <c r="E14" s="68"/>
      <c r="F14" s="68"/>
      <c r="G14" s="60">
        <f t="shared" si="1"/>
        <v>0</v>
      </c>
      <c r="H14" s="62" t="e">
        <f t="shared" si="2"/>
        <v>#DIV/0!</v>
      </c>
      <c r="I14" s="63" t="e">
        <f t="shared" si="3"/>
        <v>#DIV/0!</v>
      </c>
      <c r="J14" s="63" t="e">
        <f t="shared" si="4"/>
        <v>#DIV/0!</v>
      </c>
      <c r="K14" s="64" t="e">
        <f t="shared" si="5"/>
        <v>#DIV/0!</v>
      </c>
      <c r="L14" s="65" t="e">
        <f t="shared" si="6"/>
        <v>#DIV/0!</v>
      </c>
    </row>
    <row r="15" spans="1:12" ht="24.75" customHeight="1">
      <c r="A15" s="48"/>
      <c r="B15" s="66"/>
      <c r="C15" s="59"/>
      <c r="D15" s="77">
        <f t="shared" si="0"/>
        <v>0</v>
      </c>
      <c r="E15" s="68"/>
      <c r="F15" s="68"/>
      <c r="G15" s="60">
        <f t="shared" si="1"/>
        <v>0</v>
      </c>
      <c r="H15" s="62" t="e">
        <f t="shared" si="2"/>
        <v>#DIV/0!</v>
      </c>
      <c r="I15" s="63" t="e">
        <f t="shared" si="3"/>
        <v>#DIV/0!</v>
      </c>
      <c r="J15" s="63" t="e">
        <f t="shared" si="4"/>
        <v>#DIV/0!</v>
      </c>
      <c r="K15" s="64" t="e">
        <f t="shared" si="5"/>
        <v>#DIV/0!</v>
      </c>
      <c r="L15" s="65" t="e">
        <f t="shared" si="6"/>
        <v>#DIV/0!</v>
      </c>
    </row>
    <row r="16" spans="1:12" ht="24.75" customHeight="1">
      <c r="A16" s="48"/>
      <c r="B16" s="66"/>
      <c r="C16" s="59"/>
      <c r="D16" s="77">
        <f aca="true" t="shared" si="7" ref="D16:D21">SUM(B16-C16)</f>
        <v>0</v>
      </c>
      <c r="E16" s="68"/>
      <c r="F16" s="68"/>
      <c r="G16" s="60">
        <f aca="true" t="shared" si="8" ref="G16:G21">SUM(E16+F16)</f>
        <v>0</v>
      </c>
      <c r="H16" s="62" t="e">
        <f aca="true" t="shared" si="9" ref="H16:H21">E16/G16</f>
        <v>#DIV/0!</v>
      </c>
      <c r="I16" s="63" t="e">
        <f aca="true" t="shared" si="10" ref="I16:J21">B16/E16</f>
        <v>#DIV/0!</v>
      </c>
      <c r="J16" s="63" t="e">
        <f t="shared" si="10"/>
        <v>#DIV/0!</v>
      </c>
      <c r="K16" s="64" t="e">
        <f aca="true" t="shared" si="11" ref="K16:K21">I16/J16</f>
        <v>#DIV/0!</v>
      </c>
      <c r="L16" s="65" t="e">
        <f aca="true" t="shared" si="12" ref="L16:L21">B16/C16</f>
        <v>#DIV/0!</v>
      </c>
    </row>
    <row r="17" spans="1:12" ht="24.75" customHeight="1">
      <c r="A17" s="48"/>
      <c r="B17" s="66"/>
      <c r="C17" s="59"/>
      <c r="D17" s="77">
        <f t="shared" si="7"/>
        <v>0</v>
      </c>
      <c r="E17" s="68"/>
      <c r="F17" s="68"/>
      <c r="G17" s="60">
        <f t="shared" si="8"/>
        <v>0</v>
      </c>
      <c r="H17" s="62" t="e">
        <f t="shared" si="9"/>
        <v>#DIV/0!</v>
      </c>
      <c r="I17" s="63" t="e">
        <f t="shared" si="10"/>
        <v>#DIV/0!</v>
      </c>
      <c r="J17" s="63" t="e">
        <f t="shared" si="10"/>
        <v>#DIV/0!</v>
      </c>
      <c r="K17" s="64" t="e">
        <f t="shared" si="11"/>
        <v>#DIV/0!</v>
      </c>
      <c r="L17" s="65" t="e">
        <f t="shared" si="12"/>
        <v>#DIV/0!</v>
      </c>
    </row>
    <row r="18" spans="1:12" ht="24.75" customHeight="1">
      <c r="A18" s="48"/>
      <c r="B18" s="66"/>
      <c r="C18" s="59"/>
      <c r="D18" s="77">
        <f t="shared" si="7"/>
        <v>0</v>
      </c>
      <c r="E18" s="68"/>
      <c r="F18" s="68"/>
      <c r="G18" s="60">
        <f t="shared" si="8"/>
        <v>0</v>
      </c>
      <c r="H18" s="62" t="e">
        <f t="shared" si="9"/>
        <v>#DIV/0!</v>
      </c>
      <c r="I18" s="63" t="e">
        <f t="shared" si="10"/>
        <v>#DIV/0!</v>
      </c>
      <c r="J18" s="63" t="e">
        <f t="shared" si="10"/>
        <v>#DIV/0!</v>
      </c>
      <c r="K18" s="64" t="e">
        <f t="shared" si="11"/>
        <v>#DIV/0!</v>
      </c>
      <c r="L18" s="65" t="e">
        <f t="shared" si="12"/>
        <v>#DIV/0!</v>
      </c>
    </row>
    <row r="19" spans="1:12" ht="24.75" customHeight="1">
      <c r="A19" s="48"/>
      <c r="B19" s="66"/>
      <c r="C19" s="59"/>
      <c r="D19" s="77">
        <f t="shared" si="7"/>
        <v>0</v>
      </c>
      <c r="E19" s="68"/>
      <c r="F19" s="68"/>
      <c r="G19" s="60">
        <f t="shared" si="8"/>
        <v>0</v>
      </c>
      <c r="H19" s="62" t="e">
        <f t="shared" si="9"/>
        <v>#DIV/0!</v>
      </c>
      <c r="I19" s="63" t="e">
        <f t="shared" si="10"/>
        <v>#DIV/0!</v>
      </c>
      <c r="J19" s="63" t="e">
        <f t="shared" si="10"/>
        <v>#DIV/0!</v>
      </c>
      <c r="K19" s="64" t="e">
        <f t="shared" si="11"/>
        <v>#DIV/0!</v>
      </c>
      <c r="L19" s="65" t="e">
        <f t="shared" si="12"/>
        <v>#DIV/0!</v>
      </c>
    </row>
    <row r="20" spans="1:12" ht="24.75" customHeight="1">
      <c r="A20" s="48"/>
      <c r="B20" s="66"/>
      <c r="C20" s="59"/>
      <c r="D20" s="77">
        <f t="shared" si="7"/>
        <v>0</v>
      </c>
      <c r="E20" s="68"/>
      <c r="F20" s="68"/>
      <c r="G20" s="60">
        <f t="shared" si="8"/>
        <v>0</v>
      </c>
      <c r="H20" s="62" t="e">
        <f t="shared" si="9"/>
        <v>#DIV/0!</v>
      </c>
      <c r="I20" s="63" t="e">
        <f t="shared" si="10"/>
        <v>#DIV/0!</v>
      </c>
      <c r="J20" s="63" t="e">
        <f t="shared" si="10"/>
        <v>#DIV/0!</v>
      </c>
      <c r="K20" s="64" t="e">
        <f t="shared" si="11"/>
        <v>#DIV/0!</v>
      </c>
      <c r="L20" s="65" t="e">
        <f t="shared" si="12"/>
        <v>#DIV/0!</v>
      </c>
    </row>
    <row r="21" spans="1:12" ht="24.75" customHeight="1">
      <c r="A21" s="48"/>
      <c r="B21" s="66"/>
      <c r="C21" s="59"/>
      <c r="D21" s="77">
        <f t="shared" si="7"/>
        <v>0</v>
      </c>
      <c r="E21" s="68"/>
      <c r="F21" s="68"/>
      <c r="G21" s="60">
        <f t="shared" si="8"/>
        <v>0</v>
      </c>
      <c r="H21" s="62" t="e">
        <f t="shared" si="9"/>
        <v>#DIV/0!</v>
      </c>
      <c r="I21" s="63" t="e">
        <f t="shared" si="10"/>
        <v>#DIV/0!</v>
      </c>
      <c r="J21" s="63" t="e">
        <f t="shared" si="10"/>
        <v>#DIV/0!</v>
      </c>
      <c r="K21" s="64" t="e">
        <f t="shared" si="11"/>
        <v>#DIV/0!</v>
      </c>
      <c r="L21" s="65" t="e">
        <f t="shared" si="12"/>
        <v>#DIV/0!</v>
      </c>
    </row>
    <row r="22" spans="1:12" ht="24.75" customHeight="1">
      <c r="A22" s="49"/>
      <c r="B22" s="69"/>
      <c r="C22" s="70"/>
      <c r="D22" s="78">
        <f t="shared" si="0"/>
        <v>0</v>
      </c>
      <c r="E22" s="71"/>
      <c r="F22" s="71"/>
      <c r="G22" s="72">
        <f t="shared" si="1"/>
        <v>0</v>
      </c>
      <c r="H22" s="73" t="e">
        <f t="shared" si="2"/>
        <v>#DIV/0!</v>
      </c>
      <c r="I22" s="74" t="e">
        <f t="shared" si="3"/>
        <v>#DIV/0!</v>
      </c>
      <c r="J22" s="74" t="e">
        <f t="shared" si="4"/>
        <v>#DIV/0!</v>
      </c>
      <c r="K22" s="75" t="e">
        <f t="shared" si="5"/>
        <v>#DIV/0!</v>
      </c>
      <c r="L22" s="76" t="e">
        <f t="shared" si="6"/>
        <v>#DIV/0!</v>
      </c>
    </row>
    <row r="23" spans="1:12" ht="24.75" customHeight="1">
      <c r="A23" s="79" t="s">
        <v>90</v>
      </c>
      <c r="B23" s="80">
        <f>SUM(B8:B22)</f>
        <v>0</v>
      </c>
      <c r="C23" s="81">
        <f>SUM(C8:C22)</f>
        <v>0</v>
      </c>
      <c r="D23" s="82">
        <f>SUM(D8:D22)</f>
        <v>0</v>
      </c>
      <c r="E23" s="83">
        <f>SUM(E8:E22)</f>
        <v>0</v>
      </c>
      <c r="F23" s="84">
        <f>SUM(F8:F22)</f>
        <v>0</v>
      </c>
      <c r="G23" s="83">
        <f>SUM(G8:G22)</f>
        <v>0</v>
      </c>
      <c r="H23" s="85" t="e">
        <f>AVERAGE(H8:H22)</f>
        <v>#DIV/0!</v>
      </c>
      <c r="I23" s="81" t="e">
        <f>AVERAGE(I8:I22)</f>
        <v>#DIV/0!</v>
      </c>
      <c r="J23" s="81" t="e">
        <f>AVERAGE(J8:J22)</f>
        <v>#DIV/0!</v>
      </c>
      <c r="K23" s="86" t="e">
        <f>AVERAGE(K8:K22)</f>
        <v>#DIV/0!</v>
      </c>
      <c r="L23" s="87" t="e">
        <f>AVERAGE(L8:L22)</f>
        <v>#DIV/0!</v>
      </c>
    </row>
    <row r="24" spans="1:12" ht="13.5">
      <c r="A24" s="47"/>
      <c r="J24" s="88"/>
      <c r="K24" s="89" t="s">
        <v>19</v>
      </c>
      <c r="L24" s="89" t="s">
        <v>20</v>
      </c>
    </row>
    <row r="25" ht="13.5">
      <c r="A25" s="47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98" sqref="A98:IV98"/>
    </sheetView>
  </sheetViews>
  <sheetFormatPr defaultColWidth="10.00390625" defaultRowHeight="13.5" customHeight="1"/>
  <cols>
    <col min="1" max="1" width="3.75390625" style="0" customWidth="1"/>
    <col min="2" max="3" width="2.875" style="0" customWidth="1"/>
    <col min="4" max="4" width="21.25390625" style="0" customWidth="1"/>
    <col min="5" max="5" width="11.875" style="0" customWidth="1"/>
    <col min="6" max="6" width="5.375" style="0" customWidth="1"/>
    <col min="7" max="7" width="9.625" style="0" customWidth="1"/>
    <col min="8" max="8" width="4.00390625" style="0" customWidth="1"/>
    <col min="9" max="9" width="9.75390625" style="0" customWidth="1"/>
    <col min="10" max="10" width="8.875" style="0" customWidth="1"/>
    <col min="11" max="11" width="10.00390625" style="0" customWidth="1"/>
    <col min="12" max="12" width="4.75390625" style="0" customWidth="1"/>
    <col min="13" max="13" width="9.625" style="0" customWidth="1"/>
    <col min="14" max="14" width="4.00390625" style="0" customWidth="1"/>
    <col min="15" max="15" width="8.75390625" style="0" customWidth="1"/>
    <col min="16" max="16" width="12.125" style="0" customWidth="1"/>
    <col min="17" max="20" width="5.875" style="0" customWidth="1"/>
    <col min="21" max="21" width="6.25390625" style="0" customWidth="1"/>
    <col min="22" max="22" width="7.25390625" style="0" customWidth="1"/>
    <col min="23" max="23" width="9.625" style="0" customWidth="1"/>
    <col min="24" max="26" width="10.00390625" style="0" customWidth="1"/>
    <col min="27" max="27" width="3.875" style="0" customWidth="1"/>
    <col min="28" max="28" width="8.125" style="0" customWidth="1"/>
    <col min="29" max="29" width="10.00390625" style="0" customWidth="1"/>
    <col min="30" max="31" width="8.375" style="0" customWidth="1"/>
  </cols>
  <sheetData>
    <row r="1" spans="1:29" s="132" customFormat="1" ht="27" customHeight="1" thickBot="1">
      <c r="A1" s="126" t="s">
        <v>77</v>
      </c>
      <c r="B1" s="127" t="s">
        <v>21</v>
      </c>
      <c r="C1" s="127" t="s">
        <v>22</v>
      </c>
      <c r="D1" s="126" t="s">
        <v>76</v>
      </c>
      <c r="E1" s="127" t="s">
        <v>81</v>
      </c>
      <c r="F1" s="127" t="s">
        <v>95</v>
      </c>
      <c r="G1" s="127" t="s">
        <v>100</v>
      </c>
      <c r="H1" s="127" t="s">
        <v>99</v>
      </c>
      <c r="I1" s="127" t="s">
        <v>23</v>
      </c>
      <c r="J1" s="130" t="s">
        <v>72</v>
      </c>
      <c r="K1" s="132" t="s">
        <v>74</v>
      </c>
      <c r="L1" s="127" t="s">
        <v>24</v>
      </c>
      <c r="M1" s="127" t="s">
        <v>98</v>
      </c>
      <c r="N1" s="127" t="s">
        <v>99</v>
      </c>
      <c r="O1" s="127" t="s">
        <v>25</v>
      </c>
      <c r="P1" s="127" t="s">
        <v>26</v>
      </c>
      <c r="Q1" s="127" t="s">
        <v>27</v>
      </c>
      <c r="R1" s="127" t="s">
        <v>94</v>
      </c>
      <c r="S1" s="127" t="s">
        <v>92</v>
      </c>
      <c r="T1" s="127" t="s">
        <v>93</v>
      </c>
      <c r="U1" s="127" t="s">
        <v>28</v>
      </c>
      <c r="V1" s="128" t="s">
        <v>29</v>
      </c>
      <c r="W1" s="129" t="s">
        <v>30</v>
      </c>
      <c r="X1" s="131">
        <v>0.04</v>
      </c>
      <c r="Y1" s="131" t="s">
        <v>70</v>
      </c>
      <c r="Z1" s="132">
        <v>100000</v>
      </c>
      <c r="AA1" s="133" t="s">
        <v>68</v>
      </c>
      <c r="AB1" s="133"/>
      <c r="AC1" s="132" t="s">
        <v>75</v>
      </c>
    </row>
    <row r="2" spans="1:29" ht="13.5">
      <c r="A2">
        <v>1</v>
      </c>
      <c r="B2" t="s">
        <v>104</v>
      </c>
      <c r="C2" t="s">
        <v>106</v>
      </c>
      <c r="D2" t="s">
        <v>110</v>
      </c>
      <c r="E2" t="s">
        <v>80</v>
      </c>
      <c r="F2">
        <f aca="true" t="shared" si="0" ref="F2:F66">ROUNDDOWN(K2,1)</f>
        <v>0.5</v>
      </c>
      <c r="G2" s="142">
        <v>20070413</v>
      </c>
      <c r="H2" s="142"/>
      <c r="I2">
        <v>118.78</v>
      </c>
      <c r="J2">
        <v>119.5</v>
      </c>
      <c r="K2" s="134">
        <f>Y2/S2/X2</f>
        <v>0.5555555555555565</v>
      </c>
      <c r="L2" t="s">
        <v>106</v>
      </c>
      <c r="M2">
        <v>20070413</v>
      </c>
      <c r="O2">
        <v>118.78</v>
      </c>
      <c r="P2" t="s">
        <v>97</v>
      </c>
      <c r="Q2" t="str">
        <f aca="true" t="shared" si="1" ref="Q2:Q33">IF(P2="トレーリング","勝ち",IF(OR(P2="LC",P2="建て値前LC"),"負け","－"))</f>
        <v>－</v>
      </c>
      <c r="R2">
        <f>ABS(I2-J2)*100</f>
        <v>71.99999999999989</v>
      </c>
      <c r="S2" s="145">
        <v>100</v>
      </c>
      <c r="T2" s="145">
        <v>100</v>
      </c>
      <c r="U2" s="124">
        <f>IF(Q2="勝ち",ABS(O2-I2)*100,"")</f>
      </c>
      <c r="V2" s="124">
        <f>IF(Q2="負け",-1*ABS(O2-I2)*100,IF(Q2="－",0,""))</f>
        <v>0</v>
      </c>
      <c r="W2" s="124">
        <f>ROUNDDOWN(IF(U2="",T2*V2*F2,T2*U2*F2),0)</f>
        <v>0</v>
      </c>
      <c r="X2" s="124">
        <f>ABS(I2-J2)*100</f>
        <v>71.99999999999989</v>
      </c>
      <c r="Y2" s="124">
        <f>$X$1*Z1</f>
        <v>4000</v>
      </c>
      <c r="Z2" s="124">
        <f aca="true" t="shared" si="2" ref="Z2:Z35">Z1+W2</f>
        <v>100000</v>
      </c>
      <c r="AA2" s="125" t="s">
        <v>69</v>
      </c>
      <c r="AB2" s="124">
        <f>IF(V2="",U2/X2,V2/X2)</f>
        <v>0</v>
      </c>
      <c r="AC2">
        <f aca="true" t="shared" si="3" ref="AC2:AC33">IF(Q2=Q1,AC1+1,1)</f>
        <v>1</v>
      </c>
    </row>
    <row r="3" spans="1:29" ht="13.5">
      <c r="A3" s="139">
        <v>2</v>
      </c>
      <c r="B3" t="s">
        <v>105</v>
      </c>
      <c r="C3" t="s">
        <v>106</v>
      </c>
      <c r="D3" t="s">
        <v>111</v>
      </c>
      <c r="E3" s="139" t="s">
        <v>80</v>
      </c>
      <c r="F3">
        <f t="shared" si="0"/>
        <v>0.4</v>
      </c>
      <c r="G3" s="142">
        <v>20070418</v>
      </c>
      <c r="H3" s="142"/>
      <c r="I3" s="139">
        <v>118.79</v>
      </c>
      <c r="J3">
        <v>119.79</v>
      </c>
      <c r="K3" s="134">
        <f aca="true" t="shared" si="4" ref="K3:K66">Y3/S3/X3</f>
        <v>0.4</v>
      </c>
      <c r="L3" t="s">
        <v>106</v>
      </c>
      <c r="M3">
        <v>20070420</v>
      </c>
      <c r="O3" s="139">
        <v>118.79</v>
      </c>
      <c r="P3" t="s">
        <v>107</v>
      </c>
      <c r="Q3" t="str">
        <f t="shared" si="1"/>
        <v>－</v>
      </c>
      <c r="R3">
        <f aca="true" t="shared" si="5" ref="R3:R66">ABS(I3-J3)*100</f>
        <v>100</v>
      </c>
      <c r="S3" s="145">
        <v>100</v>
      </c>
      <c r="T3" s="145">
        <v>100</v>
      </c>
      <c r="U3" s="124">
        <f aca="true" t="shared" si="6" ref="U3:U66">IF(Q3="勝ち",ABS(O3-I3)*100,"")</f>
      </c>
      <c r="V3" s="124">
        <f aca="true" t="shared" si="7" ref="V3:V66">IF(Q3="負け",-1*ABS(O3-I3)*100,IF(Q3="－",0,""))</f>
        <v>0</v>
      </c>
      <c r="W3" s="124">
        <f>ROUNDDOWN(IF(U3="",T3*V3*F3,T3*U3*F3),0)</f>
        <v>0</v>
      </c>
      <c r="X3" s="124">
        <f aca="true" t="shared" si="8" ref="X3:X66">ABS(I3-J3)*100</f>
        <v>100</v>
      </c>
      <c r="Y3" s="124">
        <f>$X$1*Z2</f>
        <v>4000</v>
      </c>
      <c r="Z3" s="124">
        <f t="shared" si="2"/>
        <v>100000</v>
      </c>
      <c r="AA3" s="125" t="s">
        <v>69</v>
      </c>
      <c r="AB3" s="124">
        <f aca="true" t="shared" si="9" ref="AB3:AB33">IF(V3="",U3/X3,V3/X3)</f>
        <v>0</v>
      </c>
      <c r="AC3">
        <f t="shared" si="3"/>
        <v>2</v>
      </c>
    </row>
    <row r="4" spans="1:29" ht="13.5">
      <c r="A4" s="139">
        <v>3</v>
      </c>
      <c r="B4" t="s">
        <v>105</v>
      </c>
      <c r="C4" t="s">
        <v>106</v>
      </c>
      <c r="D4" t="s">
        <v>111</v>
      </c>
      <c r="E4" s="139" t="s">
        <v>73</v>
      </c>
      <c r="F4">
        <f t="shared" si="0"/>
        <v>0.6</v>
      </c>
      <c r="G4" s="139">
        <v>20070510</v>
      </c>
      <c r="H4" s="142"/>
      <c r="I4" s="139">
        <v>120.211</v>
      </c>
      <c r="J4">
        <v>119.62</v>
      </c>
      <c r="K4" s="134">
        <f>Y4/S4/X4</f>
        <v>0.6768189509306329</v>
      </c>
      <c r="L4" t="s">
        <v>106</v>
      </c>
      <c r="M4">
        <v>20070511</v>
      </c>
      <c r="O4">
        <v>120.211</v>
      </c>
      <c r="P4" t="s">
        <v>101</v>
      </c>
      <c r="Q4" t="str">
        <f t="shared" si="1"/>
        <v>－</v>
      </c>
      <c r="R4">
        <f t="shared" si="5"/>
        <v>59.0999999999994</v>
      </c>
      <c r="S4" s="145">
        <v>100</v>
      </c>
      <c r="T4" s="145">
        <v>100</v>
      </c>
      <c r="U4" s="124">
        <f t="shared" si="6"/>
      </c>
      <c r="V4" s="124">
        <f t="shared" si="7"/>
        <v>0</v>
      </c>
      <c r="W4" s="124">
        <f>ROUNDDOWN(IF(U4="",T4*V4*F4,T4*U4*F4),0)</f>
        <v>0</v>
      </c>
      <c r="X4" s="124">
        <f t="shared" si="8"/>
        <v>59.0999999999994</v>
      </c>
      <c r="Y4" s="124">
        <f aca="true" t="shared" si="10" ref="Y2:Y33">$X$1*Z3</f>
        <v>4000</v>
      </c>
      <c r="Z4" s="124">
        <f t="shared" si="2"/>
        <v>100000</v>
      </c>
      <c r="AA4" s="125" t="s">
        <v>69</v>
      </c>
      <c r="AB4" s="124">
        <f t="shared" si="9"/>
        <v>0</v>
      </c>
      <c r="AC4">
        <f t="shared" si="3"/>
        <v>3</v>
      </c>
    </row>
    <row r="5" spans="1:29" ht="13.5">
      <c r="A5" s="139">
        <v>4</v>
      </c>
      <c r="B5" t="s">
        <v>105</v>
      </c>
      <c r="C5" t="s">
        <v>106</v>
      </c>
      <c r="D5" t="s">
        <v>111</v>
      </c>
      <c r="E5" s="142" t="s">
        <v>80</v>
      </c>
      <c r="F5">
        <f t="shared" si="0"/>
        <v>0.5</v>
      </c>
      <c r="G5" s="142">
        <v>20070511</v>
      </c>
      <c r="H5" s="142"/>
      <c r="I5" s="142">
        <v>120.2</v>
      </c>
      <c r="J5" s="142">
        <v>119.46</v>
      </c>
      <c r="K5" s="134">
        <f t="shared" si="4"/>
        <v>0.5405405405405339</v>
      </c>
      <c r="L5" t="s">
        <v>106</v>
      </c>
      <c r="M5" s="139">
        <v>20070605</v>
      </c>
      <c r="N5" s="139"/>
      <c r="O5" s="139">
        <v>121.266</v>
      </c>
      <c r="P5" s="139" t="s">
        <v>79</v>
      </c>
      <c r="Q5" t="str">
        <f t="shared" si="1"/>
        <v>勝ち</v>
      </c>
      <c r="R5">
        <f t="shared" si="5"/>
        <v>74.00000000000091</v>
      </c>
      <c r="S5" s="145">
        <v>100</v>
      </c>
      <c r="T5" s="145">
        <v>100</v>
      </c>
      <c r="U5" s="124">
        <f t="shared" si="6"/>
        <v>106.60000000000025</v>
      </c>
      <c r="V5" s="124">
        <f t="shared" si="7"/>
      </c>
      <c r="W5" s="124">
        <f>ROUNDDOWN(IF(U5="",T5*V5*F5,T5*U5*F5),0)</f>
        <v>5330</v>
      </c>
      <c r="X5" s="124">
        <f t="shared" si="8"/>
        <v>74.00000000000091</v>
      </c>
      <c r="Y5" s="124">
        <f t="shared" si="10"/>
        <v>4000</v>
      </c>
      <c r="Z5" s="124">
        <f t="shared" si="2"/>
        <v>105330</v>
      </c>
      <c r="AA5" s="125" t="s">
        <v>69</v>
      </c>
      <c r="AB5" s="124">
        <f t="shared" si="9"/>
        <v>1.4405405405405263</v>
      </c>
      <c r="AC5">
        <f t="shared" si="3"/>
        <v>1</v>
      </c>
    </row>
    <row r="6" spans="1:29" ht="13.5">
      <c r="A6" s="139">
        <v>5</v>
      </c>
      <c r="B6" t="s">
        <v>105</v>
      </c>
      <c r="C6" t="s">
        <v>106</v>
      </c>
      <c r="D6" t="s">
        <v>111</v>
      </c>
      <c r="E6" s="142" t="s">
        <v>73</v>
      </c>
      <c r="F6">
        <f t="shared" si="0"/>
        <v>0.7</v>
      </c>
      <c r="G6" s="142">
        <v>20070531</v>
      </c>
      <c r="H6" s="142"/>
      <c r="I6" s="142">
        <v>121.98</v>
      </c>
      <c r="J6" s="142">
        <v>121.45</v>
      </c>
      <c r="K6" s="134">
        <f t="shared" si="4"/>
        <v>0.7949433962264133</v>
      </c>
      <c r="L6" t="s">
        <v>106</v>
      </c>
      <c r="M6" s="142">
        <v>20070605</v>
      </c>
      <c r="N6" s="139"/>
      <c r="O6" s="142">
        <v>121.45</v>
      </c>
      <c r="P6" s="142" t="s">
        <v>108</v>
      </c>
      <c r="Q6" t="str">
        <f t="shared" si="1"/>
        <v>負け</v>
      </c>
      <c r="R6">
        <f t="shared" si="5"/>
        <v>53.000000000000114</v>
      </c>
      <c r="S6" s="145">
        <v>100</v>
      </c>
      <c r="T6" s="145">
        <v>100</v>
      </c>
      <c r="U6" s="124">
        <f t="shared" si="6"/>
      </c>
      <c r="V6" s="124">
        <f t="shared" si="7"/>
        <v>-53.000000000000114</v>
      </c>
      <c r="W6" s="124">
        <f aca="true" t="shared" si="11" ref="W6:W69">ROUNDDOWN(IF(U6="",T6*V6*F6,T6*U6*F6),0)</f>
        <v>-3710</v>
      </c>
      <c r="X6" s="124">
        <f t="shared" si="8"/>
        <v>53.000000000000114</v>
      </c>
      <c r="Y6" s="124">
        <f t="shared" si="10"/>
        <v>4213.2</v>
      </c>
      <c r="Z6" s="124">
        <f t="shared" si="2"/>
        <v>101620</v>
      </c>
      <c r="AA6" s="125" t="s">
        <v>69</v>
      </c>
      <c r="AB6" s="124">
        <f t="shared" si="9"/>
        <v>-1</v>
      </c>
      <c r="AC6">
        <f t="shared" si="3"/>
        <v>1</v>
      </c>
    </row>
    <row r="7" spans="1:29" ht="13.5">
      <c r="A7" s="139">
        <v>6</v>
      </c>
      <c r="B7" t="s">
        <v>105</v>
      </c>
      <c r="C7" t="s">
        <v>106</v>
      </c>
      <c r="D7" t="s">
        <v>111</v>
      </c>
      <c r="E7" s="142" t="s">
        <v>73</v>
      </c>
      <c r="F7">
        <f t="shared" si="0"/>
        <v>0.3</v>
      </c>
      <c r="G7" s="142">
        <v>20070613</v>
      </c>
      <c r="H7" s="142"/>
      <c r="I7" s="142">
        <v>122.74</v>
      </c>
      <c r="J7" s="142">
        <v>121.47</v>
      </c>
      <c r="K7" s="134">
        <f t="shared" si="4"/>
        <v>0.32006299212598527</v>
      </c>
      <c r="L7" t="s">
        <v>106</v>
      </c>
      <c r="M7" s="142">
        <v>20070626</v>
      </c>
      <c r="N7" s="139"/>
      <c r="O7" s="142">
        <v>123.081</v>
      </c>
      <c r="P7" s="161" t="s">
        <v>79</v>
      </c>
      <c r="Q7" t="str">
        <f t="shared" si="1"/>
        <v>勝ち</v>
      </c>
      <c r="R7">
        <f t="shared" si="5"/>
        <v>126.9999999999996</v>
      </c>
      <c r="S7" s="145">
        <v>100</v>
      </c>
      <c r="T7" s="145">
        <v>100</v>
      </c>
      <c r="U7" s="124">
        <f t="shared" si="6"/>
        <v>34.10000000000082</v>
      </c>
      <c r="V7" s="124">
        <f t="shared" si="7"/>
      </c>
      <c r="W7" s="124">
        <f t="shared" si="11"/>
        <v>1023</v>
      </c>
      <c r="X7" s="124">
        <f t="shared" si="8"/>
        <v>126.9999999999996</v>
      </c>
      <c r="Y7" s="124">
        <f t="shared" si="10"/>
        <v>4064.8</v>
      </c>
      <c r="Z7" s="124">
        <f t="shared" si="2"/>
        <v>102643</v>
      </c>
      <c r="AA7" s="125" t="s">
        <v>69</v>
      </c>
      <c r="AB7" s="124">
        <f t="shared" si="9"/>
        <v>0.2685039370078813</v>
      </c>
      <c r="AC7">
        <f t="shared" si="3"/>
        <v>1</v>
      </c>
    </row>
    <row r="8" spans="1:29" ht="13.5">
      <c r="A8" s="139">
        <v>7</v>
      </c>
      <c r="B8" t="s">
        <v>105</v>
      </c>
      <c r="C8" t="s">
        <v>106</v>
      </c>
      <c r="D8" t="s">
        <v>111</v>
      </c>
      <c r="E8" s="142" t="s">
        <v>73</v>
      </c>
      <c r="F8">
        <f t="shared" si="0"/>
        <v>0.9</v>
      </c>
      <c r="G8" s="142">
        <v>20070719</v>
      </c>
      <c r="H8" s="142"/>
      <c r="I8" s="142">
        <v>122.18</v>
      </c>
      <c r="J8" s="142">
        <v>121.76</v>
      </c>
      <c r="K8" s="134">
        <f t="shared" si="4"/>
        <v>0.9775523809523771</v>
      </c>
      <c r="L8" t="s">
        <v>106</v>
      </c>
      <c r="M8" s="142">
        <v>20070720</v>
      </c>
      <c r="N8" s="139"/>
      <c r="O8" s="142">
        <v>121.76</v>
      </c>
      <c r="P8" s="161" t="s">
        <v>71</v>
      </c>
      <c r="Q8" t="str">
        <f t="shared" si="1"/>
        <v>負け</v>
      </c>
      <c r="R8">
        <f t="shared" si="5"/>
        <v>42.00000000000017</v>
      </c>
      <c r="S8" s="145">
        <v>100</v>
      </c>
      <c r="T8" s="145">
        <v>100</v>
      </c>
      <c r="U8" s="124">
        <f t="shared" si="6"/>
      </c>
      <c r="V8" s="124">
        <f t="shared" si="7"/>
        <v>-42.00000000000017</v>
      </c>
      <c r="W8" s="124">
        <f t="shared" si="11"/>
        <v>-3780</v>
      </c>
      <c r="X8" s="124">
        <f t="shared" si="8"/>
        <v>42.00000000000017</v>
      </c>
      <c r="Y8" s="124">
        <f t="shared" si="10"/>
        <v>4105.72</v>
      </c>
      <c r="Z8" s="124">
        <f t="shared" si="2"/>
        <v>98863</v>
      </c>
      <c r="AA8" s="125" t="s">
        <v>69</v>
      </c>
      <c r="AB8" s="124">
        <f t="shared" si="9"/>
        <v>-1</v>
      </c>
      <c r="AC8">
        <f t="shared" si="3"/>
        <v>1</v>
      </c>
    </row>
    <row r="9" spans="1:29" ht="13.5">
      <c r="A9" s="139">
        <v>8</v>
      </c>
      <c r="B9" t="s">
        <v>105</v>
      </c>
      <c r="C9" t="s">
        <v>106</v>
      </c>
      <c r="D9" t="s">
        <v>111</v>
      </c>
      <c r="E9" s="142" t="s">
        <v>80</v>
      </c>
      <c r="F9">
        <f t="shared" si="0"/>
        <v>0.2</v>
      </c>
      <c r="G9" s="142">
        <v>20070720</v>
      </c>
      <c r="H9" s="142"/>
      <c r="I9" s="142">
        <v>120.87</v>
      </c>
      <c r="J9" s="142">
        <v>122.43</v>
      </c>
      <c r="K9" s="134">
        <f t="shared" si="4"/>
        <v>0.25349487179487146</v>
      </c>
      <c r="L9" t="s">
        <v>106</v>
      </c>
      <c r="M9" s="142">
        <v>20070808</v>
      </c>
      <c r="N9" s="139"/>
      <c r="O9" s="142">
        <v>119.377</v>
      </c>
      <c r="P9" s="161" t="s">
        <v>79</v>
      </c>
      <c r="Q9" t="str">
        <f t="shared" si="1"/>
        <v>勝ち</v>
      </c>
      <c r="R9">
        <f t="shared" si="5"/>
        <v>156.00000000000023</v>
      </c>
      <c r="S9" s="145">
        <v>100</v>
      </c>
      <c r="T9" s="145">
        <v>100</v>
      </c>
      <c r="U9" s="124">
        <f t="shared" si="6"/>
        <v>149.30000000000092</v>
      </c>
      <c r="V9" s="124">
        <f t="shared" si="7"/>
      </c>
      <c r="W9" s="124">
        <f t="shared" si="11"/>
        <v>2986</v>
      </c>
      <c r="X9" s="124">
        <f t="shared" si="8"/>
        <v>156.00000000000023</v>
      </c>
      <c r="Y9" s="124">
        <f t="shared" si="10"/>
        <v>3954.52</v>
      </c>
      <c r="Z9" s="124">
        <f t="shared" si="2"/>
        <v>101849</v>
      </c>
      <c r="AA9" s="125" t="s">
        <v>69</v>
      </c>
      <c r="AB9" s="124">
        <f t="shared" si="9"/>
        <v>0.9570512820512865</v>
      </c>
      <c r="AC9">
        <f t="shared" si="3"/>
        <v>1</v>
      </c>
    </row>
    <row r="10" spans="1:29" ht="13.5">
      <c r="A10" s="139">
        <v>9</v>
      </c>
      <c r="B10" t="s">
        <v>105</v>
      </c>
      <c r="C10" t="s">
        <v>106</v>
      </c>
      <c r="D10" t="s">
        <v>111</v>
      </c>
      <c r="E10" s="142" t="s">
        <v>80</v>
      </c>
      <c r="F10">
        <f t="shared" si="0"/>
        <v>0.2</v>
      </c>
      <c r="G10" s="142">
        <v>20070809</v>
      </c>
      <c r="H10" s="142"/>
      <c r="I10" s="142">
        <v>117.81</v>
      </c>
      <c r="J10" s="142">
        <v>119.74</v>
      </c>
      <c r="K10" s="134">
        <f t="shared" si="4"/>
        <v>0.21108601036269511</v>
      </c>
      <c r="L10" t="s">
        <v>106</v>
      </c>
      <c r="M10" s="142">
        <v>20070918</v>
      </c>
      <c r="N10" s="139"/>
      <c r="O10" s="142">
        <v>115.315</v>
      </c>
      <c r="P10" s="161" t="s">
        <v>109</v>
      </c>
      <c r="Q10" t="str">
        <f t="shared" si="1"/>
        <v>勝ち</v>
      </c>
      <c r="R10">
        <f t="shared" si="5"/>
        <v>192.99999999999926</v>
      </c>
      <c r="S10" s="145">
        <v>100</v>
      </c>
      <c r="T10" s="145">
        <v>100</v>
      </c>
      <c r="U10" s="124">
        <f t="shared" si="6"/>
        <v>249.50000000000045</v>
      </c>
      <c r="V10" s="124">
        <f t="shared" si="7"/>
      </c>
      <c r="W10" s="124">
        <f t="shared" si="11"/>
        <v>4990</v>
      </c>
      <c r="X10" s="124">
        <f t="shared" si="8"/>
        <v>192.99999999999926</v>
      </c>
      <c r="Y10" s="124">
        <f t="shared" si="10"/>
        <v>4073.96</v>
      </c>
      <c r="Z10" s="124">
        <f t="shared" si="2"/>
        <v>106839</v>
      </c>
      <c r="AA10" s="125" t="s">
        <v>69</v>
      </c>
      <c r="AB10" s="124">
        <f t="shared" si="9"/>
        <v>1.2927461139896446</v>
      </c>
      <c r="AC10">
        <f t="shared" si="3"/>
        <v>2</v>
      </c>
    </row>
    <row r="11" spans="1:29" ht="13.5">
      <c r="A11" s="139">
        <v>10</v>
      </c>
      <c r="B11" t="s">
        <v>105</v>
      </c>
      <c r="C11" t="s">
        <v>106</v>
      </c>
      <c r="D11" t="s">
        <v>111</v>
      </c>
      <c r="E11" s="142" t="s">
        <v>73</v>
      </c>
      <c r="F11">
        <f t="shared" si="0"/>
        <v>0.3</v>
      </c>
      <c r="G11" s="142">
        <v>20070926</v>
      </c>
      <c r="H11" s="142"/>
      <c r="I11" s="142">
        <v>115.72</v>
      </c>
      <c r="J11" s="142">
        <v>114.58</v>
      </c>
      <c r="K11" s="134">
        <f t="shared" si="4"/>
        <v>0.3748736842105262</v>
      </c>
      <c r="L11" t="s">
        <v>106</v>
      </c>
      <c r="M11" s="142">
        <v>20071015</v>
      </c>
      <c r="O11" s="142">
        <v>115.806</v>
      </c>
      <c r="P11" s="161" t="s">
        <v>79</v>
      </c>
      <c r="Q11" t="str">
        <f t="shared" si="1"/>
        <v>勝ち</v>
      </c>
      <c r="R11">
        <f t="shared" si="5"/>
        <v>114.00000000000006</v>
      </c>
      <c r="S11" s="145">
        <v>100</v>
      </c>
      <c r="T11" s="145">
        <v>100</v>
      </c>
      <c r="U11" s="124">
        <f t="shared" si="6"/>
        <v>8.599999999999852</v>
      </c>
      <c r="V11" s="124">
        <f>IF(Q11="負け",-1*ABS(#REF!-I11)*100,IF(Q11="－",0,""))</f>
      </c>
      <c r="W11" s="124">
        <f t="shared" si="11"/>
        <v>257</v>
      </c>
      <c r="X11" s="124">
        <f t="shared" si="8"/>
        <v>114.00000000000006</v>
      </c>
      <c r="Y11" s="124">
        <f t="shared" si="10"/>
        <v>4273.56</v>
      </c>
      <c r="Z11" s="124">
        <f t="shared" si="2"/>
        <v>107096</v>
      </c>
      <c r="AA11" s="125" t="s">
        <v>69</v>
      </c>
      <c r="AB11" s="124">
        <f t="shared" si="9"/>
        <v>0.07543859649122674</v>
      </c>
      <c r="AC11">
        <f t="shared" si="3"/>
        <v>3</v>
      </c>
    </row>
    <row r="12" spans="1:29" ht="13.5">
      <c r="A12" s="139">
        <v>11</v>
      </c>
      <c r="B12" t="s">
        <v>105</v>
      </c>
      <c r="C12" t="s">
        <v>106</v>
      </c>
      <c r="D12" t="s">
        <v>111</v>
      </c>
      <c r="E12" s="142" t="s">
        <v>80</v>
      </c>
      <c r="F12">
        <f t="shared" si="0"/>
        <v>0.5</v>
      </c>
      <c r="G12" s="142">
        <v>20171015</v>
      </c>
      <c r="H12" s="142"/>
      <c r="I12" s="142">
        <v>117.1</v>
      </c>
      <c r="J12" s="142">
        <v>117.91</v>
      </c>
      <c r="K12" s="134">
        <f t="shared" si="4"/>
        <v>0.5288691358024676</v>
      </c>
      <c r="L12" t="s">
        <v>106</v>
      </c>
      <c r="M12" s="142">
        <v>20071029</v>
      </c>
      <c r="N12" s="139"/>
      <c r="O12" s="142">
        <v>114.562</v>
      </c>
      <c r="P12" s="161" t="s">
        <v>112</v>
      </c>
      <c r="Q12" t="str">
        <f t="shared" si="1"/>
        <v>勝ち</v>
      </c>
      <c r="R12">
        <f t="shared" si="5"/>
        <v>81.00000000000023</v>
      </c>
      <c r="S12" s="145">
        <v>100</v>
      </c>
      <c r="T12" s="145">
        <v>100</v>
      </c>
      <c r="U12" s="124">
        <f t="shared" si="6"/>
        <v>253.79999999999967</v>
      </c>
      <c r="V12" s="124">
        <f t="shared" si="7"/>
      </c>
      <c r="W12" s="124">
        <f t="shared" si="11"/>
        <v>12690</v>
      </c>
      <c r="X12" s="124">
        <f t="shared" si="8"/>
        <v>81.00000000000023</v>
      </c>
      <c r="Y12" s="124">
        <f t="shared" si="10"/>
        <v>4283.84</v>
      </c>
      <c r="Z12" s="124">
        <f t="shared" si="2"/>
        <v>119786</v>
      </c>
      <c r="AA12" s="125" t="s">
        <v>69</v>
      </c>
      <c r="AB12" s="124">
        <f t="shared" si="9"/>
        <v>3.1333333333333204</v>
      </c>
      <c r="AC12">
        <f t="shared" si="3"/>
        <v>4</v>
      </c>
    </row>
    <row r="13" spans="1:29" ht="13.5">
      <c r="A13" s="139">
        <v>12</v>
      </c>
      <c r="B13" t="s">
        <v>105</v>
      </c>
      <c r="C13" t="s">
        <v>106</v>
      </c>
      <c r="D13" t="s">
        <v>111</v>
      </c>
      <c r="E13" s="142" t="s">
        <v>80</v>
      </c>
      <c r="F13">
        <f t="shared" si="0"/>
        <v>0.3</v>
      </c>
      <c r="G13" s="142">
        <v>20071101</v>
      </c>
      <c r="H13" s="142"/>
      <c r="I13" s="142">
        <v>114.37</v>
      </c>
      <c r="J13" s="142">
        <v>115.91</v>
      </c>
      <c r="K13" s="134">
        <f t="shared" si="4"/>
        <v>0.3111324675324692</v>
      </c>
      <c r="L13" t="s">
        <v>106</v>
      </c>
      <c r="M13" s="142">
        <v>20071127</v>
      </c>
      <c r="N13" s="139"/>
      <c r="O13" s="142">
        <v>108.789</v>
      </c>
      <c r="P13" s="161" t="s">
        <v>113</v>
      </c>
      <c r="Q13" t="str">
        <f t="shared" si="1"/>
        <v>勝ち</v>
      </c>
      <c r="R13">
        <f t="shared" si="5"/>
        <v>153.9999999999992</v>
      </c>
      <c r="S13" s="145">
        <v>100</v>
      </c>
      <c r="T13" s="145">
        <v>100</v>
      </c>
      <c r="U13" s="124">
        <f t="shared" si="6"/>
        <v>558.1000000000004</v>
      </c>
      <c r="V13" s="124">
        <f t="shared" si="7"/>
      </c>
      <c r="W13" s="124">
        <f t="shared" si="11"/>
        <v>16743</v>
      </c>
      <c r="X13" s="124">
        <f t="shared" si="8"/>
        <v>153.9999999999992</v>
      </c>
      <c r="Y13" s="124">
        <f t="shared" si="10"/>
        <v>4791.4400000000005</v>
      </c>
      <c r="Z13" s="124">
        <f t="shared" si="2"/>
        <v>136529</v>
      </c>
      <c r="AA13" s="125" t="s">
        <v>69</v>
      </c>
      <c r="AB13" s="124">
        <f t="shared" si="9"/>
        <v>3.624025974025995</v>
      </c>
      <c r="AC13">
        <f t="shared" si="3"/>
        <v>5</v>
      </c>
    </row>
    <row r="14" spans="1:29" ht="13.5">
      <c r="A14" s="139">
        <v>13</v>
      </c>
      <c r="B14" t="s">
        <v>105</v>
      </c>
      <c r="C14" t="s">
        <v>106</v>
      </c>
      <c r="D14" t="s">
        <v>111</v>
      </c>
      <c r="E14" s="142" t="s">
        <v>73</v>
      </c>
      <c r="F14">
        <f t="shared" si="0"/>
        <v>0.4</v>
      </c>
      <c r="G14" s="142">
        <v>20071205</v>
      </c>
      <c r="H14" s="142"/>
      <c r="I14" s="142">
        <v>110.96</v>
      </c>
      <c r="J14" s="142">
        <v>109.75</v>
      </c>
      <c r="K14" s="134">
        <f t="shared" si="4"/>
        <v>0.45133553719008496</v>
      </c>
      <c r="L14" t="s">
        <v>106</v>
      </c>
      <c r="M14" s="142">
        <v>20071211</v>
      </c>
      <c r="N14" s="139"/>
      <c r="O14" s="142">
        <v>111.303</v>
      </c>
      <c r="P14" s="161" t="s">
        <v>114</v>
      </c>
      <c r="Q14" t="str">
        <f t="shared" si="1"/>
        <v>勝ち</v>
      </c>
      <c r="R14">
        <f t="shared" si="5"/>
        <v>120.99999999999937</v>
      </c>
      <c r="S14" s="145">
        <v>100</v>
      </c>
      <c r="T14" s="145">
        <v>100</v>
      </c>
      <c r="U14" s="124">
        <f t="shared" si="6"/>
        <v>34.30000000000035</v>
      </c>
      <c r="V14" s="124">
        <f t="shared" si="7"/>
      </c>
      <c r="W14" s="124">
        <f t="shared" si="11"/>
        <v>1372</v>
      </c>
      <c r="X14" s="124">
        <f t="shared" si="8"/>
        <v>120.99999999999937</v>
      </c>
      <c r="Y14" s="124">
        <f t="shared" si="10"/>
        <v>5461.16</v>
      </c>
      <c r="Z14" s="124">
        <f t="shared" si="2"/>
        <v>137901</v>
      </c>
      <c r="AA14" s="125" t="s">
        <v>69</v>
      </c>
      <c r="AB14" s="124">
        <f t="shared" si="9"/>
        <v>0.28347107438016966</v>
      </c>
      <c r="AC14">
        <f t="shared" si="3"/>
        <v>6</v>
      </c>
    </row>
    <row r="15" spans="1:29" ht="13.5">
      <c r="A15" s="139">
        <v>14</v>
      </c>
      <c r="B15" t="s">
        <v>105</v>
      </c>
      <c r="C15" t="s">
        <v>106</v>
      </c>
      <c r="D15" t="s">
        <v>111</v>
      </c>
      <c r="E15" s="142" t="s">
        <v>73</v>
      </c>
      <c r="F15">
        <f t="shared" si="0"/>
        <v>0.3</v>
      </c>
      <c r="G15" s="142">
        <v>20071212</v>
      </c>
      <c r="H15" s="142"/>
      <c r="I15" s="142">
        <v>112.46</v>
      </c>
      <c r="J15" s="142">
        <v>110.8</v>
      </c>
      <c r="K15" s="134">
        <f t="shared" si="4"/>
        <v>0.33229156626506096</v>
      </c>
      <c r="L15" t="s">
        <v>106</v>
      </c>
      <c r="M15" s="142">
        <v>20071228</v>
      </c>
      <c r="N15" s="139"/>
      <c r="O15" s="142">
        <v>113.007</v>
      </c>
      <c r="P15" s="161" t="s">
        <v>115</v>
      </c>
      <c r="Q15" t="str">
        <f t="shared" si="1"/>
        <v>勝ち</v>
      </c>
      <c r="R15">
        <f t="shared" si="5"/>
        <v>165.99999999999966</v>
      </c>
      <c r="S15" s="145">
        <v>100</v>
      </c>
      <c r="T15" s="145">
        <v>100</v>
      </c>
      <c r="U15" s="124">
        <f t="shared" si="6"/>
        <v>54.700000000001125</v>
      </c>
      <c r="V15" s="124">
        <f t="shared" si="7"/>
      </c>
      <c r="W15" s="124">
        <f t="shared" si="11"/>
        <v>1641</v>
      </c>
      <c r="X15" s="124">
        <f t="shared" si="8"/>
        <v>165.99999999999966</v>
      </c>
      <c r="Y15" s="124">
        <f t="shared" si="10"/>
        <v>5516.04</v>
      </c>
      <c r="Z15" s="124">
        <f t="shared" si="2"/>
        <v>139542</v>
      </c>
      <c r="AA15" s="125" t="s">
        <v>69</v>
      </c>
      <c r="AB15" s="124">
        <f t="shared" si="9"/>
        <v>0.3295180722891641</v>
      </c>
      <c r="AC15">
        <f t="shared" si="3"/>
        <v>7</v>
      </c>
    </row>
    <row r="16" spans="1:29" ht="13.5">
      <c r="A16">
        <v>15</v>
      </c>
      <c r="B16" t="s">
        <v>105</v>
      </c>
      <c r="C16" t="s">
        <v>106</v>
      </c>
      <c r="D16" t="s">
        <v>111</v>
      </c>
      <c r="E16" s="142" t="s">
        <v>80</v>
      </c>
      <c r="F16">
        <f t="shared" si="0"/>
        <v>0.5</v>
      </c>
      <c r="G16" s="142">
        <v>20071227</v>
      </c>
      <c r="H16" s="142"/>
      <c r="I16" s="142">
        <v>113.56</v>
      </c>
      <c r="J16" s="142">
        <v>114.65</v>
      </c>
      <c r="K16" s="134">
        <f t="shared" si="4"/>
        <v>0.5120807339449526</v>
      </c>
      <c r="L16" t="s">
        <v>106</v>
      </c>
      <c r="M16" s="142">
        <v>20080108</v>
      </c>
      <c r="N16" s="139"/>
      <c r="O16" s="142">
        <v>109.784</v>
      </c>
      <c r="P16" s="161" t="s">
        <v>79</v>
      </c>
      <c r="Q16" t="str">
        <f t="shared" si="1"/>
        <v>勝ち</v>
      </c>
      <c r="R16">
        <f t="shared" si="5"/>
        <v>109.00000000000034</v>
      </c>
      <c r="S16" s="145">
        <v>100</v>
      </c>
      <c r="T16" s="145">
        <v>100</v>
      </c>
      <c r="U16" s="124">
        <f t="shared" si="6"/>
        <v>377.5999999999996</v>
      </c>
      <c r="V16" s="124">
        <f t="shared" si="7"/>
      </c>
      <c r="W16" s="124">
        <f t="shared" si="11"/>
        <v>18880</v>
      </c>
      <c r="X16" s="124">
        <f t="shared" si="8"/>
        <v>109.00000000000034</v>
      </c>
      <c r="Y16" s="124">
        <f t="shared" si="10"/>
        <v>5581.68</v>
      </c>
      <c r="Z16" s="124">
        <f t="shared" si="2"/>
        <v>158422</v>
      </c>
      <c r="AA16" s="125" t="s">
        <v>69</v>
      </c>
      <c r="AB16" s="124">
        <f t="shared" si="9"/>
        <v>3.464220183486224</v>
      </c>
      <c r="AC16">
        <f t="shared" si="3"/>
        <v>8</v>
      </c>
    </row>
    <row r="17" spans="1:29" ht="13.5">
      <c r="A17">
        <v>16</v>
      </c>
      <c r="B17" t="s">
        <v>105</v>
      </c>
      <c r="C17" t="s">
        <v>106</v>
      </c>
      <c r="D17" t="s">
        <v>111</v>
      </c>
      <c r="E17" s="142" t="s">
        <v>80</v>
      </c>
      <c r="F17">
        <f t="shared" si="0"/>
        <v>0.4</v>
      </c>
      <c r="G17" s="142">
        <v>20080114</v>
      </c>
      <c r="H17" s="142"/>
      <c r="I17" s="142">
        <v>107.36</v>
      </c>
      <c r="J17" s="142">
        <v>108.94</v>
      </c>
      <c r="K17" s="134">
        <f t="shared" si="4"/>
        <v>0.4010683544303802</v>
      </c>
      <c r="L17" t="s">
        <v>106</v>
      </c>
      <c r="M17" s="142">
        <v>20080122</v>
      </c>
      <c r="N17" s="139"/>
      <c r="O17" s="142">
        <v>106.988</v>
      </c>
      <c r="P17" s="161" t="s">
        <v>116</v>
      </c>
      <c r="Q17" t="str">
        <f t="shared" si="1"/>
        <v>勝ち</v>
      </c>
      <c r="R17">
        <f t="shared" si="5"/>
        <v>157.99999999999983</v>
      </c>
      <c r="S17" s="145">
        <v>100</v>
      </c>
      <c r="T17" s="145">
        <v>100</v>
      </c>
      <c r="U17" s="124">
        <f t="shared" si="6"/>
        <v>37.19999999999999</v>
      </c>
      <c r="V17" s="124">
        <f t="shared" si="7"/>
      </c>
      <c r="W17" s="124">
        <f t="shared" si="11"/>
        <v>1488</v>
      </c>
      <c r="X17" s="124">
        <f t="shared" si="8"/>
        <v>157.99999999999983</v>
      </c>
      <c r="Y17" s="124">
        <f t="shared" si="10"/>
        <v>6336.88</v>
      </c>
      <c r="Z17" s="124">
        <f t="shared" si="2"/>
        <v>159910</v>
      </c>
      <c r="AA17" s="125" t="s">
        <v>69</v>
      </c>
      <c r="AB17" s="124">
        <f t="shared" si="9"/>
        <v>0.23544303797468372</v>
      </c>
      <c r="AC17">
        <f t="shared" si="3"/>
        <v>9</v>
      </c>
    </row>
    <row r="18" spans="1:29" ht="13.5">
      <c r="A18">
        <v>17</v>
      </c>
      <c r="B18" t="s">
        <v>105</v>
      </c>
      <c r="C18" t="s">
        <v>106</v>
      </c>
      <c r="D18" t="s">
        <v>111</v>
      </c>
      <c r="E18" s="142" t="s">
        <v>80</v>
      </c>
      <c r="F18">
        <f t="shared" si="0"/>
        <v>0.4</v>
      </c>
      <c r="G18" s="142">
        <v>20080205</v>
      </c>
      <c r="H18" s="142"/>
      <c r="I18" s="142">
        <v>106.38</v>
      </c>
      <c r="J18" s="142">
        <v>107.71</v>
      </c>
      <c r="K18" s="134">
        <f t="shared" si="4"/>
        <v>0.4809323308270683</v>
      </c>
      <c r="L18" t="s">
        <v>106</v>
      </c>
      <c r="M18" s="142">
        <v>20080207</v>
      </c>
      <c r="N18" s="139"/>
      <c r="O18" s="142">
        <v>106.38</v>
      </c>
      <c r="P18" s="161" t="s">
        <v>117</v>
      </c>
      <c r="Q18" t="str">
        <f>IF(P18="トレーリング","勝ち",IF(OR(P18="LC",P18="建て値前LC"),"負け","－"))</f>
        <v>－</v>
      </c>
      <c r="R18">
        <f t="shared" si="5"/>
        <v>132.99999999999983</v>
      </c>
      <c r="S18" s="145">
        <v>100</v>
      </c>
      <c r="T18" s="145">
        <v>100</v>
      </c>
      <c r="U18" s="124">
        <f t="shared" si="6"/>
      </c>
      <c r="V18" s="124">
        <f t="shared" si="7"/>
        <v>0</v>
      </c>
      <c r="W18" s="124">
        <f t="shared" si="11"/>
        <v>0</v>
      </c>
      <c r="X18" s="124">
        <f t="shared" si="8"/>
        <v>132.99999999999983</v>
      </c>
      <c r="Y18" s="124">
        <f t="shared" si="10"/>
        <v>6396.400000000001</v>
      </c>
      <c r="Z18" s="124">
        <f t="shared" si="2"/>
        <v>159910</v>
      </c>
      <c r="AA18" s="125" t="s">
        <v>69</v>
      </c>
      <c r="AB18" s="124">
        <f t="shared" si="9"/>
        <v>0</v>
      </c>
      <c r="AC18">
        <f t="shared" si="3"/>
        <v>1</v>
      </c>
    </row>
    <row r="19" spans="1:29" ht="13.5">
      <c r="A19">
        <v>18</v>
      </c>
      <c r="B19" t="s">
        <v>105</v>
      </c>
      <c r="C19" t="s">
        <v>106</v>
      </c>
      <c r="D19" t="s">
        <v>111</v>
      </c>
      <c r="E19" s="142" t="s">
        <v>80</v>
      </c>
      <c r="F19">
        <f t="shared" si="0"/>
        <v>0.5</v>
      </c>
      <c r="G19" s="142">
        <v>20080221</v>
      </c>
      <c r="H19" s="142"/>
      <c r="I19" s="142">
        <v>107.12</v>
      </c>
      <c r="J19" s="142">
        <v>108.32</v>
      </c>
      <c r="K19" s="134">
        <f t="shared" si="4"/>
        <v>0.5330333333333385</v>
      </c>
      <c r="L19" t="s">
        <v>106</v>
      </c>
      <c r="M19" s="142">
        <v>20080401</v>
      </c>
      <c r="N19" s="139"/>
      <c r="O19" s="142">
        <v>100.831</v>
      </c>
      <c r="P19" s="161" t="s">
        <v>79</v>
      </c>
      <c r="Q19" t="str">
        <f t="shared" si="1"/>
        <v>勝ち</v>
      </c>
      <c r="R19">
        <f t="shared" si="5"/>
        <v>119.99999999999886</v>
      </c>
      <c r="S19" s="145">
        <v>100</v>
      </c>
      <c r="T19" s="145">
        <v>100</v>
      </c>
      <c r="U19" s="124">
        <f t="shared" si="6"/>
        <v>628.9000000000001</v>
      </c>
      <c r="V19" s="124">
        <f t="shared" si="7"/>
      </c>
      <c r="W19" s="124">
        <f t="shared" si="11"/>
        <v>31445</v>
      </c>
      <c r="X19" s="124">
        <f t="shared" si="8"/>
        <v>119.99999999999886</v>
      </c>
      <c r="Y19" s="124">
        <f t="shared" si="10"/>
        <v>6396.400000000001</v>
      </c>
      <c r="Z19" s="124">
        <f t="shared" si="2"/>
        <v>191355</v>
      </c>
      <c r="AA19" s="125" t="s">
        <v>69</v>
      </c>
      <c r="AB19" s="124">
        <f t="shared" si="9"/>
        <v>5.240833333333383</v>
      </c>
      <c r="AC19">
        <f t="shared" si="3"/>
        <v>1</v>
      </c>
    </row>
    <row r="20" spans="1:30" ht="13.5">
      <c r="A20">
        <v>19</v>
      </c>
      <c r="B20" t="s">
        <v>105</v>
      </c>
      <c r="C20" t="s">
        <v>106</v>
      </c>
      <c r="D20" t="s">
        <v>111</v>
      </c>
      <c r="E20" s="142" t="s">
        <v>80</v>
      </c>
      <c r="F20">
        <f t="shared" si="0"/>
        <v>0.5</v>
      </c>
      <c r="G20" s="142">
        <v>20080409</v>
      </c>
      <c r="H20" s="142"/>
      <c r="I20" s="142">
        <v>101.48</v>
      </c>
      <c r="J20" s="142">
        <v>102.82</v>
      </c>
      <c r="K20" s="134">
        <f t="shared" si="4"/>
        <v>0.5712089552238853</v>
      </c>
      <c r="L20" t="s">
        <v>106</v>
      </c>
      <c r="M20" s="142">
        <v>20080410</v>
      </c>
      <c r="N20" s="139"/>
      <c r="O20" s="142">
        <v>101.48</v>
      </c>
      <c r="P20" s="161" t="s">
        <v>118</v>
      </c>
      <c r="Q20" t="str">
        <f t="shared" si="1"/>
        <v>－</v>
      </c>
      <c r="R20">
        <f t="shared" si="5"/>
        <v>133.99999999999892</v>
      </c>
      <c r="S20" s="145">
        <v>100</v>
      </c>
      <c r="T20" s="145">
        <v>100</v>
      </c>
      <c r="U20" s="124">
        <f t="shared" si="6"/>
      </c>
      <c r="V20" s="124">
        <f t="shared" si="7"/>
        <v>0</v>
      </c>
      <c r="W20" s="124">
        <f t="shared" si="11"/>
        <v>0</v>
      </c>
      <c r="X20" s="124">
        <f t="shared" si="8"/>
        <v>133.99999999999892</v>
      </c>
      <c r="Y20" s="124">
        <f t="shared" si="10"/>
        <v>7654.2</v>
      </c>
      <c r="Z20" s="124">
        <f t="shared" si="2"/>
        <v>191355</v>
      </c>
      <c r="AA20" s="125" t="s">
        <v>69</v>
      </c>
      <c r="AB20" s="124">
        <f t="shared" si="9"/>
        <v>0</v>
      </c>
      <c r="AC20">
        <f t="shared" si="3"/>
        <v>1</v>
      </c>
      <c r="AD20" t="s">
        <v>96</v>
      </c>
    </row>
    <row r="21" spans="1:29" ht="13.5">
      <c r="A21">
        <v>20</v>
      </c>
      <c r="B21" t="s">
        <v>105</v>
      </c>
      <c r="C21" t="s">
        <v>106</v>
      </c>
      <c r="D21" t="s">
        <v>111</v>
      </c>
      <c r="E21" s="142" t="s">
        <v>80</v>
      </c>
      <c r="F21">
        <f t="shared" si="0"/>
        <v>0.5</v>
      </c>
      <c r="G21" s="142">
        <v>20080508</v>
      </c>
      <c r="H21" s="142"/>
      <c r="I21" s="142">
        <v>103.4</v>
      </c>
      <c r="J21" s="142">
        <v>104.9</v>
      </c>
      <c r="K21" s="134">
        <f t="shared" si="4"/>
        <v>0.51028</v>
      </c>
      <c r="L21" t="s">
        <v>106</v>
      </c>
      <c r="M21" s="142">
        <v>20080512</v>
      </c>
      <c r="N21" s="139"/>
      <c r="O21" s="142">
        <v>103.4</v>
      </c>
      <c r="P21" s="161" t="s">
        <v>97</v>
      </c>
      <c r="Q21" t="str">
        <f t="shared" si="1"/>
        <v>－</v>
      </c>
      <c r="R21">
        <f t="shared" si="5"/>
        <v>150</v>
      </c>
      <c r="S21" s="145">
        <v>100</v>
      </c>
      <c r="T21" s="145">
        <v>100</v>
      </c>
      <c r="U21" s="124">
        <f t="shared" si="6"/>
      </c>
      <c r="V21" s="124">
        <f t="shared" si="7"/>
        <v>0</v>
      </c>
      <c r="W21" s="124">
        <f t="shared" si="11"/>
        <v>0</v>
      </c>
      <c r="X21" s="124">
        <f t="shared" si="8"/>
        <v>150</v>
      </c>
      <c r="Y21" s="124">
        <f t="shared" si="10"/>
        <v>7654.2</v>
      </c>
      <c r="Z21" s="124">
        <f t="shared" si="2"/>
        <v>191355</v>
      </c>
      <c r="AA21" s="125" t="s">
        <v>69</v>
      </c>
      <c r="AB21" s="124">
        <f t="shared" si="9"/>
        <v>0</v>
      </c>
      <c r="AC21">
        <f t="shared" si="3"/>
        <v>2</v>
      </c>
    </row>
    <row r="22" spans="1:29" ht="13.5">
      <c r="A22">
        <v>21</v>
      </c>
      <c r="B22" t="s">
        <v>105</v>
      </c>
      <c r="C22" t="s">
        <v>106</v>
      </c>
      <c r="D22" t="s">
        <v>111</v>
      </c>
      <c r="E22" s="142" t="s">
        <v>80</v>
      </c>
      <c r="F22">
        <f t="shared" si="0"/>
        <v>0.7</v>
      </c>
      <c r="G22" s="142">
        <v>20080520</v>
      </c>
      <c r="H22" s="142"/>
      <c r="I22" s="142">
        <v>103.44</v>
      </c>
      <c r="J22" s="142">
        <v>104.48</v>
      </c>
      <c r="K22" s="134">
        <f t="shared" si="4"/>
        <v>0.7359807692307648</v>
      </c>
      <c r="L22" t="s">
        <v>106</v>
      </c>
      <c r="M22" s="142">
        <v>20080522</v>
      </c>
      <c r="N22" s="139"/>
      <c r="O22" s="142">
        <v>103.44</v>
      </c>
      <c r="P22" s="161" t="s">
        <v>97</v>
      </c>
      <c r="Q22" t="str">
        <f t="shared" si="1"/>
        <v>－</v>
      </c>
      <c r="R22">
        <f t="shared" si="5"/>
        <v>104.00000000000063</v>
      </c>
      <c r="S22" s="145">
        <v>100</v>
      </c>
      <c r="T22" s="145">
        <v>100</v>
      </c>
      <c r="U22" s="124">
        <f t="shared" si="6"/>
      </c>
      <c r="V22" s="124">
        <f t="shared" si="7"/>
        <v>0</v>
      </c>
      <c r="W22" s="124">
        <f t="shared" si="11"/>
        <v>0</v>
      </c>
      <c r="X22" s="124">
        <f t="shared" si="8"/>
        <v>104.00000000000063</v>
      </c>
      <c r="Y22" s="124">
        <f t="shared" si="10"/>
        <v>7654.2</v>
      </c>
      <c r="Z22" s="124">
        <f t="shared" si="2"/>
        <v>191355</v>
      </c>
      <c r="AA22" s="125" t="s">
        <v>69</v>
      </c>
      <c r="AB22" s="124">
        <f t="shared" si="9"/>
        <v>0</v>
      </c>
      <c r="AC22">
        <f t="shared" si="3"/>
        <v>3</v>
      </c>
    </row>
    <row r="23" spans="1:29" ht="13.5">
      <c r="A23">
        <v>22</v>
      </c>
      <c r="B23" t="s">
        <v>105</v>
      </c>
      <c r="C23" t="s">
        <v>106</v>
      </c>
      <c r="D23" t="s">
        <v>111</v>
      </c>
      <c r="E23" s="142" t="s">
        <v>80</v>
      </c>
      <c r="F23">
        <f t="shared" si="0"/>
        <v>0.5</v>
      </c>
      <c r="G23" s="142">
        <v>20080606</v>
      </c>
      <c r="H23" s="142"/>
      <c r="I23" s="142">
        <v>104.89</v>
      </c>
      <c r="J23" s="142">
        <v>106.32</v>
      </c>
      <c r="K23" s="134">
        <f t="shared" si="4"/>
        <v>0.5352587412587441</v>
      </c>
      <c r="L23" t="s">
        <v>106</v>
      </c>
      <c r="M23" s="142">
        <v>20080609</v>
      </c>
      <c r="N23" s="139"/>
      <c r="O23" s="142">
        <v>106.32</v>
      </c>
      <c r="P23" s="161" t="s">
        <v>122</v>
      </c>
      <c r="Q23" t="str">
        <f t="shared" si="1"/>
        <v>負け</v>
      </c>
      <c r="R23">
        <f t="shared" si="5"/>
        <v>142.99999999999926</v>
      </c>
      <c r="S23" s="145">
        <v>100</v>
      </c>
      <c r="T23" s="145">
        <v>100</v>
      </c>
      <c r="U23" s="124">
        <f t="shared" si="6"/>
      </c>
      <c r="V23" s="124">
        <f t="shared" si="7"/>
        <v>-142.99999999999926</v>
      </c>
      <c r="W23" s="124">
        <f t="shared" si="11"/>
        <v>-7149</v>
      </c>
      <c r="X23" s="124">
        <f t="shared" si="8"/>
        <v>142.99999999999926</v>
      </c>
      <c r="Y23" s="124">
        <f t="shared" si="10"/>
        <v>7654.2</v>
      </c>
      <c r="Z23" s="124">
        <f t="shared" si="2"/>
        <v>184206</v>
      </c>
      <c r="AA23" s="125" t="s">
        <v>69</v>
      </c>
      <c r="AB23" s="124">
        <f t="shared" si="9"/>
        <v>-1</v>
      </c>
      <c r="AC23">
        <f t="shared" si="3"/>
        <v>1</v>
      </c>
    </row>
    <row r="24" spans="1:29" ht="13.5">
      <c r="A24">
        <v>23</v>
      </c>
      <c r="B24" t="s">
        <v>105</v>
      </c>
      <c r="C24" t="s">
        <v>106</v>
      </c>
      <c r="D24" t="s">
        <v>111</v>
      </c>
      <c r="E24" s="142" t="s">
        <v>80</v>
      </c>
      <c r="F24">
        <f t="shared" si="0"/>
        <v>0.8</v>
      </c>
      <c r="G24" s="142">
        <v>20080620</v>
      </c>
      <c r="H24" s="142"/>
      <c r="I24" s="142">
        <v>107.11</v>
      </c>
      <c r="J24" s="142">
        <v>108.01</v>
      </c>
      <c r="K24" s="134">
        <f t="shared" si="4"/>
        <v>0.8186933333333282</v>
      </c>
      <c r="L24" t="s">
        <v>106</v>
      </c>
      <c r="M24" s="142">
        <v>20080623</v>
      </c>
      <c r="N24" s="139"/>
      <c r="O24" s="142">
        <v>108.01</v>
      </c>
      <c r="P24" s="161" t="s">
        <v>71</v>
      </c>
      <c r="Q24" t="str">
        <f t="shared" si="1"/>
        <v>負け</v>
      </c>
      <c r="R24">
        <f t="shared" si="5"/>
        <v>90.00000000000057</v>
      </c>
      <c r="S24" s="145">
        <v>100</v>
      </c>
      <c r="T24" s="145">
        <v>100</v>
      </c>
      <c r="U24" s="124">
        <f t="shared" si="6"/>
      </c>
      <c r="V24" s="124">
        <f t="shared" si="7"/>
        <v>-90.00000000000057</v>
      </c>
      <c r="W24" s="124">
        <f t="shared" si="11"/>
        <v>-7200</v>
      </c>
      <c r="X24" s="124">
        <f t="shared" si="8"/>
        <v>90.00000000000057</v>
      </c>
      <c r="Y24" s="124">
        <f t="shared" si="10"/>
        <v>7368.24</v>
      </c>
      <c r="Z24" s="124">
        <f t="shared" si="2"/>
        <v>177006</v>
      </c>
      <c r="AA24" s="125" t="s">
        <v>69</v>
      </c>
      <c r="AB24" s="124">
        <f t="shared" si="9"/>
        <v>-1</v>
      </c>
      <c r="AC24">
        <f t="shared" si="3"/>
        <v>2</v>
      </c>
    </row>
    <row r="25" spans="1:29" ht="13.5">
      <c r="A25">
        <v>24</v>
      </c>
      <c r="B25" t="s">
        <v>105</v>
      </c>
      <c r="C25" t="s">
        <v>106</v>
      </c>
      <c r="D25" t="s">
        <v>111</v>
      </c>
      <c r="E25" s="142" t="s">
        <v>80</v>
      </c>
      <c r="F25">
        <f t="shared" si="0"/>
        <v>0.4</v>
      </c>
      <c r="G25" s="142">
        <v>20080626</v>
      </c>
      <c r="H25" s="142"/>
      <c r="I25" s="142">
        <v>106.61</v>
      </c>
      <c r="J25" s="142">
        <v>108.17</v>
      </c>
      <c r="K25" s="134">
        <f t="shared" si="4"/>
        <v>0.45386153846153776</v>
      </c>
      <c r="L25" t="s">
        <v>106</v>
      </c>
      <c r="M25" s="142">
        <v>20080702</v>
      </c>
      <c r="N25" s="139"/>
      <c r="O25" s="142">
        <v>106.413</v>
      </c>
      <c r="P25" s="161" t="s">
        <v>79</v>
      </c>
      <c r="Q25" t="str">
        <f t="shared" si="1"/>
        <v>勝ち</v>
      </c>
      <c r="R25">
        <f t="shared" si="5"/>
        <v>156.00000000000023</v>
      </c>
      <c r="S25" s="145">
        <v>100</v>
      </c>
      <c r="T25" s="145">
        <v>100</v>
      </c>
      <c r="U25" s="124">
        <f t="shared" si="6"/>
        <v>19.700000000000273</v>
      </c>
      <c r="V25" s="124">
        <f t="shared" si="7"/>
      </c>
      <c r="W25" s="124">
        <f t="shared" si="11"/>
        <v>788</v>
      </c>
      <c r="X25" s="124">
        <f t="shared" si="8"/>
        <v>156.00000000000023</v>
      </c>
      <c r="Y25" s="124">
        <f t="shared" si="10"/>
        <v>7080.24</v>
      </c>
      <c r="Z25" s="124">
        <f t="shared" si="2"/>
        <v>177794</v>
      </c>
      <c r="AA25" s="125" t="s">
        <v>69</v>
      </c>
      <c r="AB25" s="124">
        <f t="shared" si="9"/>
        <v>0.12628205128205286</v>
      </c>
      <c r="AC25">
        <f t="shared" si="3"/>
        <v>1</v>
      </c>
    </row>
    <row r="26" spans="1:29" ht="13.5">
      <c r="A26">
        <v>25</v>
      </c>
      <c r="B26" t="s">
        <v>105</v>
      </c>
      <c r="C26" t="s">
        <v>106</v>
      </c>
      <c r="D26" t="s">
        <v>111</v>
      </c>
      <c r="E26" s="142" t="s">
        <v>73</v>
      </c>
      <c r="F26">
        <f t="shared" si="0"/>
        <v>0.6</v>
      </c>
      <c r="G26" s="142">
        <v>20080703</v>
      </c>
      <c r="H26" s="142"/>
      <c r="I26" s="142">
        <v>106.91</v>
      </c>
      <c r="J26" s="142">
        <v>105.76</v>
      </c>
      <c r="K26" s="134">
        <f t="shared" si="4"/>
        <v>0.6184139130434828</v>
      </c>
      <c r="L26" t="s">
        <v>106</v>
      </c>
      <c r="M26" s="142">
        <v>20080708</v>
      </c>
      <c r="N26" s="139"/>
      <c r="O26" s="142">
        <v>106.91</v>
      </c>
      <c r="P26" s="161" t="s">
        <v>97</v>
      </c>
      <c r="Q26" t="str">
        <f t="shared" si="1"/>
        <v>－</v>
      </c>
      <c r="R26">
        <f t="shared" si="5"/>
        <v>114.99999999999915</v>
      </c>
      <c r="S26" s="145">
        <v>100</v>
      </c>
      <c r="T26" s="145">
        <v>100</v>
      </c>
      <c r="U26" s="124">
        <f t="shared" si="6"/>
      </c>
      <c r="V26" s="124">
        <f t="shared" si="7"/>
        <v>0</v>
      </c>
      <c r="W26" s="124">
        <f t="shared" si="11"/>
        <v>0</v>
      </c>
      <c r="X26" s="124">
        <f t="shared" si="8"/>
        <v>114.99999999999915</v>
      </c>
      <c r="Y26" s="124">
        <f t="shared" si="10"/>
        <v>7111.76</v>
      </c>
      <c r="Z26" s="124">
        <f t="shared" si="2"/>
        <v>177794</v>
      </c>
      <c r="AA26" s="125" t="s">
        <v>69</v>
      </c>
      <c r="AB26" s="124">
        <f t="shared" si="9"/>
        <v>0</v>
      </c>
      <c r="AC26">
        <f t="shared" si="3"/>
        <v>1</v>
      </c>
    </row>
    <row r="27" spans="1:30" ht="13.5">
      <c r="A27">
        <v>26</v>
      </c>
      <c r="B27" t="s">
        <v>105</v>
      </c>
      <c r="C27" t="s">
        <v>106</v>
      </c>
      <c r="D27" t="s">
        <v>111</v>
      </c>
      <c r="E27" s="142" t="s">
        <v>80</v>
      </c>
      <c r="F27">
        <f t="shared" si="0"/>
        <v>0.7</v>
      </c>
      <c r="G27" s="142">
        <v>20080709</v>
      </c>
      <c r="H27" s="142"/>
      <c r="I27" s="142">
        <v>106.68</v>
      </c>
      <c r="J27" s="142">
        <v>107.65</v>
      </c>
      <c r="K27" s="134">
        <f t="shared" si="4"/>
        <v>0.7331711340206194</v>
      </c>
      <c r="L27" t="s">
        <v>106</v>
      </c>
      <c r="M27" s="142">
        <v>20080714</v>
      </c>
      <c r="N27" s="139"/>
      <c r="O27" s="142">
        <v>106.68</v>
      </c>
      <c r="P27" s="161" t="s">
        <v>97</v>
      </c>
      <c r="Q27" t="str">
        <f t="shared" si="1"/>
        <v>－</v>
      </c>
      <c r="R27">
        <f t="shared" si="5"/>
        <v>96.99999999999989</v>
      </c>
      <c r="S27" s="145">
        <v>100</v>
      </c>
      <c r="T27" s="145">
        <v>100</v>
      </c>
      <c r="U27" s="124">
        <f t="shared" si="6"/>
      </c>
      <c r="V27" s="124">
        <f t="shared" si="7"/>
        <v>0</v>
      </c>
      <c r="W27" s="124">
        <f t="shared" si="11"/>
        <v>0</v>
      </c>
      <c r="X27" s="124">
        <f t="shared" si="8"/>
        <v>96.99999999999989</v>
      </c>
      <c r="Y27" s="124">
        <f t="shared" si="10"/>
        <v>7111.76</v>
      </c>
      <c r="Z27" s="124">
        <f t="shared" si="2"/>
        <v>177794</v>
      </c>
      <c r="AA27" s="125" t="s">
        <v>69</v>
      </c>
      <c r="AB27" s="124">
        <f t="shared" si="9"/>
        <v>0</v>
      </c>
      <c r="AC27">
        <f t="shared" si="3"/>
        <v>2</v>
      </c>
      <c r="AD27">
        <f>Z26-17027</f>
        <v>160767</v>
      </c>
    </row>
    <row r="28" spans="1:29" ht="13.5">
      <c r="A28">
        <v>27</v>
      </c>
      <c r="B28" t="s">
        <v>105</v>
      </c>
      <c r="C28" t="s">
        <v>106</v>
      </c>
      <c r="D28" t="s">
        <v>111</v>
      </c>
      <c r="E28" s="142" t="s">
        <v>73</v>
      </c>
      <c r="F28">
        <f t="shared" si="0"/>
        <v>0.5</v>
      </c>
      <c r="G28" s="142">
        <v>20080709</v>
      </c>
      <c r="H28" s="142"/>
      <c r="I28" s="142">
        <v>107.42</v>
      </c>
      <c r="J28" s="142">
        <v>106.04</v>
      </c>
      <c r="K28" s="134">
        <f>Y28/S28/X28</f>
        <v>0.5153449275362335</v>
      </c>
      <c r="L28" t="s">
        <v>106</v>
      </c>
      <c r="M28" s="142">
        <v>20080724</v>
      </c>
      <c r="N28" s="139"/>
      <c r="O28" s="142">
        <v>107.42</v>
      </c>
      <c r="P28" s="161" t="s">
        <v>123</v>
      </c>
      <c r="Q28" t="str">
        <f>IF(P28="トレーリング","勝ち",IF(OR(P28="LC",P28="建て値前LC"),"負け","－"))</f>
        <v>－</v>
      </c>
      <c r="R28">
        <f t="shared" si="5"/>
        <v>137.99999999999955</v>
      </c>
      <c r="S28" s="145">
        <v>100</v>
      </c>
      <c r="T28" s="145">
        <v>100</v>
      </c>
      <c r="U28" s="124">
        <f t="shared" si="6"/>
      </c>
      <c r="V28" s="124">
        <f t="shared" si="7"/>
        <v>0</v>
      </c>
      <c r="W28" s="124">
        <f t="shared" si="11"/>
        <v>0</v>
      </c>
      <c r="X28" s="124">
        <f t="shared" si="8"/>
        <v>137.99999999999955</v>
      </c>
      <c r="Y28" s="124">
        <f t="shared" si="10"/>
        <v>7111.76</v>
      </c>
      <c r="Z28" s="124">
        <f t="shared" si="2"/>
        <v>177794</v>
      </c>
      <c r="AA28" s="125" t="s">
        <v>69</v>
      </c>
      <c r="AB28" s="124">
        <f t="shared" si="9"/>
        <v>0</v>
      </c>
      <c r="AC28">
        <f t="shared" si="3"/>
        <v>3</v>
      </c>
    </row>
    <row r="29" spans="1:29" ht="13.5">
      <c r="A29">
        <v>28</v>
      </c>
      <c r="B29" t="s">
        <v>105</v>
      </c>
      <c r="C29" t="s">
        <v>106</v>
      </c>
      <c r="D29" t="s">
        <v>111</v>
      </c>
      <c r="E29" s="142" t="s">
        <v>73</v>
      </c>
      <c r="F29">
        <f t="shared" si="0"/>
        <v>0.8</v>
      </c>
      <c r="G29" s="142">
        <v>20080804</v>
      </c>
      <c r="H29" s="142"/>
      <c r="I29" s="142">
        <v>108.28</v>
      </c>
      <c r="J29" s="142">
        <v>107.44</v>
      </c>
      <c r="K29" s="134">
        <f t="shared" si="4"/>
        <v>0.8466380952380917</v>
      </c>
      <c r="L29" t="s">
        <v>106</v>
      </c>
      <c r="M29" s="142">
        <v>20080812</v>
      </c>
      <c r="N29" s="139"/>
      <c r="O29" s="142">
        <v>109.227</v>
      </c>
      <c r="P29" s="161" t="s">
        <v>124</v>
      </c>
      <c r="Q29" t="str">
        <f t="shared" si="1"/>
        <v>勝ち</v>
      </c>
      <c r="R29">
        <f t="shared" si="5"/>
        <v>84.00000000000034</v>
      </c>
      <c r="S29" s="145">
        <v>100</v>
      </c>
      <c r="T29" s="145">
        <v>100</v>
      </c>
      <c r="U29" s="124">
        <f t="shared" si="6"/>
        <v>94.70000000000027</v>
      </c>
      <c r="V29" s="124">
        <f t="shared" si="7"/>
      </c>
      <c r="W29" s="124">
        <f t="shared" si="11"/>
        <v>7576</v>
      </c>
      <c r="X29" s="124">
        <f t="shared" si="8"/>
        <v>84.00000000000034</v>
      </c>
      <c r="Y29" s="124">
        <f t="shared" si="10"/>
        <v>7111.76</v>
      </c>
      <c r="Z29" s="124">
        <f t="shared" si="2"/>
        <v>185370</v>
      </c>
      <c r="AA29" s="125" t="s">
        <v>69</v>
      </c>
      <c r="AB29" s="124">
        <f t="shared" si="9"/>
        <v>1.127380952380951</v>
      </c>
      <c r="AC29">
        <f t="shared" si="3"/>
        <v>1</v>
      </c>
    </row>
    <row r="30" spans="1:29" ht="13.5">
      <c r="A30">
        <v>29</v>
      </c>
      <c r="B30" t="s">
        <v>105</v>
      </c>
      <c r="C30" t="s">
        <v>106</v>
      </c>
      <c r="D30" t="s">
        <v>111</v>
      </c>
      <c r="E30" s="142" t="s">
        <v>73</v>
      </c>
      <c r="F30">
        <f t="shared" si="0"/>
        <v>0.9</v>
      </c>
      <c r="G30" s="142">
        <v>20080814</v>
      </c>
      <c r="H30" s="142"/>
      <c r="I30" s="142">
        <v>109.97</v>
      </c>
      <c r="J30" s="142">
        <v>109.16</v>
      </c>
      <c r="K30" s="134">
        <f t="shared" si="4"/>
        <v>0.9154074074074048</v>
      </c>
      <c r="L30" t="s">
        <v>106</v>
      </c>
      <c r="M30" s="142">
        <v>20080818</v>
      </c>
      <c r="N30" s="139"/>
      <c r="O30" s="142">
        <v>109.97</v>
      </c>
      <c r="P30" s="161" t="s">
        <v>97</v>
      </c>
      <c r="Q30" t="str">
        <f t="shared" si="1"/>
        <v>－</v>
      </c>
      <c r="R30">
        <f t="shared" si="5"/>
        <v>81.00000000000023</v>
      </c>
      <c r="S30" s="145">
        <v>100</v>
      </c>
      <c r="T30" s="145">
        <v>100</v>
      </c>
      <c r="U30" s="124">
        <f t="shared" si="6"/>
      </c>
      <c r="V30" s="124">
        <f t="shared" si="7"/>
        <v>0</v>
      </c>
      <c r="W30" s="124">
        <f t="shared" si="11"/>
        <v>0</v>
      </c>
      <c r="X30" s="124">
        <f t="shared" si="8"/>
        <v>81.00000000000023</v>
      </c>
      <c r="Y30" s="124">
        <f t="shared" si="10"/>
        <v>7414.8</v>
      </c>
      <c r="Z30" s="124">
        <f t="shared" si="2"/>
        <v>185370</v>
      </c>
      <c r="AA30" s="125" t="s">
        <v>69</v>
      </c>
      <c r="AB30" s="124">
        <f t="shared" si="9"/>
        <v>0</v>
      </c>
      <c r="AC30">
        <f t="shared" si="3"/>
        <v>1</v>
      </c>
    </row>
    <row r="31" spans="1:29" ht="13.5">
      <c r="A31">
        <v>30</v>
      </c>
      <c r="B31" t="s">
        <v>105</v>
      </c>
      <c r="C31" t="s">
        <v>106</v>
      </c>
      <c r="D31" t="s">
        <v>111</v>
      </c>
      <c r="E31" s="142" t="s">
        <v>80</v>
      </c>
      <c r="F31">
        <f t="shared" si="0"/>
        <v>0.6</v>
      </c>
      <c r="G31" s="142">
        <v>20080827</v>
      </c>
      <c r="H31" s="142"/>
      <c r="I31" s="142">
        <v>108.68</v>
      </c>
      <c r="J31" s="142">
        <v>109.88</v>
      </c>
      <c r="K31" s="134">
        <f t="shared" si="4"/>
        <v>0.6179000000000058</v>
      </c>
      <c r="L31" t="s">
        <v>106</v>
      </c>
      <c r="M31" s="142">
        <v>20080902</v>
      </c>
      <c r="N31" s="139"/>
      <c r="O31" s="142">
        <v>108.68</v>
      </c>
      <c r="P31" s="161" t="s">
        <v>97</v>
      </c>
      <c r="Q31" t="str">
        <f t="shared" si="1"/>
        <v>－</v>
      </c>
      <c r="R31">
        <f t="shared" si="5"/>
        <v>119.99999999999886</v>
      </c>
      <c r="S31" s="145">
        <v>100</v>
      </c>
      <c r="T31" s="145">
        <v>100</v>
      </c>
      <c r="U31" s="124">
        <f t="shared" si="6"/>
      </c>
      <c r="V31" s="124">
        <f t="shared" si="7"/>
        <v>0</v>
      </c>
      <c r="W31" s="124">
        <f t="shared" si="11"/>
        <v>0</v>
      </c>
      <c r="X31" s="124">
        <f t="shared" si="8"/>
        <v>119.99999999999886</v>
      </c>
      <c r="Y31" s="124">
        <f t="shared" si="10"/>
        <v>7414.8</v>
      </c>
      <c r="Z31" s="124">
        <f t="shared" si="2"/>
        <v>185370</v>
      </c>
      <c r="AA31" s="125" t="s">
        <v>69</v>
      </c>
      <c r="AB31" s="124">
        <f t="shared" si="9"/>
        <v>0</v>
      </c>
      <c r="AC31">
        <f t="shared" si="3"/>
        <v>2</v>
      </c>
    </row>
    <row r="32" spans="1:29" ht="13.5">
      <c r="A32">
        <v>31</v>
      </c>
      <c r="B32" t="s">
        <v>105</v>
      </c>
      <c r="C32" t="s">
        <v>106</v>
      </c>
      <c r="D32" t="s">
        <v>111</v>
      </c>
      <c r="E32" s="142" t="s">
        <v>80</v>
      </c>
      <c r="F32">
        <f t="shared" si="0"/>
        <v>0.5</v>
      </c>
      <c r="G32" s="142">
        <v>20080908</v>
      </c>
      <c r="H32" s="142"/>
      <c r="I32" s="142">
        <v>107.73</v>
      </c>
      <c r="J32" s="142">
        <v>109.05</v>
      </c>
      <c r="K32" s="134">
        <f t="shared" si="4"/>
        <v>0.5617272727272756</v>
      </c>
      <c r="L32" t="s">
        <v>106</v>
      </c>
      <c r="M32" s="142">
        <v>20080911</v>
      </c>
      <c r="N32" s="139"/>
      <c r="O32" s="142">
        <v>107.539</v>
      </c>
      <c r="P32" s="161" t="s">
        <v>125</v>
      </c>
      <c r="Q32" t="str">
        <f>IF(P32="トレーリング","勝ち",IF(OR(P32="LC",P32="建て値前LC"),"負け","－"))</f>
        <v>勝ち</v>
      </c>
      <c r="R32">
        <f t="shared" si="5"/>
        <v>131.99999999999932</v>
      </c>
      <c r="S32" s="145">
        <v>100</v>
      </c>
      <c r="T32" s="145">
        <v>100</v>
      </c>
      <c r="U32" s="124">
        <f t="shared" si="6"/>
        <v>19.10000000000025</v>
      </c>
      <c r="V32" s="124">
        <f t="shared" si="7"/>
      </c>
      <c r="W32" s="124">
        <f t="shared" si="11"/>
        <v>955</v>
      </c>
      <c r="X32" s="124">
        <f t="shared" si="8"/>
        <v>131.99999999999932</v>
      </c>
      <c r="Y32" s="124">
        <f t="shared" si="10"/>
        <v>7414.8</v>
      </c>
      <c r="Z32" s="124">
        <f t="shared" si="2"/>
        <v>186325</v>
      </c>
      <c r="AA32" s="125" t="s">
        <v>69</v>
      </c>
      <c r="AB32" s="124">
        <f t="shared" si="9"/>
        <v>0.14469696969697235</v>
      </c>
      <c r="AC32">
        <f t="shared" si="3"/>
        <v>1</v>
      </c>
    </row>
    <row r="33" spans="1:29" ht="13.5">
      <c r="A33">
        <v>32</v>
      </c>
      <c r="B33" t="s">
        <v>105</v>
      </c>
      <c r="C33" t="s">
        <v>106</v>
      </c>
      <c r="D33" t="s">
        <v>111</v>
      </c>
      <c r="E33" s="142" t="s">
        <v>80</v>
      </c>
      <c r="F33">
        <f t="shared" si="0"/>
        <v>0.5</v>
      </c>
      <c r="G33" s="142">
        <v>20081002</v>
      </c>
      <c r="H33" s="139"/>
      <c r="I33" s="142">
        <v>104.92</v>
      </c>
      <c r="J33" s="142">
        <v>106.27</v>
      </c>
      <c r="K33" s="134">
        <f t="shared" si="4"/>
        <v>0.5520740740740764</v>
      </c>
      <c r="L33" t="s">
        <v>106</v>
      </c>
      <c r="M33" s="142">
        <v>20081028</v>
      </c>
      <c r="N33" s="139"/>
      <c r="O33" s="142">
        <v>100.831</v>
      </c>
      <c r="P33" s="161" t="s">
        <v>126</v>
      </c>
      <c r="Q33" t="str">
        <f t="shared" si="1"/>
        <v>勝ち</v>
      </c>
      <c r="R33">
        <f t="shared" si="5"/>
        <v>134.99999999999943</v>
      </c>
      <c r="S33" s="145">
        <v>100</v>
      </c>
      <c r="T33" s="145">
        <v>100</v>
      </c>
      <c r="U33" s="124">
        <f t="shared" si="6"/>
        <v>408.89999999999986</v>
      </c>
      <c r="V33" s="124">
        <f t="shared" si="7"/>
      </c>
      <c r="W33" s="124">
        <f t="shared" si="11"/>
        <v>20445</v>
      </c>
      <c r="X33" s="124">
        <f t="shared" si="8"/>
        <v>134.99999999999943</v>
      </c>
      <c r="Y33" s="124">
        <f t="shared" si="10"/>
        <v>7453</v>
      </c>
      <c r="Z33" s="124">
        <f t="shared" si="2"/>
        <v>206770</v>
      </c>
      <c r="AA33" s="125" t="s">
        <v>69</v>
      </c>
      <c r="AB33" s="124">
        <f t="shared" si="9"/>
        <v>3.0288888888889005</v>
      </c>
      <c r="AC33">
        <f t="shared" si="3"/>
        <v>2</v>
      </c>
    </row>
    <row r="34" spans="1:29" ht="13.5">
      <c r="A34">
        <v>33</v>
      </c>
      <c r="B34" t="s">
        <v>105</v>
      </c>
      <c r="C34" t="s">
        <v>106</v>
      </c>
      <c r="D34" t="s">
        <v>111</v>
      </c>
      <c r="E34" s="142" t="s">
        <v>73</v>
      </c>
      <c r="F34">
        <f t="shared" si="0"/>
        <v>0.4</v>
      </c>
      <c r="G34" s="142">
        <v>20081030</v>
      </c>
      <c r="H34" s="142"/>
      <c r="I34" s="142">
        <v>99.11</v>
      </c>
      <c r="J34" s="142">
        <v>97.39</v>
      </c>
      <c r="K34" s="134">
        <f>Y34/S34/X34</f>
        <v>0.4808604651162794</v>
      </c>
      <c r="L34" t="s">
        <v>106</v>
      </c>
      <c r="M34" s="142">
        <v>20081105</v>
      </c>
      <c r="N34" s="139"/>
      <c r="O34" s="142">
        <v>99.11</v>
      </c>
      <c r="P34" s="161" t="s">
        <v>127</v>
      </c>
      <c r="Q34" t="str">
        <f aca="true" t="shared" si="12" ref="Q34:Q65">IF(P34="トレーリング","勝ち",IF(OR(P34="LC",P34="建て値前LC"),"負け","－"))</f>
        <v>－</v>
      </c>
      <c r="R34">
        <f t="shared" si="5"/>
        <v>171.9999999999999</v>
      </c>
      <c r="S34" s="145">
        <v>100</v>
      </c>
      <c r="T34" s="145">
        <v>100</v>
      </c>
      <c r="U34" s="124">
        <f t="shared" si="6"/>
      </c>
      <c r="V34" s="124">
        <f t="shared" si="7"/>
        <v>0</v>
      </c>
      <c r="W34" s="124">
        <f t="shared" si="11"/>
        <v>0</v>
      </c>
      <c r="X34" s="124">
        <f t="shared" si="8"/>
        <v>171.9999999999999</v>
      </c>
      <c r="Y34" s="124">
        <f aca="true" t="shared" si="13" ref="Y34:Y65">$X$1*Z33</f>
        <v>8270.8</v>
      </c>
      <c r="Z34" s="124">
        <f t="shared" si="2"/>
        <v>206770</v>
      </c>
      <c r="AA34" s="125" t="s">
        <v>69</v>
      </c>
      <c r="AB34" s="124">
        <f aca="true" t="shared" si="14" ref="AB34:AB65">IF(V34="",U34/X34,V34/X34)</f>
        <v>0</v>
      </c>
      <c r="AC34">
        <f aca="true" t="shared" si="15" ref="AC34:AC65">IF(Q34=Q33,AC33+1,1)</f>
        <v>1</v>
      </c>
    </row>
    <row r="35" spans="1:29" ht="13.5">
      <c r="A35">
        <v>34</v>
      </c>
      <c r="B35" t="s">
        <v>105</v>
      </c>
      <c r="C35" t="s">
        <v>106</v>
      </c>
      <c r="D35" t="s">
        <v>111</v>
      </c>
      <c r="E35" s="142" t="s">
        <v>73</v>
      </c>
      <c r="F35">
        <f t="shared" si="0"/>
        <v>0.3</v>
      </c>
      <c r="G35" s="142">
        <v>20081105</v>
      </c>
      <c r="H35" s="142"/>
      <c r="I35" s="142">
        <v>97.75</v>
      </c>
      <c r="J35" s="142">
        <v>99.85</v>
      </c>
      <c r="K35" s="134">
        <f t="shared" si="4"/>
        <v>0.3938476190476201</v>
      </c>
      <c r="L35" t="s">
        <v>106</v>
      </c>
      <c r="M35" s="142">
        <v>20081107</v>
      </c>
      <c r="N35" s="139"/>
      <c r="O35" s="142">
        <v>97.75</v>
      </c>
      <c r="P35" s="161" t="s">
        <v>97</v>
      </c>
      <c r="Q35" t="str">
        <f t="shared" si="12"/>
        <v>－</v>
      </c>
      <c r="R35">
        <f t="shared" si="5"/>
        <v>209.99999999999943</v>
      </c>
      <c r="S35" s="145">
        <v>100</v>
      </c>
      <c r="T35" s="145">
        <v>100</v>
      </c>
      <c r="U35" s="124">
        <f t="shared" si="6"/>
      </c>
      <c r="V35" s="124">
        <f t="shared" si="7"/>
        <v>0</v>
      </c>
      <c r="W35" s="124">
        <f t="shared" si="11"/>
        <v>0</v>
      </c>
      <c r="X35" s="124">
        <f t="shared" si="8"/>
        <v>209.99999999999943</v>
      </c>
      <c r="Y35" s="124">
        <f t="shared" si="13"/>
        <v>8270.8</v>
      </c>
      <c r="Z35" s="124">
        <f t="shared" si="2"/>
        <v>206770</v>
      </c>
      <c r="AA35" s="125" t="s">
        <v>69</v>
      </c>
      <c r="AB35" s="124">
        <f t="shared" si="14"/>
        <v>0</v>
      </c>
      <c r="AC35">
        <f t="shared" si="15"/>
        <v>2</v>
      </c>
    </row>
    <row r="36" spans="1:29" ht="13.5">
      <c r="A36">
        <v>35</v>
      </c>
      <c r="B36" t="s">
        <v>105</v>
      </c>
      <c r="C36" t="s">
        <v>106</v>
      </c>
      <c r="D36" t="s">
        <v>111</v>
      </c>
      <c r="E36" s="142" t="s">
        <v>80</v>
      </c>
      <c r="F36">
        <f t="shared" si="0"/>
        <v>0.5</v>
      </c>
      <c r="G36" s="142">
        <v>20081119</v>
      </c>
      <c r="H36" s="142"/>
      <c r="I36" s="142">
        <v>95.55</v>
      </c>
      <c r="J36" s="142">
        <v>97.07</v>
      </c>
      <c r="K36" s="134">
        <f t="shared" si="4"/>
        <v>0.5441315789473699</v>
      </c>
      <c r="L36" t="s">
        <v>106</v>
      </c>
      <c r="M36" s="142">
        <v>20081121</v>
      </c>
      <c r="N36" s="139"/>
      <c r="O36" s="142">
        <v>95.55</v>
      </c>
      <c r="P36" s="161" t="s">
        <v>97</v>
      </c>
      <c r="Q36" t="str">
        <f t="shared" si="12"/>
        <v>－</v>
      </c>
      <c r="R36">
        <f t="shared" si="5"/>
        <v>151.9999999999996</v>
      </c>
      <c r="S36" s="145">
        <v>100</v>
      </c>
      <c r="T36" s="145">
        <v>100</v>
      </c>
      <c r="U36" s="124">
        <f t="shared" si="6"/>
      </c>
      <c r="V36" s="124">
        <f t="shared" si="7"/>
        <v>0</v>
      </c>
      <c r="W36" s="124">
        <f t="shared" si="11"/>
        <v>0</v>
      </c>
      <c r="X36" s="124">
        <f t="shared" si="8"/>
        <v>151.9999999999996</v>
      </c>
      <c r="Y36" s="124">
        <f t="shared" si="13"/>
        <v>8270.8</v>
      </c>
      <c r="Z36" s="124">
        <f aca="true" t="shared" si="16" ref="Z36:Z65">Z35+W36</f>
        <v>206770</v>
      </c>
      <c r="AA36" s="125" t="s">
        <v>69</v>
      </c>
      <c r="AB36" s="124">
        <f t="shared" si="14"/>
        <v>0</v>
      </c>
      <c r="AC36">
        <f t="shared" si="15"/>
        <v>3</v>
      </c>
    </row>
    <row r="37" spans="1:29" ht="13.5">
      <c r="A37">
        <v>36</v>
      </c>
      <c r="B37" t="s">
        <v>105</v>
      </c>
      <c r="C37" t="s">
        <v>106</v>
      </c>
      <c r="D37" t="s">
        <v>111</v>
      </c>
      <c r="E37" s="142" t="s">
        <v>80</v>
      </c>
      <c r="F37">
        <f t="shared" si="0"/>
        <v>0.4</v>
      </c>
      <c r="G37" s="142">
        <v>20081125</v>
      </c>
      <c r="H37" s="142"/>
      <c r="I37" s="142">
        <v>94.93</v>
      </c>
      <c r="J37" s="142">
        <v>96.92</v>
      </c>
      <c r="K37" s="134">
        <f t="shared" si="4"/>
        <v>0.4156180904522624</v>
      </c>
      <c r="L37" t="s">
        <v>106</v>
      </c>
      <c r="M37" s="142">
        <v>20081222</v>
      </c>
      <c r="N37" s="139"/>
      <c r="O37" s="142">
        <v>90.242</v>
      </c>
      <c r="P37" s="161" t="s">
        <v>79</v>
      </c>
      <c r="Q37" t="str">
        <f t="shared" si="12"/>
        <v>勝ち</v>
      </c>
      <c r="R37">
        <f t="shared" si="5"/>
        <v>198.9999999999995</v>
      </c>
      <c r="S37" s="145">
        <v>100</v>
      </c>
      <c r="T37" s="145">
        <v>100</v>
      </c>
      <c r="U37" s="124">
        <f t="shared" si="6"/>
        <v>468.80000000000024</v>
      </c>
      <c r="V37" s="124">
        <f t="shared" si="7"/>
      </c>
      <c r="W37" s="124">
        <f t="shared" si="11"/>
        <v>18752</v>
      </c>
      <c r="X37" s="124">
        <f t="shared" si="8"/>
        <v>198.9999999999995</v>
      </c>
      <c r="Y37" s="124">
        <f t="shared" si="13"/>
        <v>8270.8</v>
      </c>
      <c r="Z37" s="124">
        <f t="shared" si="16"/>
        <v>225522</v>
      </c>
      <c r="AA37" s="125" t="s">
        <v>69</v>
      </c>
      <c r="AB37" s="124">
        <f t="shared" si="14"/>
        <v>2.355778894472369</v>
      </c>
      <c r="AC37">
        <f t="shared" si="15"/>
        <v>1</v>
      </c>
    </row>
    <row r="38" spans="1:29" ht="13.5">
      <c r="A38">
        <v>37</v>
      </c>
      <c r="B38" t="s">
        <v>105</v>
      </c>
      <c r="C38" t="s">
        <v>106</v>
      </c>
      <c r="D38" t="s">
        <v>111</v>
      </c>
      <c r="E38" s="142" t="s">
        <v>73</v>
      </c>
      <c r="F38">
        <f t="shared" si="0"/>
        <v>1.1</v>
      </c>
      <c r="G38" s="142">
        <v>20081231</v>
      </c>
      <c r="H38" s="142"/>
      <c r="I38" s="142">
        <v>90.92</v>
      </c>
      <c r="J38" s="142">
        <v>90.12</v>
      </c>
      <c r="K38" s="134">
        <f t="shared" si="4"/>
        <v>1.1276100000000042</v>
      </c>
      <c r="L38" t="s">
        <v>106</v>
      </c>
      <c r="M38" s="142">
        <v>20090108</v>
      </c>
      <c r="N38" s="139"/>
      <c r="O38" s="142">
        <v>91.671</v>
      </c>
      <c r="P38" s="161" t="s">
        <v>79</v>
      </c>
      <c r="Q38" t="str">
        <f t="shared" si="12"/>
        <v>勝ち</v>
      </c>
      <c r="R38">
        <f t="shared" si="5"/>
        <v>79.99999999999972</v>
      </c>
      <c r="S38" s="145">
        <v>100</v>
      </c>
      <c r="T38" s="145">
        <v>100</v>
      </c>
      <c r="U38" s="124">
        <f t="shared" si="6"/>
        <v>75.10000000000048</v>
      </c>
      <c r="V38" s="124">
        <f t="shared" si="7"/>
      </c>
      <c r="W38" s="124">
        <f t="shared" si="11"/>
        <v>8261</v>
      </c>
      <c r="X38" s="124">
        <f t="shared" si="8"/>
        <v>79.99999999999972</v>
      </c>
      <c r="Y38" s="124">
        <f t="shared" si="13"/>
        <v>9020.880000000001</v>
      </c>
      <c r="Z38" s="124">
        <f t="shared" si="16"/>
        <v>233783</v>
      </c>
      <c r="AA38" s="125" t="s">
        <v>69</v>
      </c>
      <c r="AB38" s="124">
        <f t="shared" si="14"/>
        <v>0.9387500000000093</v>
      </c>
      <c r="AC38">
        <f t="shared" si="15"/>
        <v>2</v>
      </c>
    </row>
    <row r="39" spans="1:29" ht="13.5">
      <c r="A39">
        <v>38</v>
      </c>
      <c r="B39" t="s">
        <v>105</v>
      </c>
      <c r="C39" t="s">
        <v>106</v>
      </c>
      <c r="D39" t="s">
        <v>111</v>
      </c>
      <c r="E39" s="142" t="s">
        <v>80</v>
      </c>
      <c r="F39">
        <f t="shared" si="0"/>
        <v>2.5</v>
      </c>
      <c r="G39" s="142">
        <v>20090201</v>
      </c>
      <c r="H39" s="142"/>
      <c r="I39" s="142">
        <v>89.59</v>
      </c>
      <c r="J39" s="142">
        <v>89.96</v>
      </c>
      <c r="K39" s="134">
        <f t="shared" si="4"/>
        <v>2.5273837837838498</v>
      </c>
      <c r="L39" t="s">
        <v>106</v>
      </c>
      <c r="M39" s="142">
        <v>20090203</v>
      </c>
      <c r="N39" s="139"/>
      <c r="O39" s="142">
        <v>89.59</v>
      </c>
      <c r="P39" s="161" t="s">
        <v>97</v>
      </c>
      <c r="Q39" t="str">
        <f t="shared" si="12"/>
        <v>－</v>
      </c>
      <c r="R39">
        <f t="shared" si="5"/>
        <v>36.999999999999034</v>
      </c>
      <c r="S39" s="145">
        <v>100</v>
      </c>
      <c r="T39" s="145">
        <v>100</v>
      </c>
      <c r="U39" s="124">
        <f t="shared" si="6"/>
      </c>
      <c r="V39" s="124">
        <f t="shared" si="7"/>
        <v>0</v>
      </c>
      <c r="W39" s="124">
        <f t="shared" si="11"/>
        <v>0</v>
      </c>
      <c r="X39" s="124">
        <f t="shared" si="8"/>
        <v>36.999999999999034</v>
      </c>
      <c r="Y39" s="124">
        <f t="shared" si="13"/>
        <v>9351.32</v>
      </c>
      <c r="Z39" s="124">
        <f t="shared" si="16"/>
        <v>233783</v>
      </c>
      <c r="AA39" s="125" t="s">
        <v>69</v>
      </c>
      <c r="AB39" s="124">
        <f t="shared" si="14"/>
        <v>0</v>
      </c>
      <c r="AC39">
        <f t="shared" si="15"/>
        <v>1</v>
      </c>
    </row>
    <row r="40" spans="1:29" ht="13.5">
      <c r="A40">
        <v>39</v>
      </c>
      <c r="B40" t="s">
        <v>105</v>
      </c>
      <c r="C40" t="s">
        <v>106</v>
      </c>
      <c r="D40" t="s">
        <v>111</v>
      </c>
      <c r="E40" s="142" t="s">
        <v>73</v>
      </c>
      <c r="F40">
        <f t="shared" si="0"/>
        <v>0.7</v>
      </c>
      <c r="G40" s="142">
        <v>20090212</v>
      </c>
      <c r="H40" s="142"/>
      <c r="I40" s="142">
        <v>91.1</v>
      </c>
      <c r="J40" s="142">
        <v>89.8</v>
      </c>
      <c r="K40" s="134">
        <f t="shared" si="4"/>
        <v>0.7193323076923093</v>
      </c>
      <c r="L40" t="s">
        <v>106</v>
      </c>
      <c r="M40" s="142">
        <v>20090305</v>
      </c>
      <c r="N40" s="139"/>
      <c r="O40" s="142">
        <v>98.633</v>
      </c>
      <c r="P40" s="161" t="s">
        <v>79</v>
      </c>
      <c r="Q40" t="str">
        <f t="shared" si="12"/>
        <v>勝ち</v>
      </c>
      <c r="R40">
        <f t="shared" si="5"/>
        <v>129.99999999999972</v>
      </c>
      <c r="S40" s="145">
        <v>100</v>
      </c>
      <c r="T40" s="145">
        <v>100</v>
      </c>
      <c r="U40" s="124">
        <f t="shared" si="6"/>
        <v>753.3000000000002</v>
      </c>
      <c r="V40" s="124">
        <f t="shared" si="7"/>
      </c>
      <c r="W40" s="124">
        <f t="shared" si="11"/>
        <v>52731</v>
      </c>
      <c r="X40" s="124">
        <f t="shared" si="8"/>
        <v>129.99999999999972</v>
      </c>
      <c r="Y40" s="124">
        <f t="shared" si="13"/>
        <v>9351.32</v>
      </c>
      <c r="Z40" s="124">
        <f t="shared" si="16"/>
        <v>286514</v>
      </c>
      <c r="AA40" s="125" t="s">
        <v>69</v>
      </c>
      <c r="AB40" s="124">
        <f t="shared" si="14"/>
        <v>5.7946153846153985</v>
      </c>
      <c r="AC40">
        <f t="shared" si="15"/>
        <v>1</v>
      </c>
    </row>
    <row r="41" spans="1:29" ht="13.5">
      <c r="A41">
        <v>40</v>
      </c>
      <c r="B41" t="s">
        <v>105</v>
      </c>
      <c r="C41" t="s">
        <v>106</v>
      </c>
      <c r="D41" t="s">
        <v>111</v>
      </c>
      <c r="E41" s="142" t="s">
        <v>80</v>
      </c>
      <c r="F41">
        <f t="shared" si="0"/>
        <v>2.2</v>
      </c>
      <c r="G41" s="142">
        <v>20090308</v>
      </c>
      <c r="H41" s="142"/>
      <c r="I41" s="142">
        <v>97.9</v>
      </c>
      <c r="J41" s="142">
        <v>98.4</v>
      </c>
      <c r="K41" s="134">
        <f t="shared" si="4"/>
        <v>2.292112</v>
      </c>
      <c r="L41" t="s">
        <v>106</v>
      </c>
      <c r="M41" s="142">
        <v>20090312</v>
      </c>
      <c r="N41" s="139"/>
      <c r="O41" s="142">
        <v>97.9</v>
      </c>
      <c r="P41" s="161" t="s">
        <v>97</v>
      </c>
      <c r="Q41" t="str">
        <f t="shared" si="12"/>
        <v>－</v>
      </c>
      <c r="R41">
        <f t="shared" si="5"/>
        <v>50</v>
      </c>
      <c r="S41" s="145">
        <v>100</v>
      </c>
      <c r="T41" s="145">
        <v>100</v>
      </c>
      <c r="U41" s="124">
        <f t="shared" si="6"/>
      </c>
      <c r="V41" s="124">
        <f t="shared" si="7"/>
        <v>0</v>
      </c>
      <c r="W41" s="124">
        <f t="shared" si="11"/>
        <v>0</v>
      </c>
      <c r="X41" s="124">
        <f t="shared" si="8"/>
        <v>50</v>
      </c>
      <c r="Y41" s="124">
        <f t="shared" si="13"/>
        <v>11460.56</v>
      </c>
      <c r="Z41" s="124">
        <f t="shared" si="16"/>
        <v>286514</v>
      </c>
      <c r="AA41" s="125" t="s">
        <v>69</v>
      </c>
      <c r="AB41" s="124">
        <f t="shared" si="14"/>
        <v>0</v>
      </c>
      <c r="AC41">
        <f t="shared" si="15"/>
        <v>1</v>
      </c>
    </row>
    <row r="42" spans="1:29" ht="13.5">
      <c r="A42">
        <v>41</v>
      </c>
      <c r="B42" t="s">
        <v>105</v>
      </c>
      <c r="C42" t="s">
        <v>106</v>
      </c>
      <c r="D42" t="s">
        <v>111</v>
      </c>
      <c r="E42" s="142" t="s">
        <v>80</v>
      </c>
      <c r="F42">
        <f t="shared" si="0"/>
        <v>0.3</v>
      </c>
      <c r="G42" s="142">
        <v>20090318</v>
      </c>
      <c r="H42" s="142"/>
      <c r="I42" s="142">
        <v>95.67</v>
      </c>
      <c r="J42" s="142">
        <v>98.81</v>
      </c>
      <c r="K42" s="134">
        <f t="shared" si="4"/>
        <v>0.3649859872611464</v>
      </c>
      <c r="L42" t="s">
        <v>106</v>
      </c>
      <c r="M42" s="142">
        <v>20090320</v>
      </c>
      <c r="N42" s="139"/>
      <c r="O42" s="142">
        <v>95.67</v>
      </c>
      <c r="P42" s="161" t="s">
        <v>97</v>
      </c>
      <c r="Q42" t="str">
        <f t="shared" si="12"/>
        <v>－</v>
      </c>
      <c r="R42">
        <f t="shared" si="5"/>
        <v>314.00000000000006</v>
      </c>
      <c r="S42" s="145">
        <v>100</v>
      </c>
      <c r="T42" s="145">
        <v>100</v>
      </c>
      <c r="U42" s="124">
        <f t="shared" si="6"/>
      </c>
      <c r="V42" s="124">
        <f t="shared" si="7"/>
        <v>0</v>
      </c>
      <c r="W42" s="124">
        <f t="shared" si="11"/>
        <v>0</v>
      </c>
      <c r="X42" s="124">
        <f t="shared" si="8"/>
        <v>314.00000000000006</v>
      </c>
      <c r="Y42" s="124">
        <f t="shared" si="13"/>
        <v>11460.56</v>
      </c>
      <c r="Z42" s="124">
        <f t="shared" si="16"/>
        <v>286514</v>
      </c>
      <c r="AA42" s="125" t="s">
        <v>69</v>
      </c>
      <c r="AB42" s="124">
        <f t="shared" si="14"/>
        <v>0</v>
      </c>
      <c r="AC42">
        <f t="shared" si="15"/>
        <v>2</v>
      </c>
    </row>
    <row r="43" spans="1:29" ht="13.5">
      <c r="A43">
        <v>42</v>
      </c>
      <c r="B43" t="s">
        <v>105</v>
      </c>
      <c r="C43" t="s">
        <v>106</v>
      </c>
      <c r="D43" t="s">
        <v>111</v>
      </c>
      <c r="E43" s="142" t="s">
        <v>73</v>
      </c>
      <c r="F43">
        <f t="shared" si="0"/>
        <v>0.5</v>
      </c>
      <c r="G43" s="142">
        <v>20090331</v>
      </c>
      <c r="H43" s="142"/>
      <c r="I43" s="142">
        <v>99.47</v>
      </c>
      <c r="J43" s="142">
        <v>97.38</v>
      </c>
      <c r="K43" s="134">
        <f t="shared" si="4"/>
        <v>0.5483521531100469</v>
      </c>
      <c r="L43" t="s">
        <v>106</v>
      </c>
      <c r="M43" s="142">
        <v>20090408</v>
      </c>
      <c r="N43" s="139"/>
      <c r="O43" s="142">
        <v>99.834</v>
      </c>
      <c r="P43" s="161" t="s">
        <v>79</v>
      </c>
      <c r="Q43" t="str">
        <f t="shared" si="12"/>
        <v>勝ち</v>
      </c>
      <c r="R43">
        <f t="shared" si="5"/>
        <v>209.00000000000034</v>
      </c>
      <c r="S43" s="145">
        <v>100</v>
      </c>
      <c r="T43" s="145">
        <v>100</v>
      </c>
      <c r="U43" s="124">
        <f t="shared" si="6"/>
        <v>36.40000000000043</v>
      </c>
      <c r="V43" s="124">
        <f t="shared" si="7"/>
      </c>
      <c r="W43" s="124">
        <f t="shared" si="11"/>
        <v>1820</v>
      </c>
      <c r="X43" s="124">
        <f t="shared" si="8"/>
        <v>209.00000000000034</v>
      </c>
      <c r="Y43" s="124">
        <f t="shared" si="13"/>
        <v>11460.56</v>
      </c>
      <c r="Z43" s="124">
        <f t="shared" si="16"/>
        <v>288334</v>
      </c>
      <c r="AA43" s="125" t="s">
        <v>69</v>
      </c>
      <c r="AB43" s="124">
        <f t="shared" si="14"/>
        <v>0.1741626794258391</v>
      </c>
      <c r="AC43">
        <f t="shared" si="15"/>
        <v>1</v>
      </c>
    </row>
    <row r="44" spans="1:29" ht="13.5">
      <c r="A44">
        <v>43</v>
      </c>
      <c r="B44" t="s">
        <v>105</v>
      </c>
      <c r="C44" t="s">
        <v>106</v>
      </c>
      <c r="D44" t="s">
        <v>111</v>
      </c>
      <c r="E44" s="142" t="s">
        <v>80</v>
      </c>
      <c r="F44">
        <f t="shared" si="0"/>
        <v>1</v>
      </c>
      <c r="G44" s="142">
        <v>20090417</v>
      </c>
      <c r="H44" s="142"/>
      <c r="I44" s="142">
        <v>98.71</v>
      </c>
      <c r="J44" s="142">
        <v>99.76</v>
      </c>
      <c r="K44" s="134">
        <f t="shared" si="4"/>
        <v>1.0984152380952263</v>
      </c>
      <c r="L44" t="s">
        <v>106</v>
      </c>
      <c r="M44" s="142">
        <v>20090429</v>
      </c>
      <c r="N44" s="139"/>
      <c r="O44" s="142">
        <v>97.075</v>
      </c>
      <c r="P44" s="161" t="s">
        <v>113</v>
      </c>
      <c r="Q44" t="str">
        <f t="shared" si="12"/>
        <v>勝ち</v>
      </c>
      <c r="R44">
        <f t="shared" si="5"/>
        <v>105.00000000000114</v>
      </c>
      <c r="S44" s="145">
        <v>100</v>
      </c>
      <c r="T44" s="145">
        <v>100</v>
      </c>
      <c r="U44" s="124">
        <f t="shared" si="6"/>
        <v>163.4999999999991</v>
      </c>
      <c r="V44" s="124">
        <f t="shared" si="7"/>
      </c>
      <c r="W44" s="124">
        <f t="shared" si="11"/>
        <v>16349</v>
      </c>
      <c r="X44" s="124">
        <f t="shared" si="8"/>
        <v>105.00000000000114</v>
      </c>
      <c r="Y44" s="124">
        <f t="shared" si="13"/>
        <v>11533.36</v>
      </c>
      <c r="Z44" s="124">
        <f t="shared" si="16"/>
        <v>304683</v>
      </c>
      <c r="AA44" s="125" t="s">
        <v>69</v>
      </c>
      <c r="AB44" s="124">
        <f t="shared" si="14"/>
        <v>1.5571428571428316</v>
      </c>
      <c r="AC44">
        <f t="shared" si="15"/>
        <v>2</v>
      </c>
    </row>
    <row r="45" spans="1:29" ht="13.5">
      <c r="A45">
        <v>44</v>
      </c>
      <c r="B45" t="s">
        <v>105</v>
      </c>
      <c r="C45" t="s">
        <v>106</v>
      </c>
      <c r="D45" t="s">
        <v>111</v>
      </c>
      <c r="E45" s="142" t="s">
        <v>80</v>
      </c>
      <c r="F45">
        <f t="shared" si="0"/>
        <v>0.9</v>
      </c>
      <c r="G45" s="142">
        <v>20090508</v>
      </c>
      <c r="H45" s="142"/>
      <c r="I45" s="142">
        <v>98.32</v>
      </c>
      <c r="J45" s="142">
        <v>99.58</v>
      </c>
      <c r="K45" s="134">
        <f t="shared" si="4"/>
        <v>0.9672476190476151</v>
      </c>
      <c r="L45" t="s">
        <v>106</v>
      </c>
      <c r="M45" s="142">
        <v>20090518</v>
      </c>
      <c r="N45" s="139"/>
      <c r="O45" s="142">
        <v>96.04</v>
      </c>
      <c r="P45" s="161" t="s">
        <v>79</v>
      </c>
      <c r="Q45" t="str">
        <f t="shared" si="12"/>
        <v>勝ち</v>
      </c>
      <c r="R45">
        <f t="shared" si="5"/>
        <v>126.00000000000051</v>
      </c>
      <c r="S45" s="145">
        <v>100</v>
      </c>
      <c r="T45" s="145">
        <v>100</v>
      </c>
      <c r="U45" s="124">
        <f t="shared" si="6"/>
        <v>227.9999999999987</v>
      </c>
      <c r="V45" s="124">
        <f t="shared" si="7"/>
      </c>
      <c r="W45" s="124">
        <f t="shared" si="11"/>
        <v>20519</v>
      </c>
      <c r="X45" s="124">
        <f t="shared" si="8"/>
        <v>126.00000000000051</v>
      </c>
      <c r="Y45" s="124">
        <f t="shared" si="13"/>
        <v>12187.32</v>
      </c>
      <c r="Z45" s="124">
        <f t="shared" si="16"/>
        <v>325202</v>
      </c>
      <c r="AA45" s="125" t="s">
        <v>69</v>
      </c>
      <c r="AB45" s="124">
        <f t="shared" si="14"/>
        <v>1.8095238095237918</v>
      </c>
      <c r="AC45">
        <f t="shared" si="15"/>
        <v>3</v>
      </c>
    </row>
    <row r="46" spans="1:29" ht="13.5">
      <c r="A46">
        <v>45</v>
      </c>
      <c r="B46" t="s">
        <v>105</v>
      </c>
      <c r="C46" t="s">
        <v>106</v>
      </c>
      <c r="D46" t="s">
        <v>111</v>
      </c>
      <c r="E46" s="142" t="s">
        <v>80</v>
      </c>
      <c r="F46">
        <f t="shared" si="0"/>
        <v>0.6</v>
      </c>
      <c r="G46" s="142">
        <v>20090529</v>
      </c>
      <c r="H46" s="142"/>
      <c r="I46" s="142">
        <v>95.02</v>
      </c>
      <c r="J46" s="142">
        <v>96.9</v>
      </c>
      <c r="K46" s="134">
        <f t="shared" si="4"/>
        <v>0.6919191489361667</v>
      </c>
      <c r="L46" t="s">
        <v>106</v>
      </c>
      <c r="M46" s="142">
        <v>20090601</v>
      </c>
      <c r="N46" s="139"/>
      <c r="O46" s="142">
        <v>96.9</v>
      </c>
      <c r="P46" s="161" t="s">
        <v>71</v>
      </c>
      <c r="Q46" t="str">
        <f t="shared" si="12"/>
        <v>負け</v>
      </c>
      <c r="R46">
        <f t="shared" si="5"/>
        <v>188.00000000000097</v>
      </c>
      <c r="S46" s="145">
        <v>100</v>
      </c>
      <c r="T46" s="145">
        <v>100</v>
      </c>
      <c r="U46" s="124">
        <f t="shared" si="6"/>
      </c>
      <c r="V46" s="124">
        <f t="shared" si="7"/>
        <v>-188.00000000000097</v>
      </c>
      <c r="W46" s="124">
        <f t="shared" si="11"/>
        <v>-11280</v>
      </c>
      <c r="X46" s="124">
        <f t="shared" si="8"/>
        <v>188.00000000000097</v>
      </c>
      <c r="Y46" s="124">
        <f t="shared" si="13"/>
        <v>13008.08</v>
      </c>
      <c r="Z46" s="124">
        <f t="shared" si="16"/>
        <v>313922</v>
      </c>
      <c r="AA46" s="125" t="s">
        <v>69</v>
      </c>
      <c r="AB46" s="124">
        <f t="shared" si="14"/>
        <v>-1</v>
      </c>
      <c r="AC46">
        <f t="shared" si="15"/>
        <v>1</v>
      </c>
    </row>
    <row r="47" spans="1:29" ht="13.5">
      <c r="A47">
        <v>46</v>
      </c>
      <c r="B47" t="s">
        <v>105</v>
      </c>
      <c r="C47" t="s">
        <v>106</v>
      </c>
      <c r="D47" t="s">
        <v>111</v>
      </c>
      <c r="E47" s="142" t="s">
        <v>80</v>
      </c>
      <c r="F47">
        <f t="shared" si="0"/>
        <v>1</v>
      </c>
      <c r="G47" s="142">
        <v>20090702</v>
      </c>
      <c r="H47" s="142"/>
      <c r="I47" s="142">
        <v>95.7</v>
      </c>
      <c r="J47" s="142">
        <v>96.88</v>
      </c>
      <c r="K47" s="134">
        <f t="shared" si="4"/>
        <v>1.0641423728813626</v>
      </c>
      <c r="L47" t="s">
        <v>106</v>
      </c>
      <c r="M47" s="142">
        <v>20090713</v>
      </c>
      <c r="N47" s="139"/>
      <c r="O47" s="142">
        <v>93.179</v>
      </c>
      <c r="P47" s="161" t="s">
        <v>79</v>
      </c>
      <c r="Q47" t="str">
        <f t="shared" si="12"/>
        <v>勝ち</v>
      </c>
      <c r="R47">
        <f t="shared" si="5"/>
        <v>117.99999999999926</v>
      </c>
      <c r="S47" s="145">
        <v>100</v>
      </c>
      <c r="T47" s="145">
        <v>100</v>
      </c>
      <c r="U47" s="124">
        <f t="shared" si="6"/>
        <v>252.10000000000008</v>
      </c>
      <c r="V47" s="124">
        <f t="shared" si="7"/>
      </c>
      <c r="W47" s="124">
        <f t="shared" si="11"/>
        <v>25210</v>
      </c>
      <c r="X47" s="124">
        <f t="shared" si="8"/>
        <v>117.99999999999926</v>
      </c>
      <c r="Y47" s="124">
        <f t="shared" si="13"/>
        <v>12556.880000000001</v>
      </c>
      <c r="Z47" s="124">
        <f t="shared" si="16"/>
        <v>339132</v>
      </c>
      <c r="AA47" s="125" t="s">
        <v>69</v>
      </c>
      <c r="AB47" s="124">
        <f t="shared" si="14"/>
        <v>2.1364406779661156</v>
      </c>
      <c r="AC47">
        <f t="shared" si="15"/>
        <v>1</v>
      </c>
    </row>
    <row r="48" spans="1:29" ht="13.5">
      <c r="A48">
        <v>47</v>
      </c>
      <c r="B48" t="s">
        <v>105</v>
      </c>
      <c r="C48" t="s">
        <v>106</v>
      </c>
      <c r="D48" t="s">
        <v>111</v>
      </c>
      <c r="E48" s="142" t="s">
        <v>73</v>
      </c>
      <c r="F48">
        <f t="shared" si="0"/>
        <v>1.3</v>
      </c>
      <c r="G48" s="142">
        <v>20090806</v>
      </c>
      <c r="H48" s="142"/>
      <c r="I48" s="142">
        <v>95.8</v>
      </c>
      <c r="J48" s="142">
        <v>94.81</v>
      </c>
      <c r="K48" s="134">
        <f t="shared" si="4"/>
        <v>1.3702303030303102</v>
      </c>
      <c r="L48" t="s">
        <v>106</v>
      </c>
      <c r="M48" s="142">
        <v>20090811</v>
      </c>
      <c r="N48" s="139"/>
      <c r="O48" s="142">
        <v>95.8</v>
      </c>
      <c r="P48" s="161" t="s">
        <v>97</v>
      </c>
      <c r="Q48" t="str">
        <f t="shared" si="12"/>
        <v>－</v>
      </c>
      <c r="R48">
        <f t="shared" si="5"/>
        <v>98.99999999999949</v>
      </c>
      <c r="S48" s="145">
        <v>100</v>
      </c>
      <c r="T48" s="145">
        <v>100</v>
      </c>
      <c r="U48" s="124">
        <f t="shared" si="6"/>
      </c>
      <c r="V48" s="124">
        <f t="shared" si="7"/>
        <v>0</v>
      </c>
      <c r="W48" s="124">
        <f t="shared" si="11"/>
        <v>0</v>
      </c>
      <c r="X48" s="124">
        <f t="shared" si="8"/>
        <v>98.99999999999949</v>
      </c>
      <c r="Y48" s="124">
        <f t="shared" si="13"/>
        <v>13565.28</v>
      </c>
      <c r="Z48" s="124">
        <f t="shared" si="16"/>
        <v>339132</v>
      </c>
      <c r="AA48" s="125" t="s">
        <v>69</v>
      </c>
      <c r="AB48" s="124">
        <f t="shared" si="14"/>
        <v>0</v>
      </c>
      <c r="AC48">
        <f t="shared" si="15"/>
        <v>1</v>
      </c>
    </row>
    <row r="49" spans="1:29" ht="13.5">
      <c r="A49">
        <v>48</v>
      </c>
      <c r="B49" t="s">
        <v>105</v>
      </c>
      <c r="C49" t="s">
        <v>106</v>
      </c>
      <c r="D49" t="s">
        <v>111</v>
      </c>
      <c r="E49" s="142" t="s">
        <v>80</v>
      </c>
      <c r="F49">
        <f t="shared" si="0"/>
        <v>0.9</v>
      </c>
      <c r="G49" s="142">
        <v>20090813</v>
      </c>
      <c r="H49" s="142"/>
      <c r="I49" s="142">
        <v>95.04</v>
      </c>
      <c r="J49" s="142">
        <v>96.49</v>
      </c>
      <c r="K49" s="134">
        <f t="shared" si="4"/>
        <v>0.9355365517241454</v>
      </c>
      <c r="L49" t="s">
        <v>106</v>
      </c>
      <c r="M49" s="142">
        <v>20090917</v>
      </c>
      <c r="N49" s="139"/>
      <c r="O49" s="142">
        <v>91.608</v>
      </c>
      <c r="P49" s="161" t="s">
        <v>128</v>
      </c>
      <c r="Q49" t="str">
        <f t="shared" si="12"/>
        <v>勝ち</v>
      </c>
      <c r="R49">
        <f t="shared" si="5"/>
        <v>144.99999999999886</v>
      </c>
      <c r="S49" s="145">
        <v>100</v>
      </c>
      <c r="T49" s="145">
        <v>100</v>
      </c>
      <c r="U49" s="124">
        <f t="shared" si="6"/>
        <v>343.2000000000002</v>
      </c>
      <c r="V49" s="124">
        <f t="shared" si="7"/>
      </c>
      <c r="W49" s="124">
        <f t="shared" si="11"/>
        <v>30888</v>
      </c>
      <c r="X49" s="124">
        <f t="shared" si="8"/>
        <v>144.99999999999886</v>
      </c>
      <c r="Y49" s="124">
        <f t="shared" si="13"/>
        <v>13565.28</v>
      </c>
      <c r="Z49" s="124">
        <f t="shared" si="16"/>
        <v>370020</v>
      </c>
      <c r="AA49" s="125" t="s">
        <v>69</v>
      </c>
      <c r="AB49" s="124">
        <f t="shared" si="14"/>
        <v>2.366896551724158</v>
      </c>
      <c r="AC49">
        <f t="shared" si="15"/>
        <v>1</v>
      </c>
    </row>
    <row r="50" spans="1:29" ht="13.5">
      <c r="A50">
        <v>49</v>
      </c>
      <c r="B50" t="s">
        <v>105</v>
      </c>
      <c r="C50" t="s">
        <v>106</v>
      </c>
      <c r="D50" t="s">
        <v>111</v>
      </c>
      <c r="E50" s="142" t="s">
        <v>80</v>
      </c>
      <c r="F50">
        <f t="shared" si="0"/>
        <v>0.9</v>
      </c>
      <c r="G50" s="142">
        <v>20090922</v>
      </c>
      <c r="H50" s="142"/>
      <c r="I50" s="142">
        <v>90.49</v>
      </c>
      <c r="J50" s="142">
        <v>92.03</v>
      </c>
      <c r="K50" s="134">
        <f t="shared" si="4"/>
        <v>0.9610909090909052</v>
      </c>
      <c r="L50" t="s">
        <v>106</v>
      </c>
      <c r="M50" s="142">
        <v>20091007</v>
      </c>
      <c r="N50" s="139"/>
      <c r="O50" s="142">
        <v>89.296</v>
      </c>
      <c r="P50" s="161" t="s">
        <v>129</v>
      </c>
      <c r="Q50" t="str">
        <f t="shared" si="12"/>
        <v>勝ち</v>
      </c>
      <c r="R50">
        <f t="shared" si="5"/>
        <v>154.00000000000063</v>
      </c>
      <c r="S50" s="145">
        <v>100</v>
      </c>
      <c r="T50" s="145">
        <v>100</v>
      </c>
      <c r="U50" s="124">
        <f t="shared" si="6"/>
        <v>119.39999999999884</v>
      </c>
      <c r="V50" s="124">
        <f t="shared" si="7"/>
      </c>
      <c r="W50" s="124">
        <f t="shared" si="11"/>
        <v>10745</v>
      </c>
      <c r="X50" s="124">
        <f t="shared" si="8"/>
        <v>154.00000000000063</v>
      </c>
      <c r="Y50" s="124">
        <f t="shared" si="13"/>
        <v>14800.800000000001</v>
      </c>
      <c r="Z50" s="124">
        <f t="shared" si="16"/>
        <v>380765</v>
      </c>
      <c r="AA50" s="125" t="s">
        <v>69</v>
      </c>
      <c r="AB50" s="124">
        <f t="shared" si="14"/>
        <v>0.7753246753246646</v>
      </c>
      <c r="AC50">
        <f t="shared" si="15"/>
        <v>2</v>
      </c>
    </row>
    <row r="51" spans="1:29" ht="13.5">
      <c r="A51">
        <v>50</v>
      </c>
      <c r="B51" t="s">
        <v>105</v>
      </c>
      <c r="C51" t="s">
        <v>106</v>
      </c>
      <c r="D51" t="s">
        <v>111</v>
      </c>
      <c r="E51" s="139" t="s">
        <v>73</v>
      </c>
      <c r="F51">
        <f t="shared" si="0"/>
        <v>0.9</v>
      </c>
      <c r="G51" s="142">
        <v>20091015</v>
      </c>
      <c r="H51" s="142"/>
      <c r="I51" s="142">
        <v>90.98</v>
      </c>
      <c r="J51" s="142">
        <v>89.31</v>
      </c>
      <c r="K51" s="134">
        <f t="shared" si="4"/>
        <v>0.9120119760479033</v>
      </c>
      <c r="L51" t="s">
        <v>106</v>
      </c>
      <c r="M51" s="142">
        <v>20091028</v>
      </c>
      <c r="N51" s="139"/>
      <c r="O51" s="142">
        <v>91.517</v>
      </c>
      <c r="P51" s="161" t="s">
        <v>79</v>
      </c>
      <c r="Q51" t="str">
        <f t="shared" si="12"/>
        <v>勝ち</v>
      </c>
      <c r="R51">
        <f t="shared" si="5"/>
        <v>167.00000000000017</v>
      </c>
      <c r="S51" s="145">
        <v>100</v>
      </c>
      <c r="T51" s="145">
        <v>100</v>
      </c>
      <c r="U51" s="124">
        <f t="shared" si="6"/>
        <v>53.69999999999919</v>
      </c>
      <c r="V51" s="124">
        <f t="shared" si="7"/>
      </c>
      <c r="W51" s="124">
        <f t="shared" si="11"/>
        <v>4832</v>
      </c>
      <c r="X51" s="124">
        <f t="shared" si="8"/>
        <v>167.00000000000017</v>
      </c>
      <c r="Y51" s="124">
        <f t="shared" si="13"/>
        <v>15230.6</v>
      </c>
      <c r="Z51" s="124">
        <f t="shared" si="16"/>
        <v>385597</v>
      </c>
      <c r="AA51" s="125" t="s">
        <v>69</v>
      </c>
      <c r="AB51" s="124">
        <f t="shared" si="14"/>
        <v>0.32155688622753975</v>
      </c>
      <c r="AC51">
        <f t="shared" si="15"/>
        <v>3</v>
      </c>
    </row>
    <row r="52" spans="1:29" ht="13.5">
      <c r="A52">
        <v>51</v>
      </c>
      <c r="B52" t="s">
        <v>105</v>
      </c>
      <c r="C52" t="s">
        <v>106</v>
      </c>
      <c r="D52" t="s">
        <v>111</v>
      </c>
      <c r="E52" s="139" t="s">
        <v>80</v>
      </c>
      <c r="F52">
        <f t="shared" si="0"/>
        <v>0.9</v>
      </c>
      <c r="G52" s="142">
        <v>20091030</v>
      </c>
      <c r="H52" s="142"/>
      <c r="I52" s="142">
        <v>89.92</v>
      </c>
      <c r="J52" s="142">
        <v>91.51</v>
      </c>
      <c r="K52" s="134">
        <f t="shared" si="4"/>
        <v>0.9700553459119476</v>
      </c>
      <c r="L52" t="s">
        <v>106</v>
      </c>
      <c r="M52" s="142">
        <v>20091102</v>
      </c>
      <c r="N52" s="139"/>
      <c r="O52" s="142">
        <v>89.92</v>
      </c>
      <c r="P52" s="161" t="s">
        <v>97</v>
      </c>
      <c r="Q52" t="str">
        <f t="shared" si="12"/>
        <v>－</v>
      </c>
      <c r="R52">
        <f t="shared" si="5"/>
        <v>159.00000000000034</v>
      </c>
      <c r="S52" s="145">
        <v>100</v>
      </c>
      <c r="T52" s="145">
        <v>100</v>
      </c>
      <c r="U52" s="124">
        <f t="shared" si="6"/>
      </c>
      <c r="V52" s="124">
        <f t="shared" si="7"/>
        <v>0</v>
      </c>
      <c r="W52" s="124">
        <f t="shared" si="11"/>
        <v>0</v>
      </c>
      <c r="X52" s="124">
        <f t="shared" si="8"/>
        <v>159.00000000000034</v>
      </c>
      <c r="Y52" s="124">
        <f t="shared" si="13"/>
        <v>15423.880000000001</v>
      </c>
      <c r="Z52" s="124">
        <f t="shared" si="16"/>
        <v>385597</v>
      </c>
      <c r="AA52" s="125" t="s">
        <v>69</v>
      </c>
      <c r="AB52" s="124">
        <f t="shared" si="14"/>
        <v>0</v>
      </c>
      <c r="AC52">
        <f t="shared" si="15"/>
        <v>1</v>
      </c>
    </row>
    <row r="53" spans="1:29" ht="13.5">
      <c r="A53">
        <v>52</v>
      </c>
      <c r="B53" t="s">
        <v>105</v>
      </c>
      <c r="C53" t="s">
        <v>106</v>
      </c>
      <c r="D53" t="s">
        <v>111</v>
      </c>
      <c r="E53" s="139" t="s">
        <v>80</v>
      </c>
      <c r="F53">
        <f t="shared" si="0"/>
        <v>1.2</v>
      </c>
      <c r="G53" s="142">
        <v>20091106</v>
      </c>
      <c r="H53" s="142"/>
      <c r="I53" s="142">
        <v>89.6</v>
      </c>
      <c r="J53" s="142">
        <v>90.8</v>
      </c>
      <c r="K53" s="134">
        <f t="shared" si="4"/>
        <v>1.2853233333333303</v>
      </c>
      <c r="L53" t="s">
        <v>106</v>
      </c>
      <c r="M53" s="142">
        <v>20091130</v>
      </c>
      <c r="N53" s="139"/>
      <c r="O53" s="142">
        <v>86.816</v>
      </c>
      <c r="P53" s="161" t="s">
        <v>130</v>
      </c>
      <c r="Q53" t="str">
        <f t="shared" si="12"/>
        <v>勝ち</v>
      </c>
      <c r="R53">
        <f t="shared" si="5"/>
        <v>120.00000000000028</v>
      </c>
      <c r="S53" s="145">
        <v>100</v>
      </c>
      <c r="T53" s="145">
        <v>100</v>
      </c>
      <c r="U53" s="124">
        <f t="shared" si="6"/>
        <v>278.3999999999992</v>
      </c>
      <c r="V53" s="124">
        <f t="shared" si="7"/>
      </c>
      <c r="W53" s="124">
        <f t="shared" si="11"/>
        <v>33407</v>
      </c>
      <c r="X53" s="124">
        <f t="shared" si="8"/>
        <v>120.00000000000028</v>
      </c>
      <c r="Y53" s="124">
        <f t="shared" si="13"/>
        <v>15423.880000000001</v>
      </c>
      <c r="Z53" s="124">
        <f t="shared" si="16"/>
        <v>419004</v>
      </c>
      <c r="AA53" s="125" t="s">
        <v>69</v>
      </c>
      <c r="AB53" s="124">
        <f t="shared" si="14"/>
        <v>2.319999999999988</v>
      </c>
      <c r="AC53">
        <f t="shared" si="15"/>
        <v>1</v>
      </c>
    </row>
    <row r="54" spans="1:29" ht="13.5">
      <c r="A54">
        <v>53</v>
      </c>
      <c r="B54" t="s">
        <v>105</v>
      </c>
      <c r="C54" t="s">
        <v>106</v>
      </c>
      <c r="D54" t="s">
        <v>111</v>
      </c>
      <c r="E54" s="139" t="s">
        <v>73</v>
      </c>
      <c r="F54">
        <f t="shared" si="0"/>
        <v>1.2</v>
      </c>
      <c r="G54" s="142">
        <v>20091215</v>
      </c>
      <c r="H54" s="142"/>
      <c r="I54" s="142">
        <v>89.94</v>
      </c>
      <c r="J54" s="142">
        <v>88.59</v>
      </c>
      <c r="K54" s="134">
        <f t="shared" si="4"/>
        <v>1.2414933333333384</v>
      </c>
      <c r="L54" t="s">
        <v>106</v>
      </c>
      <c r="M54" s="142">
        <v>20100105</v>
      </c>
      <c r="N54" s="139"/>
      <c r="O54" s="142">
        <v>92.039</v>
      </c>
      <c r="P54" s="161" t="s">
        <v>79</v>
      </c>
      <c r="Q54" t="str">
        <f t="shared" si="12"/>
        <v>勝ち</v>
      </c>
      <c r="R54">
        <f t="shared" si="5"/>
        <v>134.99999999999943</v>
      </c>
      <c r="S54" s="145">
        <v>100</v>
      </c>
      <c r="T54" s="145">
        <v>100</v>
      </c>
      <c r="U54" s="124">
        <f t="shared" si="6"/>
        <v>209.90000000000038</v>
      </c>
      <c r="V54" s="124">
        <f t="shared" si="7"/>
      </c>
      <c r="W54" s="124">
        <f t="shared" si="11"/>
        <v>25188</v>
      </c>
      <c r="X54" s="124">
        <f t="shared" si="8"/>
        <v>134.99999999999943</v>
      </c>
      <c r="Y54" s="124">
        <f t="shared" si="13"/>
        <v>16760.16</v>
      </c>
      <c r="Z54" s="124">
        <f t="shared" si="16"/>
        <v>444192</v>
      </c>
      <c r="AA54" s="125" t="s">
        <v>69</v>
      </c>
      <c r="AB54" s="124">
        <f t="shared" si="14"/>
        <v>1.5548148148148242</v>
      </c>
      <c r="AC54">
        <f t="shared" si="15"/>
        <v>2</v>
      </c>
    </row>
    <row r="55" spans="1:29" ht="13.5">
      <c r="A55">
        <v>54</v>
      </c>
      <c r="B55" t="s">
        <v>105</v>
      </c>
      <c r="C55" t="s">
        <v>106</v>
      </c>
      <c r="D55" t="s">
        <v>111</v>
      </c>
      <c r="E55" s="139" t="s">
        <v>80</v>
      </c>
      <c r="F55">
        <f t="shared" si="0"/>
        <v>0.8</v>
      </c>
      <c r="G55" s="142">
        <v>20100121</v>
      </c>
      <c r="H55" s="142"/>
      <c r="I55" s="142">
        <v>89.86</v>
      </c>
      <c r="J55" s="142">
        <v>91.86</v>
      </c>
      <c r="K55" s="134">
        <f t="shared" si="4"/>
        <v>0.8883840000000001</v>
      </c>
      <c r="L55" t="s">
        <v>106</v>
      </c>
      <c r="M55" s="142">
        <v>20100127</v>
      </c>
      <c r="N55" s="139"/>
      <c r="O55" s="142">
        <v>89.86</v>
      </c>
      <c r="P55" s="161" t="s">
        <v>131</v>
      </c>
      <c r="Q55" t="str">
        <f t="shared" si="12"/>
        <v>－</v>
      </c>
      <c r="R55">
        <f t="shared" si="5"/>
        <v>200</v>
      </c>
      <c r="S55" s="145">
        <v>100</v>
      </c>
      <c r="T55" s="145">
        <v>100</v>
      </c>
      <c r="U55" s="124">
        <f t="shared" si="6"/>
      </c>
      <c r="V55" s="124">
        <f t="shared" si="7"/>
        <v>0</v>
      </c>
      <c r="W55" s="124">
        <f t="shared" si="11"/>
        <v>0</v>
      </c>
      <c r="X55" s="124">
        <f t="shared" si="8"/>
        <v>200</v>
      </c>
      <c r="Y55" s="124">
        <f t="shared" si="13"/>
        <v>17767.68</v>
      </c>
      <c r="Z55" s="124">
        <f t="shared" si="16"/>
        <v>444192</v>
      </c>
      <c r="AA55" s="125" t="s">
        <v>69</v>
      </c>
      <c r="AB55" s="124">
        <f t="shared" si="14"/>
        <v>0</v>
      </c>
      <c r="AC55">
        <f t="shared" si="15"/>
        <v>1</v>
      </c>
    </row>
    <row r="56" spans="1:29" ht="13.5">
      <c r="A56">
        <v>55</v>
      </c>
      <c r="B56" t="s">
        <v>105</v>
      </c>
      <c r="C56" t="s">
        <v>106</v>
      </c>
      <c r="D56" t="s">
        <v>111</v>
      </c>
      <c r="E56" s="139" t="s">
        <v>73</v>
      </c>
      <c r="F56">
        <f t="shared" si="0"/>
        <v>2.1</v>
      </c>
      <c r="G56" s="142">
        <v>20100212</v>
      </c>
      <c r="H56" s="142"/>
      <c r="I56" s="142">
        <v>90.4</v>
      </c>
      <c r="J56" s="142">
        <v>89.58</v>
      </c>
      <c r="K56" s="134">
        <f t="shared" si="4"/>
        <v>2.16679024390242</v>
      </c>
      <c r="L56" t="s">
        <v>106</v>
      </c>
      <c r="M56" s="142">
        <v>20100223</v>
      </c>
      <c r="N56" s="139"/>
      <c r="O56" s="142">
        <v>90.4</v>
      </c>
      <c r="P56" s="161" t="s">
        <v>97</v>
      </c>
      <c r="Q56" t="str">
        <f t="shared" si="12"/>
        <v>－</v>
      </c>
      <c r="R56">
        <f t="shared" si="5"/>
        <v>82.00000000000074</v>
      </c>
      <c r="S56" s="145">
        <v>100</v>
      </c>
      <c r="T56" s="145">
        <v>100</v>
      </c>
      <c r="U56" s="124">
        <f t="shared" si="6"/>
      </c>
      <c r="V56" s="124">
        <f t="shared" si="7"/>
        <v>0</v>
      </c>
      <c r="W56" s="124">
        <f t="shared" si="11"/>
        <v>0</v>
      </c>
      <c r="X56" s="124">
        <f t="shared" si="8"/>
        <v>82.00000000000074</v>
      </c>
      <c r="Y56" s="124">
        <f t="shared" si="13"/>
        <v>17767.68</v>
      </c>
      <c r="Z56" s="124">
        <f t="shared" si="16"/>
        <v>444192</v>
      </c>
      <c r="AA56" s="125" t="s">
        <v>69</v>
      </c>
      <c r="AB56" s="124">
        <f t="shared" si="14"/>
        <v>0</v>
      </c>
      <c r="AC56">
        <f t="shared" si="15"/>
        <v>2</v>
      </c>
    </row>
    <row r="57" spans="1:29" ht="13.5">
      <c r="A57">
        <v>56</v>
      </c>
      <c r="B57" t="s">
        <v>105</v>
      </c>
      <c r="C57" t="s">
        <v>106</v>
      </c>
      <c r="D57" t="s">
        <v>111</v>
      </c>
      <c r="E57" s="139" t="s">
        <v>80</v>
      </c>
      <c r="F57">
        <f t="shared" si="0"/>
        <v>1.1</v>
      </c>
      <c r="G57" s="142">
        <v>20100225</v>
      </c>
      <c r="H57" s="142"/>
      <c r="I57" s="142">
        <v>88.8</v>
      </c>
      <c r="J57" s="142">
        <v>90.29</v>
      </c>
      <c r="K57" s="134">
        <f t="shared" si="4"/>
        <v>1.1924617449664359</v>
      </c>
      <c r="L57" t="s">
        <v>106</v>
      </c>
      <c r="M57" s="142">
        <v>20100304</v>
      </c>
      <c r="N57" s="139"/>
      <c r="O57" s="142">
        <v>88.8</v>
      </c>
      <c r="P57" s="161" t="s">
        <v>97</v>
      </c>
      <c r="Q57" t="str">
        <f t="shared" si="12"/>
        <v>－</v>
      </c>
      <c r="R57">
        <f t="shared" si="5"/>
        <v>149.0000000000009</v>
      </c>
      <c r="S57" s="145">
        <v>100</v>
      </c>
      <c r="T57" s="145">
        <v>100</v>
      </c>
      <c r="U57" s="124">
        <f t="shared" si="6"/>
      </c>
      <c r="V57" s="124">
        <f t="shared" si="7"/>
        <v>0</v>
      </c>
      <c r="W57" s="124">
        <f t="shared" si="11"/>
        <v>0</v>
      </c>
      <c r="X57" s="124">
        <f t="shared" si="8"/>
        <v>149.0000000000009</v>
      </c>
      <c r="Y57" s="124">
        <f t="shared" si="13"/>
        <v>17767.68</v>
      </c>
      <c r="Z57" s="124">
        <f t="shared" si="16"/>
        <v>444192</v>
      </c>
      <c r="AA57" s="125" t="s">
        <v>69</v>
      </c>
      <c r="AB57" s="124">
        <f t="shared" si="14"/>
        <v>0</v>
      </c>
      <c r="AC57">
        <f t="shared" si="15"/>
        <v>3</v>
      </c>
    </row>
    <row r="58" spans="1:29" ht="13.5">
      <c r="A58">
        <v>57</v>
      </c>
      <c r="B58" t="s">
        <v>105</v>
      </c>
      <c r="C58" t="s">
        <v>106</v>
      </c>
      <c r="D58" t="s">
        <v>111</v>
      </c>
      <c r="E58" s="139" t="s">
        <v>73</v>
      </c>
      <c r="F58">
        <f t="shared" si="0"/>
        <v>2</v>
      </c>
      <c r="G58" s="142">
        <v>20100310</v>
      </c>
      <c r="H58" s="142"/>
      <c r="I58" s="142">
        <v>90.81</v>
      </c>
      <c r="J58" s="142">
        <v>89.93</v>
      </c>
      <c r="K58" s="134">
        <f t="shared" si="4"/>
        <v>2.019054545454556</v>
      </c>
      <c r="L58" t="s">
        <v>106</v>
      </c>
      <c r="M58" s="142">
        <v>20100318</v>
      </c>
      <c r="N58" s="139"/>
      <c r="O58" s="142">
        <v>89.93</v>
      </c>
      <c r="P58" s="161" t="s">
        <v>71</v>
      </c>
      <c r="Q58" t="str">
        <f>IF(P58="トレーリング","勝ち",IF(OR(P58="LC",P58="建て値前LC"),"負け","－"))</f>
        <v>負け</v>
      </c>
      <c r="R58">
        <f t="shared" si="5"/>
        <v>87.99999999999955</v>
      </c>
      <c r="S58" s="145">
        <v>100</v>
      </c>
      <c r="T58" s="145">
        <v>100</v>
      </c>
      <c r="U58" s="124">
        <f t="shared" si="6"/>
      </c>
      <c r="V58" s="124">
        <f t="shared" si="7"/>
        <v>-87.99999999999955</v>
      </c>
      <c r="W58" s="124">
        <f t="shared" si="11"/>
        <v>-17599</v>
      </c>
      <c r="X58" s="124">
        <f t="shared" si="8"/>
        <v>87.99999999999955</v>
      </c>
      <c r="Y58" s="124">
        <f t="shared" si="13"/>
        <v>17767.68</v>
      </c>
      <c r="Z58" s="124">
        <f t="shared" si="16"/>
        <v>426593</v>
      </c>
      <c r="AA58" s="125" t="s">
        <v>69</v>
      </c>
      <c r="AB58" s="124">
        <f t="shared" si="14"/>
        <v>-1</v>
      </c>
      <c r="AC58">
        <f t="shared" si="15"/>
        <v>1</v>
      </c>
    </row>
    <row r="59" spans="1:29" ht="13.5">
      <c r="A59">
        <v>58</v>
      </c>
      <c r="B59" t="s">
        <v>105</v>
      </c>
      <c r="C59" t="s">
        <v>106</v>
      </c>
      <c r="D59" t="s">
        <v>111</v>
      </c>
      <c r="E59" s="139" t="s">
        <v>80</v>
      </c>
      <c r="F59">
        <f t="shared" si="0"/>
        <v>2.4</v>
      </c>
      <c r="G59" s="142">
        <v>20100415</v>
      </c>
      <c r="H59" s="142"/>
      <c r="I59" s="142">
        <v>92.82</v>
      </c>
      <c r="J59" s="142">
        <v>93.51</v>
      </c>
      <c r="K59" s="134">
        <f t="shared" si="4"/>
        <v>2.473002898550682</v>
      </c>
      <c r="L59" t="s">
        <v>106</v>
      </c>
      <c r="M59" s="142">
        <v>20100420</v>
      </c>
      <c r="N59" s="139"/>
      <c r="O59" s="142">
        <v>92.82</v>
      </c>
      <c r="P59" s="161" t="s">
        <v>97</v>
      </c>
      <c r="Q59" t="str">
        <f t="shared" si="12"/>
        <v>－</v>
      </c>
      <c r="R59">
        <f t="shared" si="5"/>
        <v>69.0000000000012</v>
      </c>
      <c r="S59" s="145">
        <v>100</v>
      </c>
      <c r="T59" s="145">
        <v>100</v>
      </c>
      <c r="U59" s="124">
        <f t="shared" si="6"/>
      </c>
      <c r="V59" s="124">
        <f t="shared" si="7"/>
        <v>0</v>
      </c>
      <c r="W59" s="124">
        <f t="shared" si="11"/>
        <v>0</v>
      </c>
      <c r="X59" s="124">
        <f t="shared" si="8"/>
        <v>69.0000000000012</v>
      </c>
      <c r="Y59" s="124">
        <f t="shared" si="13"/>
        <v>17063.72</v>
      </c>
      <c r="Z59" s="124">
        <f t="shared" si="16"/>
        <v>426593</v>
      </c>
      <c r="AA59" s="125" t="s">
        <v>69</v>
      </c>
      <c r="AB59" s="124">
        <f t="shared" si="14"/>
        <v>0</v>
      </c>
      <c r="AC59">
        <f t="shared" si="15"/>
        <v>1</v>
      </c>
    </row>
    <row r="60" spans="1:29" ht="13.5">
      <c r="A60">
        <v>59</v>
      </c>
      <c r="B60" t="s">
        <v>105</v>
      </c>
      <c r="C60" t="s">
        <v>106</v>
      </c>
      <c r="D60" t="s">
        <v>111</v>
      </c>
      <c r="E60" s="139" t="s">
        <v>80</v>
      </c>
      <c r="F60">
        <f t="shared" si="0"/>
        <v>1.6</v>
      </c>
      <c r="G60" s="142">
        <v>20100513</v>
      </c>
      <c r="H60" s="142"/>
      <c r="I60" s="142">
        <v>92.58</v>
      </c>
      <c r="J60" s="142">
        <v>93.63</v>
      </c>
      <c r="K60" s="134">
        <f t="shared" si="4"/>
        <v>1.625116190476195</v>
      </c>
      <c r="L60" t="s">
        <v>106</v>
      </c>
      <c r="M60" s="142">
        <v>20100517</v>
      </c>
      <c r="N60" s="139"/>
      <c r="O60" s="142">
        <v>92.58</v>
      </c>
      <c r="P60" s="161" t="s">
        <v>97</v>
      </c>
      <c r="Q60" t="str">
        <f t="shared" si="12"/>
        <v>－</v>
      </c>
      <c r="R60">
        <f t="shared" si="5"/>
        <v>104.99999999999972</v>
      </c>
      <c r="S60" s="145">
        <v>100</v>
      </c>
      <c r="T60" s="145">
        <v>100</v>
      </c>
      <c r="U60" s="124">
        <f t="shared" si="6"/>
      </c>
      <c r="V60" s="124">
        <f t="shared" si="7"/>
        <v>0</v>
      </c>
      <c r="W60" s="124">
        <f t="shared" si="11"/>
        <v>0</v>
      </c>
      <c r="X60" s="124">
        <f t="shared" si="8"/>
        <v>104.99999999999972</v>
      </c>
      <c r="Y60" s="124">
        <f t="shared" si="13"/>
        <v>17063.72</v>
      </c>
      <c r="Z60" s="124">
        <f t="shared" si="16"/>
        <v>426593</v>
      </c>
      <c r="AA60" s="125" t="s">
        <v>69</v>
      </c>
      <c r="AB60" s="124">
        <f t="shared" si="14"/>
        <v>0</v>
      </c>
      <c r="AC60">
        <f t="shared" si="15"/>
        <v>2</v>
      </c>
    </row>
    <row r="61" spans="1:29" ht="13.5">
      <c r="A61">
        <v>60</v>
      </c>
      <c r="B61" t="s">
        <v>105</v>
      </c>
      <c r="C61" t="s">
        <v>106</v>
      </c>
      <c r="D61" t="s">
        <v>111</v>
      </c>
      <c r="E61" s="139" t="s">
        <v>80</v>
      </c>
      <c r="F61">
        <f t="shared" si="0"/>
        <v>1</v>
      </c>
      <c r="G61" s="142">
        <v>20100519</v>
      </c>
      <c r="H61" s="142"/>
      <c r="I61" s="142">
        <v>91.06</v>
      </c>
      <c r="J61" s="142">
        <v>92.66</v>
      </c>
      <c r="K61" s="134">
        <f t="shared" si="4"/>
        <v>1.0664825000000038</v>
      </c>
      <c r="L61" t="s">
        <v>106</v>
      </c>
      <c r="M61" s="142">
        <v>20100526</v>
      </c>
      <c r="N61" s="139"/>
      <c r="O61" s="142">
        <v>90.569</v>
      </c>
      <c r="P61" s="161" t="s">
        <v>79</v>
      </c>
      <c r="Q61" t="str">
        <f t="shared" si="12"/>
        <v>勝ち</v>
      </c>
      <c r="R61">
        <f t="shared" si="5"/>
        <v>159.99999999999943</v>
      </c>
      <c r="S61" s="145">
        <v>100</v>
      </c>
      <c r="T61" s="145">
        <v>100</v>
      </c>
      <c r="U61" s="124">
        <f t="shared" si="6"/>
        <v>49.099999999999966</v>
      </c>
      <c r="V61" s="124">
        <f t="shared" si="7"/>
      </c>
      <c r="W61" s="124">
        <f t="shared" si="11"/>
        <v>4910</v>
      </c>
      <c r="X61" s="124">
        <f t="shared" si="8"/>
        <v>159.99999999999943</v>
      </c>
      <c r="Y61" s="124">
        <f t="shared" si="13"/>
        <v>17063.72</v>
      </c>
      <c r="Z61" s="124">
        <f t="shared" si="16"/>
        <v>431503</v>
      </c>
      <c r="AA61" s="125" t="s">
        <v>69</v>
      </c>
      <c r="AB61" s="124">
        <f t="shared" si="14"/>
        <v>0.3068750000000009</v>
      </c>
      <c r="AC61">
        <f t="shared" si="15"/>
        <v>1</v>
      </c>
    </row>
    <row r="62" spans="1:29" ht="13.5">
      <c r="A62">
        <v>61</v>
      </c>
      <c r="B62" t="s">
        <v>105</v>
      </c>
      <c r="C62" t="s">
        <v>106</v>
      </c>
      <c r="D62" t="s">
        <v>111</v>
      </c>
      <c r="E62" s="139" t="s">
        <v>73</v>
      </c>
      <c r="F62">
        <f t="shared" si="0"/>
        <v>1.8</v>
      </c>
      <c r="G62" s="142">
        <v>20100601</v>
      </c>
      <c r="H62" s="142"/>
      <c r="I62" s="142">
        <v>91.45</v>
      </c>
      <c r="J62" s="142">
        <v>90.53</v>
      </c>
      <c r="K62" s="134">
        <f t="shared" si="4"/>
        <v>1.8760999999999963</v>
      </c>
      <c r="L62" t="s">
        <v>106</v>
      </c>
      <c r="M62" s="142">
        <v>20100607</v>
      </c>
      <c r="N62" s="139"/>
      <c r="O62" s="142">
        <v>91.45</v>
      </c>
      <c r="P62" s="161" t="s">
        <v>132</v>
      </c>
      <c r="Q62" t="str">
        <f t="shared" si="12"/>
        <v>－</v>
      </c>
      <c r="R62">
        <f t="shared" si="5"/>
        <v>92.00000000000017</v>
      </c>
      <c r="S62" s="145">
        <v>100</v>
      </c>
      <c r="T62" s="145">
        <v>100</v>
      </c>
      <c r="U62" s="124">
        <f t="shared" si="6"/>
      </c>
      <c r="V62" s="124">
        <f t="shared" si="7"/>
        <v>0</v>
      </c>
      <c r="W62" s="124">
        <f t="shared" si="11"/>
        <v>0</v>
      </c>
      <c r="X62" s="124">
        <f t="shared" si="8"/>
        <v>92.00000000000017</v>
      </c>
      <c r="Y62" s="124">
        <f t="shared" si="13"/>
        <v>17260.12</v>
      </c>
      <c r="Z62" s="124">
        <f t="shared" si="16"/>
        <v>431503</v>
      </c>
      <c r="AA62" s="125" t="s">
        <v>69</v>
      </c>
      <c r="AB62" s="124">
        <f t="shared" si="14"/>
        <v>0</v>
      </c>
      <c r="AC62">
        <f t="shared" si="15"/>
        <v>1</v>
      </c>
    </row>
    <row r="63" spans="1:29" ht="13.5">
      <c r="A63">
        <v>62</v>
      </c>
      <c r="B63" t="s">
        <v>105</v>
      </c>
      <c r="C63" t="s">
        <v>106</v>
      </c>
      <c r="D63" t="s">
        <v>111</v>
      </c>
      <c r="E63" s="139" t="s">
        <v>73</v>
      </c>
      <c r="F63">
        <f t="shared" si="0"/>
        <v>2.1</v>
      </c>
      <c r="G63" s="142">
        <v>20100611</v>
      </c>
      <c r="H63" s="142"/>
      <c r="I63" s="142">
        <v>91.77</v>
      </c>
      <c r="J63" s="142">
        <v>90.95</v>
      </c>
      <c r="K63" s="134">
        <f t="shared" si="4"/>
        <v>2.1048926829268466</v>
      </c>
      <c r="L63" t="s">
        <v>106</v>
      </c>
      <c r="M63" s="142">
        <v>20100617</v>
      </c>
      <c r="N63" s="139"/>
      <c r="O63" s="142">
        <v>90.95</v>
      </c>
      <c r="P63" s="161" t="s">
        <v>71</v>
      </c>
      <c r="Q63" t="str">
        <f t="shared" si="12"/>
        <v>負け</v>
      </c>
      <c r="R63">
        <f t="shared" si="5"/>
        <v>81.99999999999932</v>
      </c>
      <c r="S63" s="145">
        <v>100</v>
      </c>
      <c r="T63" s="145">
        <v>100</v>
      </c>
      <c r="U63" s="124">
        <f t="shared" si="6"/>
      </c>
      <c r="V63" s="124">
        <f t="shared" si="7"/>
        <v>-81.99999999999932</v>
      </c>
      <c r="W63" s="124">
        <f t="shared" si="11"/>
        <v>-17219</v>
      </c>
      <c r="X63" s="124">
        <f t="shared" si="8"/>
        <v>81.99999999999932</v>
      </c>
      <c r="Y63" s="124">
        <f t="shared" si="13"/>
        <v>17260.12</v>
      </c>
      <c r="Z63" s="124">
        <f t="shared" si="16"/>
        <v>414284</v>
      </c>
      <c r="AA63" s="125" t="s">
        <v>69</v>
      </c>
      <c r="AB63" s="124">
        <f t="shared" si="14"/>
        <v>-1</v>
      </c>
      <c r="AC63">
        <f t="shared" si="15"/>
        <v>1</v>
      </c>
    </row>
    <row r="64" spans="1:29" ht="13.5">
      <c r="A64">
        <v>63</v>
      </c>
      <c r="B64" t="s">
        <v>105</v>
      </c>
      <c r="C64" t="s">
        <v>106</v>
      </c>
      <c r="D64" t="s">
        <v>111</v>
      </c>
      <c r="E64" s="139" t="s">
        <v>80</v>
      </c>
      <c r="F64">
        <f t="shared" si="0"/>
        <v>1.6</v>
      </c>
      <c r="G64" s="142">
        <v>20100617</v>
      </c>
      <c r="H64" s="142"/>
      <c r="I64" s="142">
        <v>90.5</v>
      </c>
      <c r="J64" s="142">
        <v>91.5</v>
      </c>
      <c r="K64" s="134">
        <f t="shared" si="4"/>
        <v>1.6571360000000002</v>
      </c>
      <c r="L64" t="s">
        <v>106</v>
      </c>
      <c r="M64" s="142">
        <v>20100708</v>
      </c>
      <c r="N64" s="139"/>
      <c r="O64" s="142">
        <v>88.01</v>
      </c>
      <c r="P64" s="161" t="s">
        <v>79</v>
      </c>
      <c r="Q64" t="str">
        <f t="shared" si="12"/>
        <v>勝ち</v>
      </c>
      <c r="R64">
        <f t="shared" si="5"/>
        <v>100</v>
      </c>
      <c r="S64" s="145">
        <v>100</v>
      </c>
      <c r="T64" s="145">
        <v>100</v>
      </c>
      <c r="U64" s="124">
        <f t="shared" si="6"/>
        <v>248.9999999999995</v>
      </c>
      <c r="V64" s="124">
        <f t="shared" si="7"/>
      </c>
      <c r="W64" s="124">
        <f t="shared" si="11"/>
        <v>39839</v>
      </c>
      <c r="X64" s="124">
        <f t="shared" si="8"/>
        <v>100</v>
      </c>
      <c r="Y64" s="124">
        <f t="shared" si="13"/>
        <v>16571.36</v>
      </c>
      <c r="Z64" s="124">
        <f t="shared" si="16"/>
        <v>454123</v>
      </c>
      <c r="AA64" s="125" t="s">
        <v>69</v>
      </c>
      <c r="AB64" s="124">
        <f t="shared" si="14"/>
        <v>2.489999999999995</v>
      </c>
      <c r="AC64">
        <f t="shared" si="15"/>
        <v>1</v>
      </c>
    </row>
    <row r="65" spans="1:29" ht="13.5">
      <c r="A65">
        <v>64</v>
      </c>
      <c r="B65" t="s">
        <v>105</v>
      </c>
      <c r="C65" t="s">
        <v>106</v>
      </c>
      <c r="D65" t="s">
        <v>111</v>
      </c>
      <c r="E65" s="139" t="s">
        <v>80</v>
      </c>
      <c r="F65">
        <f t="shared" si="0"/>
        <v>1.2</v>
      </c>
      <c r="G65" s="142">
        <v>20100715</v>
      </c>
      <c r="H65" s="142"/>
      <c r="I65" s="142">
        <v>87.22</v>
      </c>
      <c r="J65" s="142">
        <v>88.65</v>
      </c>
      <c r="K65" s="134">
        <f t="shared" si="4"/>
        <v>1.27027412587412</v>
      </c>
      <c r="L65" t="s">
        <v>106</v>
      </c>
      <c r="M65" s="142">
        <v>20100721</v>
      </c>
      <c r="N65" s="139"/>
      <c r="O65" s="142">
        <v>87.22</v>
      </c>
      <c r="P65" s="161" t="s">
        <v>97</v>
      </c>
      <c r="Q65" t="str">
        <f t="shared" si="12"/>
        <v>－</v>
      </c>
      <c r="R65">
        <f t="shared" si="5"/>
        <v>143.00000000000068</v>
      </c>
      <c r="S65" s="145">
        <v>100</v>
      </c>
      <c r="T65" s="145">
        <v>100</v>
      </c>
      <c r="U65" s="124">
        <f t="shared" si="6"/>
      </c>
      <c r="V65" s="124">
        <f t="shared" si="7"/>
        <v>0</v>
      </c>
      <c r="W65" s="124">
        <f t="shared" si="11"/>
        <v>0</v>
      </c>
      <c r="X65" s="124">
        <f t="shared" si="8"/>
        <v>143.00000000000068</v>
      </c>
      <c r="Y65" s="124">
        <f t="shared" si="13"/>
        <v>18164.920000000002</v>
      </c>
      <c r="Z65" s="124">
        <f t="shared" si="16"/>
        <v>454123</v>
      </c>
      <c r="AA65" s="125" t="s">
        <v>69</v>
      </c>
      <c r="AB65" s="124">
        <f t="shared" si="14"/>
        <v>0</v>
      </c>
      <c r="AC65">
        <f t="shared" si="15"/>
        <v>1</v>
      </c>
    </row>
    <row r="66" spans="1:29" ht="13.5">
      <c r="A66">
        <v>65</v>
      </c>
      <c r="B66" t="s">
        <v>105</v>
      </c>
      <c r="C66" t="s">
        <v>106</v>
      </c>
      <c r="D66" t="s">
        <v>111</v>
      </c>
      <c r="E66" s="139" t="s">
        <v>73</v>
      </c>
      <c r="F66">
        <f t="shared" si="0"/>
        <v>2.4</v>
      </c>
      <c r="G66" s="142">
        <v>20100723</v>
      </c>
      <c r="H66" s="142"/>
      <c r="I66" s="142">
        <v>87.46</v>
      </c>
      <c r="J66" s="142">
        <v>86.73</v>
      </c>
      <c r="K66" s="134">
        <f t="shared" si="4"/>
        <v>2.488345205479487</v>
      </c>
      <c r="L66" t="s">
        <v>106</v>
      </c>
      <c r="M66" s="142">
        <v>20100728</v>
      </c>
      <c r="N66" s="139"/>
      <c r="O66" s="142">
        <v>87.46</v>
      </c>
      <c r="P66" s="161" t="s">
        <v>97</v>
      </c>
      <c r="Q66" t="str">
        <f aca="true" t="shared" si="17" ref="Q66:Q79">IF(P66="トレーリング","勝ち",IF(OR(P66="LC",P66="建て値前LC"),"負け","－"))</f>
        <v>－</v>
      </c>
      <c r="R66">
        <f t="shared" si="5"/>
        <v>72.99999999999898</v>
      </c>
      <c r="S66" s="145">
        <v>100</v>
      </c>
      <c r="T66" s="145">
        <v>100</v>
      </c>
      <c r="U66" s="124">
        <f t="shared" si="6"/>
      </c>
      <c r="V66" s="124">
        <f t="shared" si="7"/>
        <v>0</v>
      </c>
      <c r="W66" s="124">
        <f t="shared" si="11"/>
        <v>0</v>
      </c>
      <c r="X66" s="124">
        <f t="shared" si="8"/>
        <v>72.99999999999898</v>
      </c>
      <c r="Y66" s="124">
        <f aca="true" t="shared" si="18" ref="Y66:Y73">$X$1*Z65</f>
        <v>18164.920000000002</v>
      </c>
      <c r="Z66" s="124">
        <f aca="true" t="shared" si="19" ref="Z66:Z73">Z65+W66</f>
        <v>454123</v>
      </c>
      <c r="AA66" s="125" t="s">
        <v>69</v>
      </c>
      <c r="AB66" s="124">
        <f aca="true" t="shared" si="20" ref="AB66:AB73">IF(V66="",U66/X66,V66/X66)</f>
        <v>0</v>
      </c>
      <c r="AC66">
        <f aca="true" t="shared" si="21" ref="AC66:AC73">IF(Q66=Q65,AC65+1,1)</f>
        <v>2</v>
      </c>
    </row>
    <row r="67" spans="1:29" ht="13.5">
      <c r="A67">
        <v>66</v>
      </c>
      <c r="B67" t="s">
        <v>105</v>
      </c>
      <c r="C67" t="s">
        <v>106</v>
      </c>
      <c r="D67" t="s">
        <v>111</v>
      </c>
      <c r="E67" s="139" t="s">
        <v>80</v>
      </c>
      <c r="F67">
        <f aca="true" t="shared" si="22" ref="F67:F101">ROUNDDOWN(K67,1)</f>
        <v>1.3</v>
      </c>
      <c r="G67" s="142">
        <v>20100830</v>
      </c>
      <c r="H67" s="142"/>
      <c r="I67" s="142">
        <v>84.55</v>
      </c>
      <c r="J67" s="142">
        <v>85.9</v>
      </c>
      <c r="K67" s="134">
        <f aca="true" t="shared" si="23" ref="K67:K101">Y67/S67/X67</f>
        <v>1.3455496296296212</v>
      </c>
      <c r="L67" t="s">
        <v>106</v>
      </c>
      <c r="M67" s="142">
        <v>20100901</v>
      </c>
      <c r="N67" s="139"/>
      <c r="O67" s="142">
        <v>84.55</v>
      </c>
      <c r="P67" s="161" t="s">
        <v>97</v>
      </c>
      <c r="Q67" t="str">
        <f t="shared" si="17"/>
        <v>－</v>
      </c>
      <c r="R67">
        <f aca="true" t="shared" si="24" ref="R67:R101">ABS(I67-J67)*100</f>
        <v>135.00000000000085</v>
      </c>
      <c r="S67" s="145">
        <v>100</v>
      </c>
      <c r="T67" s="145">
        <v>100</v>
      </c>
      <c r="U67" s="124">
        <f aca="true" t="shared" si="25" ref="U67:U101">IF(Q67="勝ち",ABS(O67-I67)*100,"")</f>
      </c>
      <c r="V67" s="124">
        <f aca="true" t="shared" si="26" ref="V67:V101">IF(Q67="負け",-1*ABS(O67-I67)*100,IF(Q67="－",0,""))</f>
        <v>0</v>
      </c>
      <c r="W67" s="124">
        <f t="shared" si="11"/>
        <v>0</v>
      </c>
      <c r="X67" s="124">
        <f aca="true" t="shared" si="27" ref="X67:X101">ABS(I67-J67)*100</f>
        <v>135.00000000000085</v>
      </c>
      <c r="Y67" s="124">
        <f t="shared" si="18"/>
        <v>18164.920000000002</v>
      </c>
      <c r="Z67" s="124">
        <f t="shared" si="19"/>
        <v>454123</v>
      </c>
      <c r="AA67" s="125" t="s">
        <v>69</v>
      </c>
      <c r="AB67" s="124">
        <f t="shared" si="20"/>
        <v>0</v>
      </c>
      <c r="AC67">
        <f t="shared" si="21"/>
        <v>3</v>
      </c>
    </row>
    <row r="68" spans="1:29" ht="13.5">
      <c r="A68">
        <v>67</v>
      </c>
      <c r="B68" t="s">
        <v>105</v>
      </c>
      <c r="C68" t="s">
        <v>106</v>
      </c>
      <c r="D68" t="s">
        <v>111</v>
      </c>
      <c r="E68" s="139" t="s">
        <v>80</v>
      </c>
      <c r="F68">
        <f t="shared" si="22"/>
        <v>3.1</v>
      </c>
      <c r="G68" s="142">
        <v>20100913</v>
      </c>
      <c r="H68" s="142"/>
      <c r="I68" s="142">
        <v>83.77</v>
      </c>
      <c r="J68" s="142">
        <v>84.35</v>
      </c>
      <c r="K68" s="134">
        <f t="shared" si="23"/>
        <v>3.131882758620699</v>
      </c>
      <c r="L68" t="s">
        <v>106</v>
      </c>
      <c r="M68" s="142">
        <v>20100915</v>
      </c>
      <c r="N68" s="139"/>
      <c r="O68" s="142">
        <v>83.77</v>
      </c>
      <c r="P68" s="161" t="s">
        <v>133</v>
      </c>
      <c r="Q68" t="str">
        <f t="shared" si="17"/>
        <v>－</v>
      </c>
      <c r="R68">
        <f t="shared" si="24"/>
        <v>57.99999999999983</v>
      </c>
      <c r="S68" s="145">
        <v>100</v>
      </c>
      <c r="T68" s="145">
        <v>100</v>
      </c>
      <c r="U68" s="124">
        <f t="shared" si="25"/>
      </c>
      <c r="V68" s="124">
        <f t="shared" si="26"/>
        <v>0</v>
      </c>
      <c r="W68" s="124">
        <f t="shared" si="11"/>
        <v>0</v>
      </c>
      <c r="X68" s="124">
        <f t="shared" si="27"/>
        <v>57.99999999999983</v>
      </c>
      <c r="Y68" s="124">
        <f t="shared" si="18"/>
        <v>18164.920000000002</v>
      </c>
      <c r="Z68" s="124">
        <f t="shared" si="19"/>
        <v>454123</v>
      </c>
      <c r="AA68" s="125" t="s">
        <v>69</v>
      </c>
      <c r="AB68" s="124">
        <f t="shared" si="20"/>
        <v>0</v>
      </c>
      <c r="AC68">
        <f t="shared" si="21"/>
        <v>4</v>
      </c>
    </row>
    <row r="69" spans="1:29" ht="13.5">
      <c r="A69">
        <v>68</v>
      </c>
      <c r="B69" t="s">
        <v>105</v>
      </c>
      <c r="C69" t="s">
        <v>106</v>
      </c>
      <c r="D69" t="s">
        <v>111</v>
      </c>
      <c r="E69" s="139" t="s">
        <v>80</v>
      </c>
      <c r="F69">
        <f t="shared" si="22"/>
        <v>1.7</v>
      </c>
      <c r="G69" s="142">
        <v>20101005</v>
      </c>
      <c r="H69" s="142"/>
      <c r="I69" s="142">
        <v>82.95</v>
      </c>
      <c r="J69" s="142">
        <v>83.97</v>
      </c>
      <c r="K69" s="134">
        <f t="shared" si="23"/>
        <v>1.7808745098039287</v>
      </c>
      <c r="L69" t="s">
        <v>106</v>
      </c>
      <c r="M69" s="142">
        <v>20101027</v>
      </c>
      <c r="N69" s="139"/>
      <c r="O69" s="142">
        <v>81.483</v>
      </c>
      <c r="P69" s="161" t="s">
        <v>79</v>
      </c>
      <c r="Q69" t="str">
        <f t="shared" si="17"/>
        <v>勝ち</v>
      </c>
      <c r="R69">
        <f t="shared" si="24"/>
        <v>101.9999999999996</v>
      </c>
      <c r="S69" s="145">
        <v>100</v>
      </c>
      <c r="T69" s="145">
        <v>100</v>
      </c>
      <c r="U69" s="124">
        <f t="shared" si="25"/>
        <v>146.69999999999987</v>
      </c>
      <c r="V69" s="124">
        <f t="shared" si="26"/>
      </c>
      <c r="W69" s="124">
        <f t="shared" si="11"/>
        <v>24939</v>
      </c>
      <c r="X69" s="124">
        <f t="shared" si="27"/>
        <v>101.9999999999996</v>
      </c>
      <c r="Y69" s="124">
        <f t="shared" si="18"/>
        <v>18164.920000000002</v>
      </c>
      <c r="Z69" s="124">
        <f t="shared" si="19"/>
        <v>479062</v>
      </c>
      <c r="AA69" s="125" t="s">
        <v>69</v>
      </c>
      <c r="AB69" s="124">
        <f t="shared" si="20"/>
        <v>1.4382352941176515</v>
      </c>
      <c r="AC69">
        <f t="shared" si="21"/>
        <v>1</v>
      </c>
    </row>
    <row r="70" spans="1:29" ht="13.5">
      <c r="A70">
        <v>69</v>
      </c>
      <c r="B70" t="s">
        <v>105</v>
      </c>
      <c r="C70" t="s">
        <v>106</v>
      </c>
      <c r="D70" t="s">
        <v>111</v>
      </c>
      <c r="E70" s="139" t="s">
        <v>80</v>
      </c>
      <c r="F70">
        <f t="shared" si="22"/>
        <v>2</v>
      </c>
      <c r="G70" s="142">
        <v>20101028</v>
      </c>
      <c r="H70" s="142"/>
      <c r="I70" s="142">
        <v>80.86</v>
      </c>
      <c r="J70" s="142">
        <v>81.79</v>
      </c>
      <c r="K70" s="134">
        <f t="shared" si="23"/>
        <v>2.0604817204300923</v>
      </c>
      <c r="L70" t="s">
        <v>106</v>
      </c>
      <c r="M70" s="142">
        <v>20101101</v>
      </c>
      <c r="N70" s="139"/>
      <c r="O70" s="142">
        <v>80.86</v>
      </c>
      <c r="P70" s="161" t="s">
        <v>134</v>
      </c>
      <c r="Q70" t="str">
        <f t="shared" si="17"/>
        <v>－</v>
      </c>
      <c r="R70">
        <f t="shared" si="24"/>
        <v>93.00000000000068</v>
      </c>
      <c r="S70" s="145">
        <v>100</v>
      </c>
      <c r="T70" s="145">
        <v>100</v>
      </c>
      <c r="U70" s="124">
        <f t="shared" si="25"/>
      </c>
      <c r="V70" s="124">
        <f t="shared" si="26"/>
        <v>0</v>
      </c>
      <c r="W70" s="124">
        <f aca="true" t="shared" si="28" ref="W70:W101">ROUNDDOWN(IF(U70="",T70*V70*F70,T70*U70*F70),0)</f>
        <v>0</v>
      </c>
      <c r="X70" s="124">
        <f t="shared" si="27"/>
        <v>93.00000000000068</v>
      </c>
      <c r="Y70" s="124">
        <f t="shared" si="18"/>
        <v>19162.48</v>
      </c>
      <c r="Z70" s="124">
        <f t="shared" si="19"/>
        <v>479062</v>
      </c>
      <c r="AA70" s="125" t="s">
        <v>69</v>
      </c>
      <c r="AB70" s="124">
        <f t="shared" si="20"/>
        <v>0</v>
      </c>
      <c r="AC70">
        <f t="shared" si="21"/>
        <v>1</v>
      </c>
    </row>
    <row r="71" spans="1:29" ht="13.5">
      <c r="A71">
        <v>70</v>
      </c>
      <c r="B71" t="s">
        <v>105</v>
      </c>
      <c r="C71" t="s">
        <v>106</v>
      </c>
      <c r="D71" t="s">
        <v>111</v>
      </c>
      <c r="E71" s="139" t="s">
        <v>73</v>
      </c>
      <c r="F71">
        <f t="shared" si="22"/>
        <v>0.9</v>
      </c>
      <c r="G71" s="142">
        <v>20101110</v>
      </c>
      <c r="H71" s="142"/>
      <c r="I71" s="142">
        <v>82.65</v>
      </c>
      <c r="J71" s="142">
        <v>80.59</v>
      </c>
      <c r="K71" s="134">
        <f t="shared" si="23"/>
        <v>0.9302174757281543</v>
      </c>
      <c r="L71" t="s">
        <v>106</v>
      </c>
      <c r="M71" s="142">
        <v>20101130</v>
      </c>
      <c r="N71" s="139"/>
      <c r="O71" s="142">
        <v>83.8</v>
      </c>
      <c r="P71" s="161" t="s">
        <v>79</v>
      </c>
      <c r="Q71" t="str">
        <f t="shared" si="17"/>
        <v>勝ち</v>
      </c>
      <c r="R71">
        <f t="shared" si="24"/>
        <v>206.00000000000023</v>
      </c>
      <c r="S71" s="145">
        <v>100</v>
      </c>
      <c r="T71" s="145">
        <v>100</v>
      </c>
      <c r="U71" s="124">
        <f t="shared" si="25"/>
        <v>114.99999999999915</v>
      </c>
      <c r="V71" s="124">
        <f t="shared" si="26"/>
      </c>
      <c r="W71" s="124">
        <f t="shared" si="28"/>
        <v>10349</v>
      </c>
      <c r="X71" s="124">
        <f t="shared" si="27"/>
        <v>206.00000000000023</v>
      </c>
      <c r="Y71" s="124">
        <f t="shared" si="18"/>
        <v>19162.48</v>
      </c>
      <c r="Z71" s="124">
        <f t="shared" si="19"/>
        <v>489411</v>
      </c>
      <c r="AA71" s="125" t="s">
        <v>69</v>
      </c>
      <c r="AB71" s="124">
        <f t="shared" si="20"/>
        <v>0.5582524271844612</v>
      </c>
      <c r="AC71">
        <f t="shared" si="21"/>
        <v>1</v>
      </c>
    </row>
    <row r="72" spans="1:29" ht="13.5">
      <c r="A72">
        <v>71</v>
      </c>
      <c r="B72" t="s">
        <v>105</v>
      </c>
      <c r="C72" t="s">
        <v>106</v>
      </c>
      <c r="D72" t="s">
        <v>111</v>
      </c>
      <c r="E72" s="139" t="s">
        <v>73</v>
      </c>
      <c r="F72">
        <f t="shared" si="22"/>
        <v>2.1</v>
      </c>
      <c r="G72" s="142">
        <v>20101215</v>
      </c>
      <c r="H72" s="142"/>
      <c r="I72" s="142">
        <v>84.07</v>
      </c>
      <c r="J72" s="142">
        <v>83.16</v>
      </c>
      <c r="K72" s="134">
        <f t="shared" si="23"/>
        <v>2.1512571428571508</v>
      </c>
      <c r="L72" t="s">
        <v>106</v>
      </c>
      <c r="M72" s="142">
        <v>20101223</v>
      </c>
      <c r="N72" s="139"/>
      <c r="O72" s="142">
        <v>81.16</v>
      </c>
      <c r="P72" s="161" t="s">
        <v>71</v>
      </c>
      <c r="Q72" t="str">
        <f t="shared" si="17"/>
        <v>負け</v>
      </c>
      <c r="R72">
        <f t="shared" si="24"/>
        <v>90.99999999999966</v>
      </c>
      <c r="S72" s="145">
        <v>100</v>
      </c>
      <c r="T72" s="145">
        <v>100</v>
      </c>
      <c r="U72" s="124">
        <f t="shared" si="25"/>
      </c>
      <c r="V72" s="124">
        <f t="shared" si="26"/>
        <v>-290.99999999999966</v>
      </c>
      <c r="W72" s="124">
        <f t="shared" si="28"/>
        <v>-61109</v>
      </c>
      <c r="X72" s="124">
        <f t="shared" si="27"/>
        <v>90.99999999999966</v>
      </c>
      <c r="Y72" s="124">
        <f t="shared" si="18"/>
        <v>19576.44</v>
      </c>
      <c r="Z72" s="124">
        <f t="shared" si="19"/>
        <v>428302</v>
      </c>
      <c r="AA72" s="125" t="s">
        <v>69</v>
      </c>
      <c r="AB72" s="124">
        <f t="shared" si="20"/>
        <v>-3.197802197802206</v>
      </c>
      <c r="AC72">
        <f t="shared" si="21"/>
        <v>1</v>
      </c>
    </row>
    <row r="73" spans="1:29" ht="13.5">
      <c r="A73">
        <v>72</v>
      </c>
      <c r="B73" t="s">
        <v>105</v>
      </c>
      <c r="C73" t="s">
        <v>106</v>
      </c>
      <c r="D73" t="s">
        <v>111</v>
      </c>
      <c r="E73" s="139" t="s">
        <v>80</v>
      </c>
      <c r="F73">
        <f t="shared" si="22"/>
        <v>1.9</v>
      </c>
      <c r="G73" s="142">
        <v>20110113</v>
      </c>
      <c r="H73" s="142"/>
      <c r="I73" s="142">
        <v>82.54</v>
      </c>
      <c r="J73" s="142">
        <v>83.4</v>
      </c>
      <c r="K73" s="134">
        <f t="shared" si="23"/>
        <v>1.992102325581397</v>
      </c>
      <c r="L73" t="s">
        <v>106</v>
      </c>
      <c r="M73" s="142">
        <v>20110120</v>
      </c>
      <c r="N73" s="139"/>
      <c r="O73" s="142">
        <v>82.54</v>
      </c>
      <c r="P73" s="161" t="s">
        <v>97</v>
      </c>
      <c r="Q73" t="str">
        <f t="shared" si="17"/>
        <v>－</v>
      </c>
      <c r="R73">
        <f t="shared" si="24"/>
        <v>85.99999999999994</v>
      </c>
      <c r="S73" s="145">
        <v>100</v>
      </c>
      <c r="T73" s="145">
        <v>100</v>
      </c>
      <c r="U73" s="124">
        <f t="shared" si="25"/>
      </c>
      <c r="V73" s="124">
        <f t="shared" si="26"/>
        <v>0</v>
      </c>
      <c r="W73" s="124">
        <f t="shared" si="28"/>
        <v>0</v>
      </c>
      <c r="X73" s="124">
        <f t="shared" si="27"/>
        <v>85.99999999999994</v>
      </c>
      <c r="Y73" s="124">
        <f t="shared" si="18"/>
        <v>17132.08</v>
      </c>
      <c r="Z73" s="124">
        <f t="shared" si="19"/>
        <v>428302</v>
      </c>
      <c r="AA73" s="125" t="s">
        <v>69</v>
      </c>
      <c r="AB73" s="124">
        <f t="shared" si="20"/>
        <v>0</v>
      </c>
      <c r="AC73">
        <f t="shared" si="21"/>
        <v>1</v>
      </c>
    </row>
    <row r="74" spans="1:29" ht="13.5">
      <c r="A74">
        <v>73</v>
      </c>
      <c r="B74" t="s">
        <v>105</v>
      </c>
      <c r="C74" t="s">
        <v>106</v>
      </c>
      <c r="D74" t="s">
        <v>111</v>
      </c>
      <c r="E74" s="139" t="s">
        <v>80</v>
      </c>
      <c r="F74">
        <f t="shared" si="22"/>
        <v>3.8</v>
      </c>
      <c r="G74" s="142">
        <v>20110125</v>
      </c>
      <c r="H74" s="142"/>
      <c r="I74" s="142">
        <v>82.26</v>
      </c>
      <c r="J74" s="142">
        <v>82.71</v>
      </c>
      <c r="K74" s="134">
        <f>Y74/S74/X74</f>
        <v>3.8071288888889856</v>
      </c>
      <c r="L74" t="s">
        <v>106</v>
      </c>
      <c r="M74" s="142">
        <v>20110127</v>
      </c>
      <c r="N74" s="139"/>
      <c r="O74" s="142">
        <v>82.71</v>
      </c>
      <c r="P74" s="161" t="s">
        <v>71</v>
      </c>
      <c r="Q74" t="str">
        <f t="shared" si="17"/>
        <v>負け</v>
      </c>
      <c r="R74">
        <f t="shared" si="24"/>
        <v>44.99999999999886</v>
      </c>
      <c r="S74" s="145">
        <v>100</v>
      </c>
      <c r="T74" s="145">
        <v>100</v>
      </c>
      <c r="U74" s="124">
        <f t="shared" si="25"/>
      </c>
      <c r="V74" s="124">
        <f t="shared" si="26"/>
        <v>-44.99999999999886</v>
      </c>
      <c r="W74" s="124">
        <f t="shared" si="28"/>
        <v>-17099</v>
      </c>
      <c r="X74" s="124">
        <f t="shared" si="27"/>
        <v>44.99999999999886</v>
      </c>
      <c r="Y74" s="124">
        <f aca="true" t="shared" si="29" ref="Y74:Y101">$X$1*Z73</f>
        <v>17132.08</v>
      </c>
      <c r="Z74" s="124">
        <f aca="true" t="shared" si="30" ref="Z74:Z101">Z73+W74</f>
        <v>411203</v>
      </c>
      <c r="AA74" s="125" t="s">
        <v>139</v>
      </c>
      <c r="AB74" s="124">
        <f aca="true" t="shared" si="31" ref="AB74:AB101">IF(V74="",U74/X74,V74/X74)</f>
        <v>-1</v>
      </c>
      <c r="AC74">
        <f aca="true" t="shared" si="32" ref="AC74:AC101">IF(Q74=Q73,AC73+1,1)</f>
        <v>1</v>
      </c>
    </row>
    <row r="75" spans="1:29" ht="13.5">
      <c r="A75">
        <v>74</v>
      </c>
      <c r="B75" t="s">
        <v>105</v>
      </c>
      <c r="C75" t="s">
        <v>106</v>
      </c>
      <c r="D75" t="s">
        <v>111</v>
      </c>
      <c r="E75" s="139" t="s">
        <v>80</v>
      </c>
      <c r="F75">
        <f t="shared" si="22"/>
        <v>1.6</v>
      </c>
      <c r="G75" s="142">
        <v>20110128</v>
      </c>
      <c r="H75" s="142"/>
      <c r="I75" s="142">
        <v>82.04</v>
      </c>
      <c r="J75" s="142">
        <v>83.05</v>
      </c>
      <c r="K75" s="134">
        <f t="shared" si="23"/>
        <v>1.628526732673282</v>
      </c>
      <c r="L75" t="s">
        <v>106</v>
      </c>
      <c r="M75" s="142">
        <v>20110204</v>
      </c>
      <c r="N75" s="139"/>
      <c r="O75" s="142">
        <v>81.87</v>
      </c>
      <c r="P75" s="161" t="s">
        <v>115</v>
      </c>
      <c r="Q75" t="str">
        <f t="shared" si="17"/>
        <v>勝ち</v>
      </c>
      <c r="R75">
        <f t="shared" si="24"/>
        <v>100.99999999999909</v>
      </c>
      <c r="S75" s="145">
        <v>100</v>
      </c>
      <c r="T75" s="145">
        <v>100</v>
      </c>
      <c r="U75" s="124">
        <f t="shared" si="25"/>
        <v>17.00000000000017</v>
      </c>
      <c r="V75" s="124">
        <f t="shared" si="26"/>
      </c>
      <c r="W75" s="124">
        <f t="shared" si="28"/>
        <v>2720</v>
      </c>
      <c r="X75" s="124">
        <f t="shared" si="27"/>
        <v>100.99999999999909</v>
      </c>
      <c r="Y75" s="124">
        <f t="shared" si="29"/>
        <v>16448.12</v>
      </c>
      <c r="Z75" s="124">
        <f t="shared" si="30"/>
        <v>413923</v>
      </c>
      <c r="AA75" s="125" t="s">
        <v>139</v>
      </c>
      <c r="AB75" s="124">
        <f t="shared" si="31"/>
        <v>0.16831683168317152</v>
      </c>
      <c r="AC75">
        <f t="shared" si="32"/>
        <v>1</v>
      </c>
    </row>
    <row r="76" spans="1:29" ht="13.5">
      <c r="A76">
        <v>75</v>
      </c>
      <c r="B76" t="s">
        <v>105</v>
      </c>
      <c r="C76" t="s">
        <v>106</v>
      </c>
      <c r="D76" t="s">
        <v>111</v>
      </c>
      <c r="E76" s="139" t="s">
        <v>73</v>
      </c>
      <c r="F76">
        <f t="shared" si="22"/>
        <v>2.3</v>
      </c>
      <c r="G76" s="142">
        <v>20110205</v>
      </c>
      <c r="H76" s="142"/>
      <c r="I76" s="142">
        <v>82.46</v>
      </c>
      <c r="J76" s="142">
        <v>81.76</v>
      </c>
      <c r="K76" s="134">
        <f t="shared" si="23"/>
        <v>2.3652742857143245</v>
      </c>
      <c r="L76" t="s">
        <v>106</v>
      </c>
      <c r="M76" s="142">
        <v>20110218</v>
      </c>
      <c r="N76" s="139"/>
      <c r="O76" s="142">
        <v>83.178</v>
      </c>
      <c r="P76" s="161" t="s">
        <v>79</v>
      </c>
      <c r="Q76" t="str">
        <f t="shared" si="17"/>
        <v>勝ち</v>
      </c>
      <c r="R76">
        <f t="shared" si="24"/>
        <v>69.99999999999886</v>
      </c>
      <c r="S76" s="145">
        <v>100</v>
      </c>
      <c r="T76" s="145">
        <v>100</v>
      </c>
      <c r="U76" s="124">
        <f t="shared" si="25"/>
        <v>71.80000000000035</v>
      </c>
      <c r="V76" s="124">
        <f t="shared" si="26"/>
      </c>
      <c r="W76" s="124">
        <f t="shared" si="28"/>
        <v>16514</v>
      </c>
      <c r="X76" s="124">
        <f t="shared" si="27"/>
        <v>69.99999999999886</v>
      </c>
      <c r="Y76" s="124">
        <f t="shared" si="29"/>
        <v>16556.920000000002</v>
      </c>
      <c r="Z76" s="124">
        <f t="shared" si="30"/>
        <v>430437</v>
      </c>
      <c r="AA76" s="125" t="s">
        <v>139</v>
      </c>
      <c r="AB76" s="124">
        <f t="shared" si="31"/>
        <v>1.0257142857143073</v>
      </c>
      <c r="AC76">
        <f t="shared" si="32"/>
        <v>2</v>
      </c>
    </row>
    <row r="77" spans="1:29" ht="13.5">
      <c r="A77">
        <v>76</v>
      </c>
      <c r="B77" t="s">
        <v>105</v>
      </c>
      <c r="C77" t="s">
        <v>106</v>
      </c>
      <c r="D77" t="s">
        <v>111</v>
      </c>
      <c r="E77" s="139" t="s">
        <v>80</v>
      </c>
      <c r="F77">
        <f t="shared" si="22"/>
        <v>3.4</v>
      </c>
      <c r="G77" s="142">
        <v>20110219</v>
      </c>
      <c r="H77" s="142"/>
      <c r="I77" s="142">
        <v>83.02</v>
      </c>
      <c r="J77" s="142">
        <v>83.52</v>
      </c>
      <c r="K77" s="134">
        <f t="shared" si="23"/>
        <v>3.443496</v>
      </c>
      <c r="L77" t="s">
        <v>106</v>
      </c>
      <c r="M77" s="142">
        <v>20110228</v>
      </c>
      <c r="N77" s="139"/>
      <c r="O77" s="142">
        <v>81.839</v>
      </c>
      <c r="P77" s="161" t="s">
        <v>135</v>
      </c>
      <c r="Q77" t="str">
        <f t="shared" si="17"/>
        <v>勝ち</v>
      </c>
      <c r="R77">
        <f t="shared" si="24"/>
        <v>50</v>
      </c>
      <c r="S77" s="145">
        <v>100</v>
      </c>
      <c r="T77" s="145">
        <v>100</v>
      </c>
      <c r="U77" s="124">
        <f t="shared" si="25"/>
        <v>118.09999999999974</v>
      </c>
      <c r="V77" s="124">
        <f t="shared" si="26"/>
      </c>
      <c r="W77" s="124">
        <f t="shared" si="28"/>
        <v>40153</v>
      </c>
      <c r="X77" s="124">
        <f t="shared" si="27"/>
        <v>50</v>
      </c>
      <c r="Y77" s="124">
        <f t="shared" si="29"/>
        <v>17217.48</v>
      </c>
      <c r="Z77" s="124">
        <f t="shared" si="30"/>
        <v>470590</v>
      </c>
      <c r="AA77" s="125" t="s">
        <v>139</v>
      </c>
      <c r="AB77" s="124">
        <f t="shared" si="31"/>
        <v>2.3619999999999948</v>
      </c>
      <c r="AC77">
        <f t="shared" si="32"/>
        <v>3</v>
      </c>
    </row>
    <row r="78" spans="1:29" ht="13.5">
      <c r="A78">
        <v>77</v>
      </c>
      <c r="B78" t="s">
        <v>105</v>
      </c>
      <c r="C78" t="s">
        <v>106</v>
      </c>
      <c r="D78" t="s">
        <v>111</v>
      </c>
      <c r="E78" s="139" t="s">
        <v>80</v>
      </c>
      <c r="F78">
        <f t="shared" si="22"/>
        <v>7.5</v>
      </c>
      <c r="G78" s="142">
        <v>20110305</v>
      </c>
      <c r="H78" s="142"/>
      <c r="I78" s="142">
        <v>82.21</v>
      </c>
      <c r="J78" s="142">
        <v>82.46</v>
      </c>
      <c r="K78" s="134">
        <f t="shared" si="23"/>
        <v>7.529440000000001</v>
      </c>
      <c r="L78" t="s">
        <v>106</v>
      </c>
      <c r="M78" s="142">
        <v>20110311</v>
      </c>
      <c r="N78" s="139"/>
      <c r="O78" s="142">
        <v>82.46</v>
      </c>
      <c r="P78" s="161" t="s">
        <v>71</v>
      </c>
      <c r="Q78" t="str">
        <f t="shared" si="17"/>
        <v>負け</v>
      </c>
      <c r="R78">
        <f t="shared" si="24"/>
        <v>25</v>
      </c>
      <c r="S78" s="145">
        <v>100</v>
      </c>
      <c r="T78" s="145">
        <v>100</v>
      </c>
      <c r="U78" s="124">
        <f t="shared" si="25"/>
      </c>
      <c r="V78" s="124">
        <f t="shared" si="26"/>
        <v>-25</v>
      </c>
      <c r="W78" s="124">
        <f t="shared" si="28"/>
        <v>-18750</v>
      </c>
      <c r="X78" s="124">
        <f t="shared" si="27"/>
        <v>25</v>
      </c>
      <c r="Y78" s="124">
        <f t="shared" si="29"/>
        <v>18823.600000000002</v>
      </c>
      <c r="Z78" s="124">
        <f t="shared" si="30"/>
        <v>451840</v>
      </c>
      <c r="AA78" s="125" t="s">
        <v>139</v>
      </c>
      <c r="AB78" s="124">
        <f t="shared" si="31"/>
        <v>-1</v>
      </c>
      <c r="AC78">
        <f t="shared" si="32"/>
        <v>1</v>
      </c>
    </row>
    <row r="79" spans="1:29" ht="13.5">
      <c r="A79">
        <v>78</v>
      </c>
      <c r="B79" t="s">
        <v>105</v>
      </c>
      <c r="C79" t="s">
        <v>106</v>
      </c>
      <c r="D79" t="s">
        <v>111</v>
      </c>
      <c r="E79" s="139" t="s">
        <v>73</v>
      </c>
      <c r="F79">
        <f t="shared" si="22"/>
        <v>3.1</v>
      </c>
      <c r="G79" s="142">
        <v>20110325</v>
      </c>
      <c r="H79" s="142"/>
      <c r="I79" s="142">
        <v>81.37</v>
      </c>
      <c r="J79" s="142">
        <v>80.8</v>
      </c>
      <c r="K79" s="134">
        <f t="shared" si="23"/>
        <v>3.1708070175438188</v>
      </c>
      <c r="L79" t="s">
        <v>106</v>
      </c>
      <c r="M79" s="142">
        <v>20110411</v>
      </c>
      <c r="O79" s="142">
        <v>84.574</v>
      </c>
      <c r="P79" s="161" t="s">
        <v>79</v>
      </c>
      <c r="Q79" t="str">
        <f t="shared" si="17"/>
        <v>勝ち</v>
      </c>
      <c r="R79">
        <f t="shared" si="24"/>
        <v>57.00000000000074</v>
      </c>
      <c r="S79" s="145">
        <v>100</v>
      </c>
      <c r="T79" s="145">
        <v>100</v>
      </c>
      <c r="U79" s="124">
        <f t="shared" si="25"/>
        <v>320.39999999999935</v>
      </c>
      <c r="V79" s="124">
        <f>IF(Q79="負け",-1*ABS(#REF!-I79)*100,IF(Q79="－",0,""))</f>
      </c>
      <c r="W79" s="124">
        <f t="shared" si="28"/>
        <v>99323</v>
      </c>
      <c r="X79" s="124">
        <f t="shared" si="27"/>
        <v>57.00000000000074</v>
      </c>
      <c r="Y79" s="124">
        <f t="shared" si="29"/>
        <v>18073.600000000002</v>
      </c>
      <c r="Z79" s="124">
        <f t="shared" si="30"/>
        <v>551163</v>
      </c>
      <c r="AA79" s="125" t="s">
        <v>139</v>
      </c>
      <c r="AB79" s="124">
        <f t="shared" si="31"/>
        <v>5.621052631578863</v>
      </c>
      <c r="AC79">
        <f t="shared" si="32"/>
        <v>1</v>
      </c>
    </row>
    <row r="80" spans="1:29" ht="13.5">
      <c r="A80">
        <v>79</v>
      </c>
      <c r="B80" t="s">
        <v>105</v>
      </c>
      <c r="C80" t="s">
        <v>106</v>
      </c>
      <c r="D80" t="s">
        <v>111</v>
      </c>
      <c r="E80" s="139" t="s">
        <v>80</v>
      </c>
      <c r="F80">
        <f t="shared" si="22"/>
        <v>2.2</v>
      </c>
      <c r="G80" s="142">
        <v>20110414</v>
      </c>
      <c r="H80" s="142"/>
      <c r="I80" s="142">
        <v>82.95</v>
      </c>
      <c r="J80" s="142">
        <v>83.94</v>
      </c>
      <c r="K80" s="134">
        <f t="shared" si="23"/>
        <v>2.2269212121212236</v>
      </c>
      <c r="L80" t="s">
        <v>106</v>
      </c>
      <c r="M80" s="142">
        <v>20110511</v>
      </c>
      <c r="O80" s="142">
        <v>80.931</v>
      </c>
      <c r="P80" s="161" t="s">
        <v>79</v>
      </c>
      <c r="Q80" t="str">
        <f aca="true" t="shared" si="33" ref="Q80:Q101">IF(P80="トレーリング","勝ち",IF(OR(P80="LC",P80="建て値前LC"),"負け","－"))</f>
        <v>勝ち</v>
      </c>
      <c r="R80">
        <f t="shared" si="24"/>
        <v>98.99999999999949</v>
      </c>
      <c r="S80" s="145">
        <v>100</v>
      </c>
      <c r="T80" s="145">
        <v>100</v>
      </c>
      <c r="U80" s="124">
        <f t="shared" si="25"/>
        <v>201.90000000000055</v>
      </c>
      <c r="V80" s="124">
        <f>IF(Q80="負け",-1*ABS(#REF!-I80)*100,IF(Q80="－",0,""))</f>
      </c>
      <c r="W80" s="124">
        <f t="shared" si="28"/>
        <v>44418</v>
      </c>
      <c r="X80" s="124">
        <f t="shared" si="27"/>
        <v>98.99999999999949</v>
      </c>
      <c r="Y80" s="124">
        <f t="shared" si="29"/>
        <v>22046.52</v>
      </c>
      <c r="Z80" s="124">
        <f t="shared" si="30"/>
        <v>595581</v>
      </c>
      <c r="AA80" s="125" t="s">
        <v>139</v>
      </c>
      <c r="AB80" s="124">
        <f t="shared" si="31"/>
        <v>2.0393939393939555</v>
      </c>
      <c r="AC80">
        <f t="shared" si="32"/>
        <v>2</v>
      </c>
    </row>
    <row r="81" spans="1:29" ht="13.5">
      <c r="A81">
        <v>80</v>
      </c>
      <c r="B81" t="s">
        <v>105</v>
      </c>
      <c r="C81" t="s">
        <v>106</v>
      </c>
      <c r="D81" t="s">
        <v>111</v>
      </c>
      <c r="E81" s="139" t="s">
        <v>80</v>
      </c>
      <c r="F81">
        <f t="shared" si="22"/>
        <v>2.7</v>
      </c>
      <c r="G81" s="142">
        <v>20110601</v>
      </c>
      <c r="H81" s="142"/>
      <c r="I81" s="142">
        <v>80.67</v>
      </c>
      <c r="J81" s="142">
        <v>81.55</v>
      </c>
      <c r="K81" s="134">
        <f t="shared" si="23"/>
        <v>2.707186363636378</v>
      </c>
      <c r="L81" t="s">
        <v>106</v>
      </c>
      <c r="M81" s="139">
        <v>20110609</v>
      </c>
      <c r="N81" s="139"/>
      <c r="O81" s="142">
        <v>80.244</v>
      </c>
      <c r="P81" s="161" t="s">
        <v>136</v>
      </c>
      <c r="Q81" t="str">
        <f t="shared" si="33"/>
        <v>勝ち</v>
      </c>
      <c r="R81">
        <f t="shared" si="24"/>
        <v>87.99999999999955</v>
      </c>
      <c r="S81" s="145">
        <v>100</v>
      </c>
      <c r="T81" s="145">
        <v>100</v>
      </c>
      <c r="U81" s="124">
        <f t="shared" si="25"/>
        <v>42.60000000000019</v>
      </c>
      <c r="V81" s="124">
        <f t="shared" si="26"/>
      </c>
      <c r="W81" s="124">
        <f t="shared" si="28"/>
        <v>11502</v>
      </c>
      <c r="X81" s="124">
        <f t="shared" si="27"/>
        <v>87.99999999999955</v>
      </c>
      <c r="Y81" s="124">
        <f t="shared" si="29"/>
        <v>23823.24</v>
      </c>
      <c r="Z81" s="124">
        <f t="shared" si="30"/>
        <v>607083</v>
      </c>
      <c r="AA81" s="125" t="s">
        <v>139</v>
      </c>
      <c r="AB81" s="124">
        <f t="shared" si="31"/>
        <v>0.4840909090909138</v>
      </c>
      <c r="AC81">
        <f t="shared" si="32"/>
        <v>3</v>
      </c>
    </row>
    <row r="82" spans="1:29" ht="13.5">
      <c r="A82">
        <v>81</v>
      </c>
      <c r="B82" t="s">
        <v>105</v>
      </c>
      <c r="C82" t="s">
        <v>106</v>
      </c>
      <c r="D82" t="s">
        <v>111</v>
      </c>
      <c r="E82" s="139" t="s">
        <v>73</v>
      </c>
      <c r="F82">
        <f t="shared" si="22"/>
        <v>4.4</v>
      </c>
      <c r="G82" s="142">
        <v>20110614</v>
      </c>
      <c r="H82" s="142"/>
      <c r="I82" s="142">
        <v>80.62</v>
      </c>
      <c r="J82" s="142">
        <v>80.08</v>
      </c>
      <c r="K82" s="134">
        <f t="shared" si="23"/>
        <v>4.496911111111059</v>
      </c>
      <c r="L82" t="s">
        <v>106</v>
      </c>
      <c r="M82" s="139">
        <v>20110617</v>
      </c>
      <c r="N82" s="139"/>
      <c r="O82" s="142">
        <v>80.08</v>
      </c>
      <c r="P82" s="161" t="s">
        <v>137</v>
      </c>
      <c r="Q82" t="str">
        <f t="shared" si="33"/>
        <v>負け</v>
      </c>
      <c r="R82">
        <f t="shared" si="24"/>
        <v>54.000000000000625</v>
      </c>
      <c r="S82" s="145">
        <v>100</v>
      </c>
      <c r="T82" s="145">
        <v>100</v>
      </c>
      <c r="U82" s="124">
        <f t="shared" si="25"/>
      </c>
      <c r="V82" s="124">
        <f t="shared" si="26"/>
        <v>-54.000000000000625</v>
      </c>
      <c r="W82" s="124">
        <f t="shared" si="28"/>
        <v>-23760</v>
      </c>
      <c r="X82" s="124">
        <f t="shared" si="27"/>
        <v>54.000000000000625</v>
      </c>
      <c r="Y82" s="124">
        <f t="shared" si="29"/>
        <v>24283.32</v>
      </c>
      <c r="Z82" s="124">
        <f t="shared" si="30"/>
        <v>583323</v>
      </c>
      <c r="AA82" s="125" t="s">
        <v>139</v>
      </c>
      <c r="AB82" s="124">
        <f t="shared" si="31"/>
        <v>-1</v>
      </c>
      <c r="AC82">
        <f t="shared" si="32"/>
        <v>1</v>
      </c>
    </row>
    <row r="83" spans="1:29" ht="13.5">
      <c r="A83">
        <v>82</v>
      </c>
      <c r="B83" t="s">
        <v>105</v>
      </c>
      <c r="C83" t="s">
        <v>106</v>
      </c>
      <c r="D83" t="s">
        <v>111</v>
      </c>
      <c r="E83" s="139" t="s">
        <v>80</v>
      </c>
      <c r="F83">
        <f t="shared" si="22"/>
        <v>3.3</v>
      </c>
      <c r="G83" s="142">
        <v>20110617</v>
      </c>
      <c r="H83" s="142"/>
      <c r="I83" s="142">
        <v>80.06</v>
      </c>
      <c r="J83" s="142">
        <v>80.75</v>
      </c>
      <c r="K83" s="134">
        <f t="shared" si="23"/>
        <v>3.3815826086956635</v>
      </c>
      <c r="L83" t="s">
        <v>106</v>
      </c>
      <c r="M83" s="139">
        <v>20110623</v>
      </c>
      <c r="N83" s="139"/>
      <c r="O83" s="142">
        <v>80.75</v>
      </c>
      <c r="P83" s="161" t="s">
        <v>138</v>
      </c>
      <c r="Q83" t="str">
        <f t="shared" si="33"/>
        <v>負け</v>
      </c>
      <c r="R83">
        <f t="shared" si="24"/>
        <v>68.99999999999977</v>
      </c>
      <c r="S83" s="145">
        <v>100</v>
      </c>
      <c r="T83" s="145">
        <v>100</v>
      </c>
      <c r="U83" s="124">
        <f t="shared" si="25"/>
      </c>
      <c r="V83" s="124">
        <f t="shared" si="26"/>
        <v>-68.99999999999977</v>
      </c>
      <c r="W83" s="124">
        <f t="shared" si="28"/>
        <v>-22769</v>
      </c>
      <c r="X83" s="124">
        <f t="shared" si="27"/>
        <v>68.99999999999977</v>
      </c>
      <c r="Y83" s="124">
        <f t="shared" si="29"/>
        <v>23332.920000000002</v>
      </c>
      <c r="Z83" s="124">
        <f t="shared" si="30"/>
        <v>560554</v>
      </c>
      <c r="AA83" s="125" t="s">
        <v>139</v>
      </c>
      <c r="AB83" s="124">
        <f t="shared" si="31"/>
        <v>-1</v>
      </c>
      <c r="AC83">
        <f t="shared" si="32"/>
        <v>2</v>
      </c>
    </row>
    <row r="84" spans="1:29" ht="13.5">
      <c r="A84">
        <v>83</v>
      </c>
      <c r="B84" t="s">
        <v>105</v>
      </c>
      <c r="C84" t="s">
        <v>106</v>
      </c>
      <c r="D84" t="s">
        <v>111</v>
      </c>
      <c r="E84" s="139" t="s">
        <v>73</v>
      </c>
      <c r="F84">
        <f t="shared" si="22"/>
        <v>3.3</v>
      </c>
      <c r="G84" s="142">
        <v>20110627</v>
      </c>
      <c r="H84" s="142"/>
      <c r="I84" s="142">
        <v>80.97</v>
      </c>
      <c r="J84" s="142">
        <v>80.3</v>
      </c>
      <c r="K84" s="134">
        <f t="shared" si="23"/>
        <v>3.346591044776111</v>
      </c>
      <c r="L84" t="s">
        <v>106</v>
      </c>
      <c r="M84" s="139">
        <v>20110630</v>
      </c>
      <c r="N84" s="139"/>
      <c r="O84" s="142">
        <v>80.3</v>
      </c>
      <c r="P84" s="161" t="s">
        <v>71</v>
      </c>
      <c r="Q84" t="str">
        <f t="shared" si="33"/>
        <v>負け</v>
      </c>
      <c r="R84">
        <f t="shared" si="24"/>
        <v>67.00000000000017</v>
      </c>
      <c r="S84" s="145">
        <v>100</v>
      </c>
      <c r="T84" s="145">
        <v>100</v>
      </c>
      <c r="U84" s="124">
        <f t="shared" si="25"/>
      </c>
      <c r="V84" s="124">
        <f t="shared" si="26"/>
        <v>-67.00000000000017</v>
      </c>
      <c r="W84" s="124">
        <f t="shared" si="28"/>
        <v>-22110</v>
      </c>
      <c r="X84" s="124">
        <f t="shared" si="27"/>
        <v>67.00000000000017</v>
      </c>
      <c r="Y84" s="124">
        <f t="shared" si="29"/>
        <v>22422.16</v>
      </c>
      <c r="Z84" s="124">
        <f t="shared" si="30"/>
        <v>538444</v>
      </c>
      <c r="AA84" s="125" t="s">
        <v>139</v>
      </c>
      <c r="AB84" s="124">
        <f t="shared" si="31"/>
        <v>-1</v>
      </c>
      <c r="AC84">
        <f t="shared" si="32"/>
        <v>3</v>
      </c>
    </row>
    <row r="85" spans="1:29" ht="13.5">
      <c r="A85">
        <v>84</v>
      </c>
      <c r="B85" t="s">
        <v>105</v>
      </c>
      <c r="C85" t="s">
        <v>106</v>
      </c>
      <c r="D85" t="s">
        <v>111</v>
      </c>
      <c r="E85" s="139" t="s">
        <v>73</v>
      </c>
      <c r="F85">
        <f t="shared" si="22"/>
        <v>4.4</v>
      </c>
      <c r="G85" s="142">
        <v>20110705</v>
      </c>
      <c r="H85" s="142"/>
      <c r="I85" s="142">
        <v>81.18</v>
      </c>
      <c r="J85" s="142">
        <v>80.7</v>
      </c>
      <c r="K85" s="134">
        <f t="shared" si="23"/>
        <v>4.487033333333296</v>
      </c>
      <c r="L85" t="s">
        <v>106</v>
      </c>
      <c r="M85" s="139">
        <v>20110708</v>
      </c>
      <c r="N85" s="139"/>
      <c r="O85" s="142">
        <v>80.7</v>
      </c>
      <c r="P85" s="161" t="s">
        <v>71</v>
      </c>
      <c r="Q85" t="str">
        <f t="shared" si="33"/>
        <v>負け</v>
      </c>
      <c r="R85">
        <f t="shared" si="24"/>
        <v>48.0000000000004</v>
      </c>
      <c r="S85" s="145">
        <v>100</v>
      </c>
      <c r="T85" s="145">
        <v>100</v>
      </c>
      <c r="U85" s="124">
        <f t="shared" si="25"/>
      </c>
      <c r="V85" s="124">
        <f t="shared" si="26"/>
        <v>-48.0000000000004</v>
      </c>
      <c r="W85" s="124">
        <f t="shared" si="28"/>
        <v>-21120</v>
      </c>
      <c r="X85" s="124">
        <f t="shared" si="27"/>
        <v>48.0000000000004</v>
      </c>
      <c r="Y85" s="124">
        <f t="shared" si="29"/>
        <v>21537.760000000002</v>
      </c>
      <c r="Z85" s="124">
        <f t="shared" si="30"/>
        <v>517324</v>
      </c>
      <c r="AA85" s="125" t="s">
        <v>139</v>
      </c>
      <c r="AB85" s="124">
        <f t="shared" si="31"/>
        <v>-1</v>
      </c>
      <c r="AC85">
        <f t="shared" si="32"/>
        <v>4</v>
      </c>
    </row>
    <row r="86" spans="1:29" ht="13.5">
      <c r="A86">
        <v>85</v>
      </c>
      <c r="B86" t="s">
        <v>105</v>
      </c>
      <c r="C86" t="s">
        <v>106</v>
      </c>
      <c r="D86" t="s">
        <v>111</v>
      </c>
      <c r="E86" s="139" t="s">
        <v>80</v>
      </c>
      <c r="F86">
        <f t="shared" si="22"/>
        <v>2.1</v>
      </c>
      <c r="G86" s="142">
        <v>20110708</v>
      </c>
      <c r="H86" s="142"/>
      <c r="I86" s="142">
        <v>80.5</v>
      </c>
      <c r="J86" s="142">
        <v>81.47</v>
      </c>
      <c r="K86" s="134">
        <f t="shared" si="23"/>
        <v>2.1332948453608274</v>
      </c>
      <c r="L86" t="s">
        <v>106</v>
      </c>
      <c r="M86" s="139">
        <v>20110801</v>
      </c>
      <c r="N86" s="139"/>
      <c r="O86" s="142">
        <v>78.013</v>
      </c>
      <c r="P86" s="161" t="s">
        <v>79</v>
      </c>
      <c r="Q86" t="str">
        <f t="shared" si="33"/>
        <v>勝ち</v>
      </c>
      <c r="R86">
        <f t="shared" si="24"/>
        <v>96.99999999999989</v>
      </c>
      <c r="S86" s="145">
        <v>100</v>
      </c>
      <c r="T86" s="145">
        <v>100</v>
      </c>
      <c r="U86" s="124">
        <f t="shared" si="25"/>
        <v>248.69999999999948</v>
      </c>
      <c r="V86" s="124">
        <f t="shared" si="26"/>
      </c>
      <c r="W86" s="124">
        <f t="shared" si="28"/>
        <v>52226</v>
      </c>
      <c r="X86" s="124">
        <f t="shared" si="27"/>
        <v>96.99999999999989</v>
      </c>
      <c r="Y86" s="124">
        <f t="shared" si="29"/>
        <v>20692.96</v>
      </c>
      <c r="Z86" s="124">
        <f t="shared" si="30"/>
        <v>569550</v>
      </c>
      <c r="AA86" s="125" t="s">
        <v>139</v>
      </c>
      <c r="AB86" s="124">
        <f t="shared" si="31"/>
        <v>2.5639175257731934</v>
      </c>
      <c r="AC86">
        <f t="shared" si="32"/>
        <v>1</v>
      </c>
    </row>
    <row r="87" spans="1:29" ht="13.5">
      <c r="A87">
        <v>86</v>
      </c>
      <c r="B87" t="s">
        <v>105</v>
      </c>
      <c r="C87" t="s">
        <v>106</v>
      </c>
      <c r="D87" t="s">
        <v>111</v>
      </c>
      <c r="E87" s="139" t="s">
        <v>73</v>
      </c>
      <c r="F87">
        <f t="shared" si="22"/>
        <v>2.7</v>
      </c>
      <c r="G87" s="142">
        <v>20110901</v>
      </c>
      <c r="H87" s="142"/>
      <c r="I87" s="142">
        <v>77.236</v>
      </c>
      <c r="J87" s="142">
        <v>76.416</v>
      </c>
      <c r="K87" s="134">
        <f t="shared" si="23"/>
        <v>2.778292682926804</v>
      </c>
      <c r="L87" t="s">
        <v>106</v>
      </c>
      <c r="M87" s="139">
        <v>20110910</v>
      </c>
      <c r="N87" s="139"/>
      <c r="O87" s="142">
        <v>77.236</v>
      </c>
      <c r="P87" s="161" t="s">
        <v>97</v>
      </c>
      <c r="Q87" t="str">
        <f t="shared" si="33"/>
        <v>－</v>
      </c>
      <c r="R87">
        <f t="shared" si="24"/>
        <v>82.00000000000074</v>
      </c>
      <c r="S87" s="145">
        <v>100</v>
      </c>
      <c r="T87" s="145">
        <v>100</v>
      </c>
      <c r="U87" s="124">
        <f t="shared" si="25"/>
      </c>
      <c r="V87" s="124">
        <f t="shared" si="26"/>
        <v>0</v>
      </c>
      <c r="W87" s="124">
        <f t="shared" si="28"/>
        <v>0</v>
      </c>
      <c r="X87" s="124">
        <f t="shared" si="27"/>
        <v>82.00000000000074</v>
      </c>
      <c r="Y87" s="124">
        <f t="shared" si="29"/>
        <v>22782</v>
      </c>
      <c r="Z87" s="124">
        <f t="shared" si="30"/>
        <v>569550</v>
      </c>
      <c r="AA87" s="125" t="s">
        <v>139</v>
      </c>
      <c r="AB87" s="124">
        <f t="shared" si="31"/>
        <v>0</v>
      </c>
      <c r="AC87">
        <f t="shared" si="32"/>
        <v>1</v>
      </c>
    </row>
    <row r="88" spans="1:29" ht="13.5">
      <c r="A88">
        <v>87</v>
      </c>
      <c r="B88" t="s">
        <v>105</v>
      </c>
      <c r="C88" t="s">
        <v>106</v>
      </c>
      <c r="D88" t="s">
        <v>111</v>
      </c>
      <c r="E88" s="139" t="s">
        <v>80</v>
      </c>
      <c r="F88">
        <f t="shared" si="22"/>
        <v>3.4</v>
      </c>
      <c r="G88" s="142">
        <v>20110919</v>
      </c>
      <c r="H88" s="142"/>
      <c r="I88" s="142">
        <v>76.322</v>
      </c>
      <c r="J88" s="142">
        <v>76.977</v>
      </c>
      <c r="K88" s="134">
        <f t="shared" si="23"/>
        <v>3.4781679389312914</v>
      </c>
      <c r="L88" t="s">
        <v>106</v>
      </c>
      <c r="M88" s="139">
        <v>20110922</v>
      </c>
      <c r="N88" s="139"/>
      <c r="O88" s="142">
        <v>76.758</v>
      </c>
      <c r="P88" s="161" t="s">
        <v>102</v>
      </c>
      <c r="Q88" t="str">
        <f t="shared" si="33"/>
        <v>負け</v>
      </c>
      <c r="R88">
        <f t="shared" si="24"/>
        <v>65.50000000000011</v>
      </c>
      <c r="S88" s="145">
        <v>100</v>
      </c>
      <c r="T88" s="145">
        <v>100</v>
      </c>
      <c r="U88" s="124">
        <f t="shared" si="25"/>
      </c>
      <c r="V88" s="124">
        <f t="shared" si="26"/>
        <v>-43.599999999999284</v>
      </c>
      <c r="W88" s="124">
        <f t="shared" si="28"/>
        <v>-14823</v>
      </c>
      <c r="X88" s="124">
        <f t="shared" si="27"/>
        <v>65.50000000000011</v>
      </c>
      <c r="Y88" s="124">
        <f t="shared" si="29"/>
        <v>22782</v>
      </c>
      <c r="Z88" s="124">
        <f t="shared" si="30"/>
        <v>554727</v>
      </c>
      <c r="AA88" s="125" t="s">
        <v>139</v>
      </c>
      <c r="AB88" s="124">
        <f t="shared" si="31"/>
        <v>-0.66564885496182</v>
      </c>
      <c r="AC88">
        <f t="shared" si="32"/>
        <v>1</v>
      </c>
    </row>
    <row r="89" spans="1:29" ht="13.5">
      <c r="A89">
        <v>88</v>
      </c>
      <c r="B89" t="s">
        <v>105</v>
      </c>
      <c r="C89" t="s">
        <v>106</v>
      </c>
      <c r="D89" t="s">
        <v>111</v>
      </c>
      <c r="E89" s="139" t="s">
        <v>73</v>
      </c>
      <c r="F89">
        <f t="shared" si="22"/>
        <v>4.9</v>
      </c>
      <c r="G89" s="142">
        <v>20110927</v>
      </c>
      <c r="H89" s="142"/>
      <c r="I89" s="142">
        <v>76.707</v>
      </c>
      <c r="J89" s="142">
        <v>76.259</v>
      </c>
      <c r="K89" s="134">
        <f t="shared" si="23"/>
        <v>4.952919642857217</v>
      </c>
      <c r="L89" t="s">
        <v>106</v>
      </c>
      <c r="M89" s="139">
        <v>20111003</v>
      </c>
      <c r="N89" s="139"/>
      <c r="O89" s="142">
        <v>76.707</v>
      </c>
      <c r="P89" s="161" t="s">
        <v>97</v>
      </c>
      <c r="Q89" t="str">
        <f t="shared" si="33"/>
        <v>－</v>
      </c>
      <c r="R89">
        <f t="shared" si="24"/>
        <v>44.79999999999933</v>
      </c>
      <c r="S89" s="145">
        <v>100</v>
      </c>
      <c r="T89" s="145">
        <v>100</v>
      </c>
      <c r="U89" s="124">
        <f t="shared" si="25"/>
      </c>
      <c r="V89" s="124">
        <f t="shared" si="26"/>
        <v>0</v>
      </c>
      <c r="W89" s="124">
        <f t="shared" si="28"/>
        <v>0</v>
      </c>
      <c r="X89" s="124">
        <f t="shared" si="27"/>
        <v>44.79999999999933</v>
      </c>
      <c r="Y89" s="124">
        <f t="shared" si="29"/>
        <v>22189.08</v>
      </c>
      <c r="Z89" s="124">
        <f t="shared" si="30"/>
        <v>554727</v>
      </c>
      <c r="AA89" s="125" t="s">
        <v>139</v>
      </c>
      <c r="AB89" s="124">
        <f t="shared" si="31"/>
        <v>0</v>
      </c>
      <c r="AC89">
        <f t="shared" si="32"/>
        <v>1</v>
      </c>
    </row>
    <row r="90" spans="1:29" ht="13.5">
      <c r="A90">
        <v>89</v>
      </c>
      <c r="B90" t="s">
        <v>105</v>
      </c>
      <c r="C90" t="s">
        <v>106</v>
      </c>
      <c r="D90" t="s">
        <v>111</v>
      </c>
      <c r="E90" s="139" t="s">
        <v>80</v>
      </c>
      <c r="F90">
        <f t="shared" si="22"/>
        <v>6.7</v>
      </c>
      <c r="G90" s="142">
        <v>20111110</v>
      </c>
      <c r="H90" s="142"/>
      <c r="I90" s="142">
        <v>77.552</v>
      </c>
      <c r="J90" s="142">
        <v>77.881</v>
      </c>
      <c r="K90" s="134">
        <f t="shared" si="23"/>
        <v>6.744401215805604</v>
      </c>
      <c r="L90" t="s">
        <v>106</v>
      </c>
      <c r="M90" s="139">
        <v>20111122</v>
      </c>
      <c r="N90" s="139"/>
      <c r="O90" s="142">
        <v>77.107</v>
      </c>
      <c r="P90" s="161" t="s">
        <v>79</v>
      </c>
      <c r="Q90" t="str">
        <f t="shared" si="33"/>
        <v>勝ち</v>
      </c>
      <c r="R90">
        <f t="shared" si="24"/>
        <v>32.89999999999935</v>
      </c>
      <c r="S90" s="145">
        <v>100</v>
      </c>
      <c r="T90" s="145">
        <v>100</v>
      </c>
      <c r="U90" s="124">
        <f t="shared" si="25"/>
        <v>44.50000000000074</v>
      </c>
      <c r="V90" s="124">
        <f t="shared" si="26"/>
      </c>
      <c r="W90" s="124">
        <f t="shared" si="28"/>
        <v>29815</v>
      </c>
      <c r="X90" s="124">
        <f t="shared" si="27"/>
        <v>32.89999999999935</v>
      </c>
      <c r="Y90" s="124">
        <f t="shared" si="29"/>
        <v>22189.08</v>
      </c>
      <c r="Z90" s="124">
        <f t="shared" si="30"/>
        <v>584542</v>
      </c>
      <c r="AA90" s="125" t="s">
        <v>139</v>
      </c>
      <c r="AB90" s="124">
        <f t="shared" si="31"/>
        <v>1.3525835866261888</v>
      </c>
      <c r="AC90">
        <f t="shared" si="32"/>
        <v>1</v>
      </c>
    </row>
    <row r="91" spans="1:29" ht="13.5">
      <c r="A91">
        <v>90</v>
      </c>
      <c r="B91" t="s">
        <v>105</v>
      </c>
      <c r="C91" t="s">
        <v>106</v>
      </c>
      <c r="D91" t="s">
        <v>111</v>
      </c>
      <c r="E91" s="139" t="s">
        <v>73</v>
      </c>
      <c r="F91">
        <f t="shared" si="22"/>
        <v>3.3</v>
      </c>
      <c r="G91" s="142">
        <v>20111125</v>
      </c>
      <c r="H91" s="142"/>
      <c r="I91" s="142">
        <v>77.733</v>
      </c>
      <c r="J91" s="142">
        <v>77.028</v>
      </c>
      <c r="K91" s="134">
        <f t="shared" si="23"/>
        <v>3.3165503546099373</v>
      </c>
      <c r="L91" t="s">
        <v>106</v>
      </c>
      <c r="M91" s="139">
        <v>20111228</v>
      </c>
      <c r="N91" s="139"/>
      <c r="O91" s="142">
        <v>77.733</v>
      </c>
      <c r="P91" s="161" t="s">
        <v>134</v>
      </c>
      <c r="Q91" t="str">
        <f t="shared" si="33"/>
        <v>－</v>
      </c>
      <c r="R91">
        <f t="shared" si="24"/>
        <v>70.49999999999983</v>
      </c>
      <c r="S91" s="145">
        <v>100</v>
      </c>
      <c r="T91" s="145">
        <v>100</v>
      </c>
      <c r="U91" s="124">
        <f t="shared" si="25"/>
      </c>
      <c r="V91" s="124">
        <f t="shared" si="26"/>
        <v>0</v>
      </c>
      <c r="W91" s="124">
        <f t="shared" si="28"/>
        <v>0</v>
      </c>
      <c r="X91" s="124">
        <f t="shared" si="27"/>
        <v>70.49999999999983</v>
      </c>
      <c r="Y91" s="124">
        <f t="shared" si="29"/>
        <v>23381.68</v>
      </c>
      <c r="Z91" s="124">
        <f t="shared" si="30"/>
        <v>584542</v>
      </c>
      <c r="AA91" s="125" t="s">
        <v>139</v>
      </c>
      <c r="AB91" s="124">
        <f t="shared" si="31"/>
        <v>0</v>
      </c>
      <c r="AC91">
        <f t="shared" si="32"/>
        <v>1</v>
      </c>
    </row>
    <row r="92" spans="1:29" ht="13.5">
      <c r="A92">
        <v>91</v>
      </c>
      <c r="B92" t="s">
        <v>105</v>
      </c>
      <c r="C92" t="s">
        <v>106</v>
      </c>
      <c r="D92" t="s">
        <v>111</v>
      </c>
      <c r="E92" s="139" t="s">
        <v>80</v>
      </c>
      <c r="F92">
        <f t="shared" si="22"/>
        <v>3.7</v>
      </c>
      <c r="G92" s="142">
        <v>20111230</v>
      </c>
      <c r="H92" s="142"/>
      <c r="I92" s="142">
        <v>77.166</v>
      </c>
      <c r="J92" s="142">
        <v>77.793</v>
      </c>
      <c r="K92" s="134">
        <f t="shared" si="23"/>
        <v>3.729135566188141</v>
      </c>
      <c r="L92" t="s">
        <v>106</v>
      </c>
      <c r="M92" s="139">
        <v>20120116</v>
      </c>
      <c r="N92" s="139"/>
      <c r="O92" s="142">
        <v>77.029</v>
      </c>
      <c r="P92" s="161" t="s">
        <v>79</v>
      </c>
      <c r="Q92" t="str">
        <f t="shared" si="33"/>
        <v>勝ち</v>
      </c>
      <c r="R92">
        <f t="shared" si="24"/>
        <v>62.700000000000955</v>
      </c>
      <c r="S92" s="145">
        <v>100</v>
      </c>
      <c r="T92" s="145">
        <v>100</v>
      </c>
      <c r="U92" s="124">
        <f t="shared" si="25"/>
        <v>13.700000000000045</v>
      </c>
      <c r="V92" s="124">
        <f t="shared" si="26"/>
      </c>
      <c r="W92" s="124">
        <f t="shared" si="28"/>
        <v>5069</v>
      </c>
      <c r="X92" s="124">
        <f t="shared" si="27"/>
        <v>62.700000000000955</v>
      </c>
      <c r="Y92" s="124">
        <f t="shared" si="29"/>
        <v>23381.68</v>
      </c>
      <c r="Z92" s="124">
        <f t="shared" si="30"/>
        <v>589611</v>
      </c>
      <c r="AA92" s="125" t="s">
        <v>139</v>
      </c>
      <c r="AB92" s="124">
        <f t="shared" si="31"/>
        <v>0.21850079744816325</v>
      </c>
      <c r="AC92">
        <f t="shared" si="32"/>
        <v>1</v>
      </c>
    </row>
    <row r="93" spans="1:29" ht="13.5">
      <c r="A93">
        <v>92</v>
      </c>
      <c r="B93" t="s">
        <v>105</v>
      </c>
      <c r="C93" t="s">
        <v>106</v>
      </c>
      <c r="D93" t="s">
        <v>111</v>
      </c>
      <c r="E93" s="139" t="s">
        <v>73</v>
      </c>
      <c r="F93">
        <f t="shared" si="22"/>
        <v>7.9</v>
      </c>
      <c r="G93" s="142">
        <v>20120119</v>
      </c>
      <c r="H93" s="142"/>
      <c r="I93" s="142">
        <v>76.981</v>
      </c>
      <c r="J93" s="142">
        <v>76.683</v>
      </c>
      <c r="K93" s="134">
        <f t="shared" si="23"/>
        <v>7.914241610738584</v>
      </c>
      <c r="L93" t="s">
        <v>106</v>
      </c>
      <c r="M93" s="139">
        <v>20120126</v>
      </c>
      <c r="N93" s="139"/>
      <c r="O93" s="142">
        <v>77.593</v>
      </c>
      <c r="P93" s="161" t="s">
        <v>140</v>
      </c>
      <c r="Q93" t="str">
        <f t="shared" si="33"/>
        <v>勝ち</v>
      </c>
      <c r="R93">
        <f t="shared" si="24"/>
        <v>29.79999999999876</v>
      </c>
      <c r="S93" s="145">
        <v>100</v>
      </c>
      <c r="T93" s="145">
        <v>100</v>
      </c>
      <c r="U93" s="124">
        <f t="shared" si="25"/>
        <v>61.2000000000009</v>
      </c>
      <c r="V93" s="124">
        <f t="shared" si="26"/>
      </c>
      <c r="W93" s="124">
        <f t="shared" si="28"/>
        <v>48348</v>
      </c>
      <c r="X93" s="124">
        <f t="shared" si="27"/>
        <v>29.79999999999876</v>
      </c>
      <c r="Y93" s="124">
        <f t="shared" si="29"/>
        <v>23584.44</v>
      </c>
      <c r="Z93" s="124">
        <f t="shared" si="30"/>
        <v>637959</v>
      </c>
      <c r="AA93" s="125" t="s">
        <v>139</v>
      </c>
      <c r="AB93" s="124">
        <f t="shared" si="31"/>
        <v>2.0536912751679006</v>
      </c>
      <c r="AC93">
        <f t="shared" si="32"/>
        <v>2</v>
      </c>
    </row>
    <row r="94" spans="1:29" ht="13.5">
      <c r="A94">
        <v>93</v>
      </c>
      <c r="B94" t="s">
        <v>105</v>
      </c>
      <c r="C94" t="s">
        <v>106</v>
      </c>
      <c r="D94" t="s">
        <v>111</v>
      </c>
      <c r="E94" s="139" t="s">
        <v>73</v>
      </c>
      <c r="F94">
        <f t="shared" si="22"/>
        <v>8.2</v>
      </c>
      <c r="G94" s="142">
        <v>20120206</v>
      </c>
      <c r="H94" s="142"/>
      <c r="I94" s="142">
        <v>76.798</v>
      </c>
      <c r="J94" s="142">
        <v>76.489</v>
      </c>
      <c r="K94" s="134">
        <f t="shared" si="23"/>
        <v>8.258368932038902</v>
      </c>
      <c r="L94" t="s">
        <v>106</v>
      </c>
      <c r="M94" s="139">
        <v>20120322</v>
      </c>
      <c r="N94" s="139"/>
      <c r="O94" s="142">
        <v>83.13</v>
      </c>
      <c r="P94" s="161" t="s">
        <v>79</v>
      </c>
      <c r="Q94" t="str">
        <f t="shared" si="33"/>
        <v>勝ち</v>
      </c>
      <c r="R94">
        <f t="shared" si="24"/>
        <v>30.89999999999975</v>
      </c>
      <c r="S94" s="145">
        <v>100</v>
      </c>
      <c r="T94" s="145">
        <v>100</v>
      </c>
      <c r="U94" s="124">
        <f t="shared" si="25"/>
        <v>633.1999999999994</v>
      </c>
      <c r="V94" s="124">
        <f t="shared" si="26"/>
      </c>
      <c r="W94" s="124">
        <f t="shared" si="28"/>
        <v>519223</v>
      </c>
      <c r="X94" s="124">
        <f t="shared" si="27"/>
        <v>30.89999999999975</v>
      </c>
      <c r="Y94" s="124">
        <f t="shared" si="29"/>
        <v>25518.36</v>
      </c>
      <c r="Z94" s="124">
        <f t="shared" si="30"/>
        <v>1157182</v>
      </c>
      <c r="AA94" s="125" t="s">
        <v>139</v>
      </c>
      <c r="AB94" s="124">
        <f t="shared" si="31"/>
        <v>20.491909385113413</v>
      </c>
      <c r="AC94">
        <f t="shared" si="32"/>
        <v>3</v>
      </c>
    </row>
    <row r="95" spans="1:29" ht="13.5">
      <c r="A95">
        <v>94</v>
      </c>
      <c r="B95" t="s">
        <v>105</v>
      </c>
      <c r="C95" t="s">
        <v>106</v>
      </c>
      <c r="D95" t="s">
        <v>111</v>
      </c>
      <c r="E95" s="139" t="s">
        <v>80</v>
      </c>
      <c r="F95">
        <f t="shared" si="22"/>
        <v>3.6</v>
      </c>
      <c r="G95" s="142">
        <v>20120402</v>
      </c>
      <c r="H95" s="142"/>
      <c r="I95" s="142">
        <v>82.026</v>
      </c>
      <c r="J95" s="142">
        <v>83.3</v>
      </c>
      <c r="K95" s="134">
        <f t="shared" si="23"/>
        <v>3.6332244897959156</v>
      </c>
      <c r="L95" t="s">
        <v>106</v>
      </c>
      <c r="M95" s="139">
        <v>20120417</v>
      </c>
      <c r="N95" s="139"/>
      <c r="O95" s="142">
        <v>80.672</v>
      </c>
      <c r="P95" s="161" t="s">
        <v>79</v>
      </c>
      <c r="Q95" t="str">
        <f t="shared" si="33"/>
        <v>勝ち</v>
      </c>
      <c r="R95">
        <f t="shared" si="24"/>
        <v>127.40000000000009</v>
      </c>
      <c r="S95" s="145">
        <v>100</v>
      </c>
      <c r="T95" s="145">
        <v>100</v>
      </c>
      <c r="U95" s="124">
        <f t="shared" si="25"/>
        <v>135.39999999999992</v>
      </c>
      <c r="V95" s="124">
        <f t="shared" si="26"/>
      </c>
      <c r="W95" s="124">
        <f t="shared" si="28"/>
        <v>48744</v>
      </c>
      <c r="X95" s="124">
        <f t="shared" si="27"/>
        <v>127.40000000000009</v>
      </c>
      <c r="Y95" s="124">
        <f t="shared" si="29"/>
        <v>46287.28</v>
      </c>
      <c r="Z95" s="124">
        <f t="shared" si="30"/>
        <v>1205926</v>
      </c>
      <c r="AA95" s="125" t="s">
        <v>139</v>
      </c>
      <c r="AB95" s="124">
        <f t="shared" si="31"/>
        <v>1.0627943485086329</v>
      </c>
      <c r="AC95">
        <f t="shared" si="32"/>
        <v>4</v>
      </c>
    </row>
    <row r="96" spans="1:29" ht="13.5">
      <c r="A96">
        <v>95</v>
      </c>
      <c r="B96" t="s">
        <v>105</v>
      </c>
      <c r="C96" t="s">
        <v>106</v>
      </c>
      <c r="D96" t="s">
        <v>111</v>
      </c>
      <c r="E96" s="139" t="s">
        <v>80</v>
      </c>
      <c r="F96">
        <f t="shared" si="22"/>
        <v>30.3</v>
      </c>
      <c r="G96" s="142">
        <v>20120421</v>
      </c>
      <c r="H96" s="142"/>
      <c r="I96" s="142">
        <v>81.475</v>
      </c>
      <c r="J96" s="142">
        <v>81.634</v>
      </c>
      <c r="K96" s="134">
        <f t="shared" si="23"/>
        <v>30.337761006288158</v>
      </c>
      <c r="L96" t="s">
        <v>106</v>
      </c>
      <c r="M96" s="139">
        <v>20120422</v>
      </c>
      <c r="N96" s="139"/>
      <c r="O96" s="142">
        <v>81.634</v>
      </c>
      <c r="P96" s="161" t="s">
        <v>71</v>
      </c>
      <c r="Q96" t="str">
        <f t="shared" si="33"/>
        <v>負け</v>
      </c>
      <c r="R96">
        <f t="shared" si="24"/>
        <v>15.900000000000603</v>
      </c>
      <c r="S96" s="145">
        <v>100</v>
      </c>
      <c r="T96" s="145">
        <v>100</v>
      </c>
      <c r="U96" s="124">
        <f t="shared" si="25"/>
      </c>
      <c r="V96" s="124">
        <f t="shared" si="26"/>
        <v>-15.900000000000603</v>
      </c>
      <c r="W96" s="124">
        <f t="shared" si="28"/>
        <v>-48177</v>
      </c>
      <c r="X96" s="124">
        <f t="shared" si="27"/>
        <v>15.900000000000603</v>
      </c>
      <c r="Y96" s="124">
        <f t="shared" si="29"/>
        <v>48237.04</v>
      </c>
      <c r="Z96" s="124">
        <f t="shared" si="30"/>
        <v>1157749</v>
      </c>
      <c r="AA96" s="125" t="s">
        <v>139</v>
      </c>
      <c r="AB96" s="124">
        <f t="shared" si="31"/>
        <v>-1</v>
      </c>
      <c r="AC96">
        <f t="shared" si="32"/>
        <v>1</v>
      </c>
    </row>
    <row r="97" spans="1:29" ht="13.5">
      <c r="A97">
        <v>96</v>
      </c>
      <c r="B97" t="s">
        <v>105</v>
      </c>
      <c r="C97" t="s">
        <v>106</v>
      </c>
      <c r="D97" t="s">
        <v>111</v>
      </c>
      <c r="E97" s="139" t="s">
        <v>80</v>
      </c>
      <c r="F97">
        <f t="shared" si="22"/>
        <v>4.4</v>
      </c>
      <c r="G97" s="142">
        <v>20120426</v>
      </c>
      <c r="H97" s="142"/>
      <c r="I97" s="142">
        <v>80.656</v>
      </c>
      <c r="J97" s="142">
        <v>81.691</v>
      </c>
      <c r="K97" s="134">
        <f t="shared" si="23"/>
        <v>4.474392270531416</v>
      </c>
      <c r="L97" t="s">
        <v>106</v>
      </c>
      <c r="M97" s="139">
        <v>20120604</v>
      </c>
      <c r="N97" s="139"/>
      <c r="O97" s="142">
        <v>78.45</v>
      </c>
      <c r="P97" s="161" t="s">
        <v>115</v>
      </c>
      <c r="Q97" t="str">
        <f t="shared" si="33"/>
        <v>勝ち</v>
      </c>
      <c r="R97">
        <f t="shared" si="24"/>
        <v>103.49999999999966</v>
      </c>
      <c r="S97" s="145">
        <v>100</v>
      </c>
      <c r="T97" s="145">
        <v>100</v>
      </c>
      <c r="U97" s="124">
        <f t="shared" si="25"/>
        <v>220.6000000000003</v>
      </c>
      <c r="V97" s="124">
        <f t="shared" si="26"/>
      </c>
      <c r="W97" s="124">
        <f t="shared" si="28"/>
        <v>97064</v>
      </c>
      <c r="X97" s="124">
        <f t="shared" si="27"/>
        <v>103.49999999999966</v>
      </c>
      <c r="Y97" s="124">
        <f t="shared" si="29"/>
        <v>46309.96</v>
      </c>
      <c r="Z97" s="124">
        <f t="shared" si="30"/>
        <v>1254813</v>
      </c>
      <c r="AA97" s="125" t="s">
        <v>139</v>
      </c>
      <c r="AB97" s="124">
        <f t="shared" si="31"/>
        <v>2.131400966183585</v>
      </c>
      <c r="AC97">
        <f t="shared" si="32"/>
        <v>1</v>
      </c>
    </row>
    <row r="98" spans="1:29" ht="13.5">
      <c r="A98">
        <v>97</v>
      </c>
      <c r="B98" t="s">
        <v>105</v>
      </c>
      <c r="C98" t="s">
        <v>106</v>
      </c>
      <c r="D98" t="s">
        <v>111</v>
      </c>
      <c r="E98" s="139" t="s">
        <v>73</v>
      </c>
      <c r="F98">
        <f t="shared" si="22"/>
        <v>16.9</v>
      </c>
      <c r="G98" s="142">
        <v>20120619</v>
      </c>
      <c r="H98" s="142"/>
      <c r="I98" s="142">
        <v>79.138</v>
      </c>
      <c r="J98" s="142">
        <v>78.842</v>
      </c>
      <c r="K98" s="134">
        <f t="shared" si="23"/>
        <v>16.956932432432062</v>
      </c>
      <c r="L98" t="s">
        <v>106</v>
      </c>
      <c r="M98" s="139">
        <v>20120620</v>
      </c>
      <c r="N98" s="139"/>
      <c r="O98" s="142">
        <v>78.842</v>
      </c>
      <c r="P98" s="161" t="s">
        <v>71</v>
      </c>
      <c r="Q98" t="str">
        <f t="shared" si="33"/>
        <v>負け</v>
      </c>
      <c r="R98">
        <f t="shared" si="24"/>
        <v>29.600000000000648</v>
      </c>
      <c r="S98" s="145">
        <v>100</v>
      </c>
      <c r="T98" s="145">
        <v>100</v>
      </c>
      <c r="U98" s="124">
        <f t="shared" si="25"/>
      </c>
      <c r="V98" s="124">
        <f t="shared" si="26"/>
        <v>-29.600000000000648</v>
      </c>
      <c r="W98" s="124">
        <f t="shared" si="28"/>
        <v>-50024</v>
      </c>
      <c r="X98" s="124">
        <f t="shared" si="27"/>
        <v>29.600000000000648</v>
      </c>
      <c r="Y98" s="124">
        <f t="shared" si="29"/>
        <v>50192.520000000004</v>
      </c>
      <c r="Z98" s="124">
        <f t="shared" si="30"/>
        <v>1204789</v>
      </c>
      <c r="AA98" s="125" t="s">
        <v>139</v>
      </c>
      <c r="AB98" s="124">
        <f t="shared" si="31"/>
        <v>-1</v>
      </c>
      <c r="AC98">
        <f t="shared" si="32"/>
        <v>1</v>
      </c>
    </row>
    <row r="99" spans="1:29" ht="13.5">
      <c r="A99">
        <v>98</v>
      </c>
      <c r="B99" t="s">
        <v>105</v>
      </c>
      <c r="C99" t="s">
        <v>106</v>
      </c>
      <c r="D99" t="s">
        <v>111</v>
      </c>
      <c r="E99" s="139" t="s">
        <v>73</v>
      </c>
      <c r="F99">
        <f t="shared" si="22"/>
        <v>10</v>
      </c>
      <c r="G99" s="142">
        <v>20120627</v>
      </c>
      <c r="H99" s="142"/>
      <c r="I99" s="142">
        <v>79.829</v>
      </c>
      <c r="J99" s="142">
        <v>79.351</v>
      </c>
      <c r="K99" s="134">
        <f t="shared" si="23"/>
        <v>10.081916317991748</v>
      </c>
      <c r="L99" t="s">
        <v>106</v>
      </c>
      <c r="M99" s="139">
        <v>20120628</v>
      </c>
      <c r="N99" s="139"/>
      <c r="O99" s="142">
        <v>79.351</v>
      </c>
      <c r="P99" s="161" t="s">
        <v>71</v>
      </c>
      <c r="Q99" t="str">
        <f t="shared" si="33"/>
        <v>負け</v>
      </c>
      <c r="R99">
        <f t="shared" si="24"/>
        <v>47.79999999999944</v>
      </c>
      <c r="S99" s="145">
        <v>100</v>
      </c>
      <c r="T99" s="145">
        <v>100</v>
      </c>
      <c r="U99" s="124">
        <f t="shared" si="25"/>
      </c>
      <c r="V99" s="124">
        <f t="shared" si="26"/>
        <v>-47.79999999999944</v>
      </c>
      <c r="W99" s="124">
        <f t="shared" si="28"/>
        <v>-47799</v>
      </c>
      <c r="X99" s="124">
        <f t="shared" si="27"/>
        <v>47.79999999999944</v>
      </c>
      <c r="Y99" s="124">
        <f t="shared" si="29"/>
        <v>48191.56</v>
      </c>
      <c r="Z99" s="124">
        <f t="shared" si="30"/>
        <v>1156990</v>
      </c>
      <c r="AA99" s="125" t="s">
        <v>139</v>
      </c>
      <c r="AB99" s="124">
        <f t="shared" si="31"/>
        <v>-1</v>
      </c>
      <c r="AC99">
        <f t="shared" si="32"/>
        <v>2</v>
      </c>
    </row>
    <row r="100" spans="1:29" ht="13.5">
      <c r="A100">
        <v>99</v>
      </c>
      <c r="B100" t="s">
        <v>105</v>
      </c>
      <c r="C100" t="s">
        <v>106</v>
      </c>
      <c r="D100" t="s">
        <v>111</v>
      </c>
      <c r="E100" s="139" t="s">
        <v>73</v>
      </c>
      <c r="F100">
        <f t="shared" si="22"/>
        <v>7</v>
      </c>
      <c r="G100" s="142">
        <v>20120629</v>
      </c>
      <c r="H100" s="142"/>
      <c r="I100" s="142">
        <v>79.786</v>
      </c>
      <c r="J100" s="142">
        <v>79.131</v>
      </c>
      <c r="K100" s="134">
        <f t="shared" si="23"/>
        <v>7.065587786259529</v>
      </c>
      <c r="L100" t="s">
        <v>106</v>
      </c>
      <c r="M100" s="139">
        <v>20120705</v>
      </c>
      <c r="N100" s="139"/>
      <c r="O100" s="142">
        <v>79.584</v>
      </c>
      <c r="P100" s="161" t="s">
        <v>102</v>
      </c>
      <c r="Q100" t="str">
        <f t="shared" si="33"/>
        <v>負け</v>
      </c>
      <c r="R100">
        <f t="shared" si="24"/>
        <v>65.50000000000011</v>
      </c>
      <c r="S100" s="145">
        <v>100</v>
      </c>
      <c r="T100" s="145">
        <v>100</v>
      </c>
      <c r="U100" s="124">
        <f t="shared" si="25"/>
      </c>
      <c r="V100" s="124">
        <f t="shared" si="26"/>
        <v>-20.199999999999818</v>
      </c>
      <c r="W100" s="124">
        <f t="shared" si="28"/>
        <v>-14139</v>
      </c>
      <c r="X100" s="124">
        <f t="shared" si="27"/>
        <v>65.50000000000011</v>
      </c>
      <c r="Y100" s="124">
        <f t="shared" si="29"/>
        <v>46279.6</v>
      </c>
      <c r="Z100" s="124">
        <f t="shared" si="30"/>
        <v>1142851</v>
      </c>
      <c r="AA100" s="125" t="s">
        <v>139</v>
      </c>
      <c r="AB100" s="124">
        <f t="shared" si="31"/>
        <v>-0.3083969465648822</v>
      </c>
      <c r="AC100">
        <f t="shared" si="32"/>
        <v>3</v>
      </c>
    </row>
    <row r="101" spans="1:29" ht="13.5">
      <c r="A101">
        <v>100</v>
      </c>
      <c r="B101" t="s">
        <v>105</v>
      </c>
      <c r="C101" t="s">
        <v>106</v>
      </c>
      <c r="D101" t="s">
        <v>111</v>
      </c>
      <c r="E101" s="135" t="s">
        <v>80</v>
      </c>
      <c r="F101">
        <f t="shared" si="22"/>
        <v>8.7</v>
      </c>
      <c r="G101" s="135">
        <v>20120706</v>
      </c>
      <c r="H101" s="135"/>
      <c r="I101" s="135">
        <v>79.494</v>
      </c>
      <c r="J101" s="135">
        <v>80.018</v>
      </c>
      <c r="K101" s="134">
        <f t="shared" si="23"/>
        <v>8.724053435114488</v>
      </c>
      <c r="L101" t="s">
        <v>106</v>
      </c>
      <c r="M101" s="139">
        <v>20120802</v>
      </c>
      <c r="N101" s="135"/>
      <c r="O101" s="135">
        <v>78.262</v>
      </c>
      <c r="P101" s="135" t="s">
        <v>79</v>
      </c>
      <c r="Q101" t="str">
        <f t="shared" si="33"/>
        <v>勝ち</v>
      </c>
      <c r="R101">
        <f t="shared" si="24"/>
        <v>52.40000000000009</v>
      </c>
      <c r="S101" s="145">
        <v>100</v>
      </c>
      <c r="T101" s="145">
        <v>100</v>
      </c>
      <c r="U101" s="124">
        <f t="shared" si="25"/>
        <v>123.19999999999993</v>
      </c>
      <c r="V101" s="124">
        <f t="shared" si="26"/>
      </c>
      <c r="W101" s="124">
        <f t="shared" si="28"/>
        <v>107184</v>
      </c>
      <c r="X101" s="124">
        <f t="shared" si="27"/>
        <v>52.40000000000009</v>
      </c>
      <c r="Y101" s="124">
        <f t="shared" si="29"/>
        <v>45714.04</v>
      </c>
      <c r="Z101" s="124">
        <f t="shared" si="30"/>
        <v>1250035</v>
      </c>
      <c r="AA101" s="125" t="s">
        <v>139</v>
      </c>
      <c r="AB101" s="124">
        <f t="shared" si="31"/>
        <v>2.3511450381679335</v>
      </c>
      <c r="AC101">
        <f t="shared" si="32"/>
        <v>1</v>
      </c>
    </row>
    <row r="102" spans="1:28" ht="14.25" thickBot="1">
      <c r="A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24"/>
      <c r="V102" s="124"/>
      <c r="W102" s="124"/>
      <c r="X102" s="124"/>
      <c r="Y102" s="124"/>
      <c r="Z102" s="124"/>
      <c r="AA102" s="125"/>
      <c r="AB102" s="124"/>
    </row>
    <row r="103" spans="1:23" ht="14.25" thickTop="1">
      <c r="A103" s="136"/>
      <c r="B103" s="136"/>
      <c r="C103" s="136" t="s">
        <v>106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7" t="s">
        <v>31</v>
      </c>
      <c r="R103" s="137"/>
      <c r="S103" s="137"/>
      <c r="T103" s="137"/>
      <c r="U103" s="138"/>
      <c r="V103" s="138"/>
      <c r="W103" s="136">
        <f>SUM(W2:W101)</f>
        <v>1150035</v>
      </c>
    </row>
    <row r="104" spans="3:22" ht="13.5">
      <c r="C104" t="s">
        <v>119</v>
      </c>
      <c r="U104" s="10"/>
      <c r="V104" s="10"/>
    </row>
    <row r="105" spans="3:22" ht="13.5">
      <c r="C105" t="s">
        <v>120</v>
      </c>
      <c r="U105" s="10"/>
      <c r="V105" s="10"/>
    </row>
    <row r="106" spans="3:22" ht="13.5">
      <c r="C106" t="s">
        <v>121</v>
      </c>
      <c r="U106" s="10"/>
      <c r="V106" s="10"/>
    </row>
    <row r="107" spans="3:22" ht="13.5">
      <c r="C107" t="s">
        <v>141</v>
      </c>
      <c r="U107" s="10"/>
      <c r="V107" s="10"/>
    </row>
    <row r="109" spans="17:22" ht="13.5">
      <c r="Q109" s="11"/>
      <c r="R109" s="11"/>
      <c r="S109" s="11"/>
      <c r="T109" s="11"/>
      <c r="U109" s="12"/>
      <c r="V109" s="12"/>
    </row>
    <row r="111" ht="13.5" customHeight="1" thickBot="1"/>
    <row r="112" spans="4:11" ht="14.25" thickBot="1">
      <c r="D112" s="156" t="s">
        <v>32</v>
      </c>
      <c r="E112" s="157"/>
      <c r="G112" s="158" t="s">
        <v>33</v>
      </c>
      <c r="H112" s="159"/>
      <c r="I112" s="160"/>
      <c r="J112" s="28" t="s">
        <v>34</v>
      </c>
      <c r="K112" s="31" t="s">
        <v>35</v>
      </c>
    </row>
    <row r="113" spans="4:11" ht="13.5">
      <c r="D113" s="5" t="s">
        <v>36</v>
      </c>
      <c r="E113" s="6" t="s">
        <v>103</v>
      </c>
      <c r="G113" s="5"/>
      <c r="H113" s="143"/>
      <c r="I113" s="15"/>
      <c r="J113" s="21"/>
      <c r="K113" s="24"/>
    </row>
    <row r="114" spans="4:11" ht="13.5">
      <c r="D114" s="2" t="s">
        <v>37</v>
      </c>
      <c r="E114" s="1">
        <v>39</v>
      </c>
      <c r="G114" s="2"/>
      <c r="H114" s="144"/>
      <c r="I114" s="17"/>
      <c r="J114" s="22"/>
      <c r="K114" s="18"/>
    </row>
    <row r="115" spans="4:11" ht="13.5">
      <c r="D115" s="2" t="s">
        <v>38</v>
      </c>
      <c r="E115" s="1">
        <v>61</v>
      </c>
      <c r="G115" s="2"/>
      <c r="H115" s="144"/>
      <c r="I115" s="17"/>
      <c r="J115" s="22"/>
      <c r="K115" s="18"/>
    </row>
    <row r="116" spans="4:11" ht="13.5">
      <c r="D116" s="2" t="s">
        <v>39</v>
      </c>
      <c r="E116" s="1">
        <f>E114+E115</f>
        <v>100</v>
      </c>
      <c r="G116" s="2"/>
      <c r="H116" s="144"/>
      <c r="I116" s="17"/>
      <c r="J116" s="22"/>
      <c r="K116" s="18"/>
    </row>
    <row r="117" spans="4:11" ht="13.5">
      <c r="D117" s="2" t="s">
        <v>40</v>
      </c>
      <c r="E117" s="1">
        <v>46</v>
      </c>
      <c r="G117" s="2"/>
      <c r="H117" s="144"/>
      <c r="I117" s="17"/>
      <c r="J117" s="22"/>
      <c r="K117" s="18"/>
    </row>
    <row r="118" spans="4:11" ht="13.5">
      <c r="D118" s="2" t="s">
        <v>41</v>
      </c>
      <c r="E118" s="4">
        <v>19</v>
      </c>
      <c r="G118" s="2"/>
      <c r="H118" s="144"/>
      <c r="I118" s="17"/>
      <c r="J118" s="22"/>
      <c r="K118" s="18"/>
    </row>
    <row r="119" spans="4:11" ht="13.5">
      <c r="D119" s="2" t="s">
        <v>82</v>
      </c>
      <c r="E119" s="1">
        <v>35</v>
      </c>
      <c r="G119" s="2"/>
      <c r="H119" s="144"/>
      <c r="I119" s="17"/>
      <c r="J119" s="22"/>
      <c r="K119" s="18"/>
    </row>
    <row r="120" spans="4:11" ht="13.5">
      <c r="D120" s="8" t="s">
        <v>42</v>
      </c>
      <c r="E120" s="9"/>
      <c r="G120" s="2"/>
      <c r="H120" s="144"/>
      <c r="I120" s="17"/>
      <c r="J120" s="22"/>
      <c r="K120" s="18"/>
    </row>
    <row r="121" spans="4:11" ht="13.5">
      <c r="D121" s="2" t="s">
        <v>43</v>
      </c>
      <c r="E121" s="1">
        <v>1579651</v>
      </c>
      <c r="G121" s="2"/>
      <c r="H121" s="144"/>
      <c r="I121" s="17"/>
      <c r="J121" s="22"/>
      <c r="K121" s="18"/>
    </row>
    <row r="122" spans="4:11" ht="13.5">
      <c r="D122" s="2" t="s">
        <v>44</v>
      </c>
      <c r="E122" s="4">
        <v>-429616</v>
      </c>
      <c r="G122" s="2"/>
      <c r="H122" s="144"/>
      <c r="I122" s="17"/>
      <c r="J122" s="22"/>
      <c r="K122" s="18"/>
    </row>
    <row r="123" spans="4:11" ht="13.5">
      <c r="D123" s="2" t="s">
        <v>45</v>
      </c>
      <c r="E123" s="1">
        <f>E121+E122</f>
        <v>1150035</v>
      </c>
      <c r="G123" s="5"/>
      <c r="H123" s="143"/>
      <c r="I123" s="15"/>
      <c r="J123" s="21"/>
      <c r="K123" s="16"/>
    </row>
    <row r="124" spans="4:11" ht="13.5">
      <c r="D124" s="2" t="s">
        <v>15</v>
      </c>
      <c r="E124" s="13">
        <f>E123/E116</f>
        <v>11500.35</v>
      </c>
      <c r="G124" s="2"/>
      <c r="H124" s="144"/>
      <c r="I124" s="17"/>
      <c r="J124" s="22"/>
      <c r="K124" s="18"/>
    </row>
    <row r="125" spans="4:11" ht="13.5">
      <c r="D125" s="2" t="s">
        <v>16</v>
      </c>
      <c r="E125" s="13"/>
      <c r="G125" s="2"/>
      <c r="H125" s="144"/>
      <c r="I125" s="17"/>
      <c r="J125" s="22"/>
      <c r="K125" s="18"/>
    </row>
    <row r="126" spans="4:11" ht="13.5">
      <c r="D126" s="2" t="s">
        <v>46</v>
      </c>
      <c r="E126" s="1">
        <v>9</v>
      </c>
      <c r="G126" s="2"/>
      <c r="H126" s="144"/>
      <c r="I126" s="17"/>
      <c r="J126" s="22"/>
      <c r="K126" s="18"/>
    </row>
    <row r="127" spans="4:11" ht="13.5">
      <c r="D127" s="2" t="s">
        <v>47</v>
      </c>
      <c r="E127" s="1">
        <v>4</v>
      </c>
      <c r="G127" s="2"/>
      <c r="H127" s="144"/>
      <c r="I127" s="17"/>
      <c r="J127" s="22"/>
      <c r="K127" s="18"/>
    </row>
    <row r="128" spans="4:11" ht="13.5">
      <c r="D128" s="2" t="s">
        <v>48</v>
      </c>
      <c r="E128" s="14">
        <v>291</v>
      </c>
      <c r="G128" s="2"/>
      <c r="H128" s="144"/>
      <c r="I128" s="17"/>
      <c r="J128" s="22"/>
      <c r="K128" s="18"/>
    </row>
    <row r="129" spans="4:11" ht="14.25" thickBot="1">
      <c r="D129" s="3" t="s">
        <v>14</v>
      </c>
      <c r="E129" s="7">
        <f>E117/E116</f>
        <v>0.46</v>
      </c>
      <c r="G129" s="2"/>
      <c r="H129" s="144"/>
      <c r="I129" s="17"/>
      <c r="J129" s="22"/>
      <c r="K129" s="18"/>
    </row>
    <row r="130" spans="7:11" ht="13.5">
      <c r="G130" s="2"/>
      <c r="H130" s="144"/>
      <c r="I130" s="17"/>
      <c r="J130" s="22"/>
      <c r="K130" s="18"/>
    </row>
    <row r="131" spans="7:11" ht="14.25" thickBot="1">
      <c r="G131" s="3"/>
      <c r="H131" s="103"/>
      <c r="I131" s="19"/>
      <c r="J131" s="23"/>
      <c r="K131" s="20"/>
    </row>
    <row r="132" spans="7:11" ht="14.25" thickBot="1">
      <c r="G132" s="38" t="s">
        <v>31</v>
      </c>
      <c r="H132" s="38"/>
      <c r="I132" s="39">
        <f>SUM(I113:I131)</f>
        <v>0</v>
      </c>
      <c r="J132" s="39">
        <f>SUM(J113:J131)</f>
        <v>0</v>
      </c>
      <c r="K132" s="39">
        <f>SUM(K113:K131)</f>
        <v>0</v>
      </c>
    </row>
    <row r="134" ht="13.5" customHeight="1" thickBot="1"/>
    <row r="135" spans="7:12" ht="14.25" thickBot="1">
      <c r="G135" s="158" t="s">
        <v>49</v>
      </c>
      <c r="H135" s="159"/>
      <c r="I135" s="160"/>
      <c r="J135" s="28" t="s">
        <v>34</v>
      </c>
      <c r="K135" s="29" t="s">
        <v>35</v>
      </c>
      <c r="L135" s="30" t="s">
        <v>50</v>
      </c>
    </row>
    <row r="136" spans="7:12" ht="13.5">
      <c r="G136" s="5" t="s">
        <v>51</v>
      </c>
      <c r="H136" s="143"/>
      <c r="I136" s="15">
        <v>0</v>
      </c>
      <c r="J136" s="21">
        <v>0</v>
      </c>
      <c r="K136" s="25">
        <v>0</v>
      </c>
      <c r="L136" s="26">
        <v>0</v>
      </c>
    </row>
    <row r="137" spans="7:12" ht="13.5">
      <c r="G137" s="2" t="s">
        <v>52</v>
      </c>
      <c r="H137" s="144"/>
      <c r="I137" s="17">
        <v>0</v>
      </c>
      <c r="J137" s="17">
        <v>0</v>
      </c>
      <c r="K137" s="22">
        <v>0</v>
      </c>
      <c r="L137" s="27">
        <v>0</v>
      </c>
    </row>
    <row r="138" spans="7:12" ht="13.5">
      <c r="G138" s="2" t="s">
        <v>53</v>
      </c>
      <c r="H138" s="144"/>
      <c r="I138" s="17">
        <v>0</v>
      </c>
      <c r="J138" s="17">
        <v>0</v>
      </c>
      <c r="K138" s="22">
        <v>0</v>
      </c>
      <c r="L138" s="27">
        <v>0</v>
      </c>
    </row>
    <row r="139" spans="7:12" ht="13.5">
      <c r="G139" s="2" t="s">
        <v>54</v>
      </c>
      <c r="H139" s="144"/>
      <c r="I139" s="17">
        <v>0</v>
      </c>
      <c r="J139" s="17">
        <v>0</v>
      </c>
      <c r="K139" s="22">
        <v>0</v>
      </c>
      <c r="L139" s="27">
        <v>0</v>
      </c>
    </row>
    <row r="140" spans="7:12" ht="14.25" thickBot="1">
      <c r="G140" s="33" t="s">
        <v>55</v>
      </c>
      <c r="H140" s="88"/>
      <c r="I140" s="34">
        <v>0</v>
      </c>
      <c r="J140" s="34">
        <v>0</v>
      </c>
      <c r="K140" s="35">
        <v>0</v>
      </c>
      <c r="L140" s="36">
        <v>0</v>
      </c>
    </row>
    <row r="141" spans="7:12" ht="14.25" thickBot="1">
      <c r="G141" s="32" t="s">
        <v>31</v>
      </c>
      <c r="H141" s="32"/>
      <c r="I141" s="32"/>
      <c r="J141" s="32"/>
      <c r="K141" s="37"/>
      <c r="L141" s="117">
        <f>SUM(L136:L140)</f>
        <v>0</v>
      </c>
    </row>
  </sheetData>
  <sheetProtection/>
  <autoFilter ref="D1:AG101"/>
  <mergeCells count="3">
    <mergeCell ref="D112:E112"/>
    <mergeCell ref="G112:I112"/>
    <mergeCell ref="G135:I135"/>
  </mergeCells>
  <printOptions/>
  <pageMargins left="0.6986111111111111" right="0.6986111111111111" top="0.75" bottom="0.75" header="0.3" footer="0.3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SheetLayoutView="100" zoomScalePageLayoutView="0" workbookViewId="0" topLeftCell="A1">
      <selection activeCell="O20" sqref="O20"/>
    </sheetView>
  </sheetViews>
  <sheetFormatPr defaultColWidth="8.875" defaultRowHeight="13.5"/>
  <sheetData>
    <row r="1" ht="13.5">
      <c r="A1" t="s">
        <v>142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A21" sqref="A21"/>
    </sheetView>
  </sheetViews>
  <sheetFormatPr defaultColWidth="8.875" defaultRowHeight="13.5"/>
  <sheetData>
    <row r="1" spans="1:9" ht="13.5">
      <c r="A1" s="119" t="s">
        <v>56</v>
      </c>
      <c r="B1" s="120"/>
      <c r="C1" s="120"/>
      <c r="D1" s="120"/>
      <c r="E1" s="120"/>
      <c r="F1" s="120"/>
      <c r="G1" s="120"/>
      <c r="H1" s="120"/>
      <c r="I1" s="123"/>
    </row>
    <row r="2" spans="1:9" ht="13.5">
      <c r="A2" s="121" t="s">
        <v>57</v>
      </c>
      <c r="B2" s="122"/>
      <c r="C2" s="122"/>
      <c r="D2" s="122"/>
      <c r="E2" s="122"/>
      <c r="F2" s="122"/>
      <c r="G2" s="122"/>
      <c r="H2" s="122"/>
      <c r="I2" s="123"/>
    </row>
    <row r="3" spans="1:4" ht="13.5">
      <c r="A3" s="118"/>
      <c r="D3" s="118"/>
    </row>
    <row r="7" ht="13.5">
      <c r="A7" t="s">
        <v>78</v>
      </c>
    </row>
    <row r="11" ht="13.5">
      <c r="A11" t="s">
        <v>87</v>
      </c>
    </row>
    <row r="13" ht="13.5">
      <c r="A13" t="s">
        <v>83</v>
      </c>
    </row>
    <row r="14" ht="13.5">
      <c r="A14" t="s">
        <v>84</v>
      </c>
    </row>
    <row r="15" ht="13.5">
      <c r="A15" t="s">
        <v>85</v>
      </c>
    </row>
    <row r="16" ht="13.5">
      <c r="A16" t="s">
        <v>88</v>
      </c>
    </row>
    <row r="19" ht="13.5">
      <c r="A19" t="s">
        <v>86</v>
      </c>
    </row>
    <row r="20" ht="13.5">
      <c r="A20" t="s">
        <v>89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F20"/>
  <sheetViews>
    <sheetView zoomScaleSheetLayoutView="100" zoomScalePageLayoutView="0" workbookViewId="0" topLeftCell="A1">
      <selection activeCell="C10" sqref="C10:D10"/>
    </sheetView>
  </sheetViews>
  <sheetFormatPr defaultColWidth="8.875" defaultRowHeight="13.5"/>
  <sheetData>
    <row r="4" spans="2:6" ht="13.5">
      <c r="B4" t="s">
        <v>58</v>
      </c>
      <c r="C4" t="s">
        <v>59</v>
      </c>
      <c r="D4" s="141" t="s">
        <v>60</v>
      </c>
      <c r="E4" s="141" t="s">
        <v>61</v>
      </c>
      <c r="F4" s="141" t="s">
        <v>91</v>
      </c>
    </row>
    <row r="5" spans="3:5" ht="13.5">
      <c r="C5" t="s">
        <v>62</v>
      </c>
      <c r="D5" t="s">
        <v>60</v>
      </c>
      <c r="E5" t="s">
        <v>61</v>
      </c>
    </row>
    <row r="9" spans="2:4" ht="13.5">
      <c r="B9" t="s">
        <v>58</v>
      </c>
      <c r="C9" t="s">
        <v>59</v>
      </c>
      <c r="D9" s="141" t="s">
        <v>60</v>
      </c>
    </row>
    <row r="15" spans="2:5" ht="13.5">
      <c r="B15" t="s">
        <v>63</v>
      </c>
      <c r="D15" t="s">
        <v>59</v>
      </c>
      <c r="E15" t="s">
        <v>64</v>
      </c>
    </row>
    <row r="16" spans="4:5" ht="13.5">
      <c r="D16" t="s">
        <v>65</v>
      </c>
      <c r="E16" t="s">
        <v>64</v>
      </c>
    </row>
    <row r="19" spans="2:5" ht="13.5">
      <c r="B19" t="s">
        <v>66</v>
      </c>
      <c r="E19" t="s">
        <v>59</v>
      </c>
    </row>
    <row r="20" ht="13.5">
      <c r="E20" t="s">
        <v>67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mai</cp:lastModifiedBy>
  <cp:lastPrinted>1899-12-30T00:00:00Z</cp:lastPrinted>
  <dcterms:created xsi:type="dcterms:W3CDTF">2013-10-09T23:04:08Z</dcterms:created>
  <dcterms:modified xsi:type="dcterms:W3CDTF">2015-10-22T08:34:37Z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