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用_EURUSD1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<sst xmlns="http://schemas.openxmlformats.org/spreadsheetml/2006/main" count="409" uniqueCount="173">
  <si>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</si>
  <si>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</si>
  <si>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</si>
  <si>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</si>
  <si>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</si>
  <si>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</si>
  <si>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</si>
  <si>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</si>
  <si>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</si>
  <si>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</si>
  <si>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</si>
  <si>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</si>
  <si>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</si>
  <si>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</si>
  <si>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</si>
  <si>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</si>
  <si>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</si>
  <si>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</si>
  <si>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</si>
  <si>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</si>
  <si>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</si>
  <si>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</si>
  <si>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</si>
  <si>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</si>
  <si>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</si>
  <si>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</si>
  <si>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</si>
  <si>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</si>
  <si>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</si>
  <si>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</si>
  <si>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</si>
  <si>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</si>
  <si>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</si>
  <si>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</si>
  <si>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</si>
  <si>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</si>
  <si>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</si>
  <si>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</si>
  <si>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</si>
  <si>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</si>
  <si>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</si>
  <si>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</si>
  <si>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</si>
  <si>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</si>
  <si>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</si>
  <si>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</si>
  <si>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</si>
  <si>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</si>
  <si>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</si>
  <si>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</si>
  <si>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</si>
  <si>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</si>
  <si>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</si>
  <si>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</si>
  <si>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</si>
  <si>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</si>
  <si>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</si>
  <si>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</si>
  <si>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</si>
  <si>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</si>
  <si>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</si>
  <si>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</si>
  <si>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</si>
  <si>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</si>
  <si>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</si>
  <si>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</si>
  <si>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</si>
  <si>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</si>
  <si>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</si>
  <si>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</si>
  <si>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</si>
  <si>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</si>
  <si>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</si>
  <si>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</si>
  <si>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</si>
  <si>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</si>
  <si>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</si>
  <si>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</si>
  <si>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</si>
  <si>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</si>
  <si>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</si>
  <si>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</si>
  <si>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</si>
  <si>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</si>
  <si>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</si>
  <si>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</si>
  <si>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</si>
  <si>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</si>
  <si>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</si>
  <si>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</si>
  <si>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</si>
  <si>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</si>
  <si>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</si>
  <si>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</si>
  <si>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</si>
  <si>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</si>
  <si>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</si>
  <si>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</si>
  <si>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</si>
  <si>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</si>
  <si>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</si>
  <si>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</si>
  <si>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</si>
  <si>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</si>
  <si>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</si>
  <si>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</si>
  <si>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</si>
  <si>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</si>
  <si>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</si>
  <si>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</si>
  <si>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</si>
  <si>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</si>
  <si>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</si>
  <si>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</si>
  <si>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</si>
  <si>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AUD</t>
  </si>
  <si>
    <t>買い</t>
  </si>
  <si>
    <t>JPY</t>
  </si>
  <si>
    <t>EB</t>
  </si>
  <si>
    <t>トレーリング</t>
  </si>
  <si>
    <t>ロスカット</t>
  </si>
  <si>
    <t>EUR</t>
  </si>
  <si>
    <t>Fib</t>
  </si>
  <si>
    <t>ストップ切り上げ</t>
  </si>
  <si>
    <r>
      <t>1</t>
    </r>
    <r>
      <rPr>
        <sz val="11"/>
        <color indexed="8"/>
        <rFont val="ＭＳ Ｐゴシック"/>
        <family val="3"/>
      </rPr>
      <t>996/45/15</t>
    </r>
  </si>
  <si>
    <t>JPY</t>
  </si>
  <si>
    <t>画像1とは、上記のようなことでしたでしょうか？</t>
  </si>
  <si>
    <t>赤い線は、その後fibをひいて、エントリー、決済、ストップのポイントを図る時のモノです。</t>
  </si>
  <si>
    <t>間違っているかどうかの確認で、2点だけ送らせていただきます。</t>
  </si>
  <si>
    <t>あっていましたら、続けさせ頂きます。</t>
  </si>
  <si>
    <t>ご確認よろしくお願いいたします</t>
  </si>
  <si>
    <t>ストップ切り下げ</t>
  </si>
  <si>
    <t>3番目の画像です。</t>
  </si>
  <si>
    <t>Ａ</t>
  </si>
  <si>
    <t>Ｂ</t>
  </si>
  <si>
    <t>Ｃ</t>
  </si>
  <si>
    <t>上記3枚</t>
  </si>
  <si>
    <t>Ａが手順１です。</t>
  </si>
  <si>
    <t>Ｃが、手順1の次、手順2だけのＦＩｂです</t>
  </si>
  <si>
    <t>Ｂが、手順１の画像に、手順2もひいたものです</t>
  </si>
  <si>
    <t>手順1だけでなく、手順2も正しいか、ターゲットとしてあっているか。</t>
  </si>
  <si>
    <t>エントリー、リミット、ストップなどもあっているかみていただきたくて、1つのものにたいして3枚の画像を載せたのですが、どれが1番わかりやすいかわからなくて、多くなりました。</t>
  </si>
  <si>
    <t>黄色がエントリー</t>
  </si>
  <si>
    <t>0.0のところです</t>
  </si>
  <si>
    <t>赤がリミット</t>
  </si>
  <si>
    <t>マイナス1.618のところです</t>
  </si>
  <si>
    <t>（-に変換するとおかしくなるので、マイナス表記です）</t>
  </si>
  <si>
    <t>青がストップ</t>
  </si>
  <si>
    <t>一番低いろうそく脚にストップを置いています</t>
  </si>
  <si>
    <t>4番目の画像です</t>
  </si>
  <si>
    <t>Ｂが見にくかったので載せなかったのですが・・・。</t>
  </si>
  <si>
    <t>Ａが手順1です</t>
  </si>
  <si>
    <t>一度２３．６にあたって、少し戻っているのでこれはどうかなと思い、載せました</t>
  </si>
  <si>
    <t>ｃは手順2のものです</t>
  </si>
  <si>
    <t>5番目の画像です</t>
  </si>
  <si>
    <t>Ａが手順1です。下落が長くて、反転を探していたら、ものすごく長い手順1になりました。</t>
  </si>
  <si>
    <t>こういうのもありなのでしょうか。</t>
  </si>
  <si>
    <t>Ｂは手順1に手順2を重ねた画像です</t>
  </si>
  <si>
    <t>どれが見やすいか、模索中で、エントリーとかのラインを引いていません。</t>
  </si>
  <si>
    <t>見やすいかなと思ったのですが、エントリーポイントなどをみていただくには不向きでしょうか・・・。</t>
  </si>
  <si>
    <t>6番めの画像です。</t>
  </si>
  <si>
    <t>Ａが手順1です。</t>
  </si>
  <si>
    <t>Ｂが手順1に手順2を重ねた画像です。</t>
  </si>
  <si>
    <t>模索中なのですが、どれがいちばんみやすいでしょうか？</t>
  </si>
  <si>
    <t>あと、1996年のチャートからＦＩＢが引けそうなポイントを探し始めたのですが、</t>
  </si>
  <si>
    <t>２３．６が効いているポイントがなかなか見つからず、2015年までで、6ポイントしか見つけることができませんでした。</t>
  </si>
  <si>
    <t>私の探し漏れ、不慣れのせいがあるとは思いますが、ＦＩＢが効果的に効く、23.6のポイントとは、元来は、それほどよくはみつからないものでしょうか？</t>
  </si>
  <si>
    <t>慣れれば、もっと探せるのかと、不安にもなっています。</t>
  </si>
  <si>
    <t>ＦＩＢをひく手順1．手順2の考え方。</t>
  </si>
  <si>
    <t>エントリー、リミット、ストップの場所。</t>
  </si>
  <si>
    <t>あっていますでしょうか？</t>
  </si>
  <si>
    <t>お教えください。</t>
  </si>
  <si>
    <t>よろしくお願いいたします。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</si>
</sst>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0" fillId="41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22</xdr:row>
      <xdr:rowOff>123825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678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257175</xdr:colOff>
      <xdr:row>51</xdr:row>
      <xdr:rowOff>152400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91725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400050</xdr:colOff>
      <xdr:row>98</xdr:row>
      <xdr:rowOff>161925</xdr:rowOff>
    </xdr:to>
    <xdr:pic>
      <xdr:nvPicPr>
        <xdr:cNvPr id="3" name="Picture 7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58750"/>
          <a:ext cx="86296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12</xdr:col>
      <xdr:colOff>285750</xdr:colOff>
      <xdr:row>124</xdr:row>
      <xdr:rowOff>57150</xdr:rowOff>
    </xdr:to>
    <xdr:pic>
      <xdr:nvPicPr>
        <xdr:cNvPr id="4" name="Picture 8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316450"/>
          <a:ext cx="85153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11</xdr:col>
      <xdr:colOff>228600</xdr:colOff>
      <xdr:row>145</xdr:row>
      <xdr:rowOff>76200</xdr:rowOff>
    </xdr:to>
    <xdr:pic>
      <xdr:nvPicPr>
        <xdr:cNvPr id="5" name="Picture 9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774150"/>
          <a:ext cx="77724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11</xdr:col>
      <xdr:colOff>657225</xdr:colOff>
      <xdr:row>186</xdr:row>
      <xdr:rowOff>28575</xdr:rowOff>
    </xdr:to>
    <xdr:pic>
      <xdr:nvPicPr>
        <xdr:cNvPr id="6" name="Picture 10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803600"/>
          <a:ext cx="82010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8</xdr:col>
      <xdr:colOff>95250</xdr:colOff>
      <xdr:row>203</xdr:row>
      <xdr:rowOff>114300</xdr:rowOff>
    </xdr:to>
    <xdr:pic>
      <xdr:nvPicPr>
        <xdr:cNvPr id="7" name="Picture 11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404050"/>
          <a:ext cx="55816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13</xdr:col>
      <xdr:colOff>609600</xdr:colOff>
      <xdr:row>243</xdr:row>
      <xdr:rowOff>9525</xdr:rowOff>
    </xdr:to>
    <xdr:pic>
      <xdr:nvPicPr>
        <xdr:cNvPr id="8" name="Picture 12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7719000"/>
          <a:ext cx="95250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246</xdr:row>
      <xdr:rowOff>0</xdr:rowOff>
    </xdr:from>
    <xdr:to>
      <xdr:col>14</xdr:col>
      <xdr:colOff>38100</xdr:colOff>
      <xdr:row>268</xdr:row>
      <xdr:rowOff>47625</xdr:rowOff>
    </xdr:to>
    <xdr:pic>
      <xdr:nvPicPr>
        <xdr:cNvPr id="9" name="Picture 13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76700"/>
          <a:ext cx="96393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12</xdr:col>
      <xdr:colOff>609600</xdr:colOff>
      <xdr:row>294</xdr:row>
      <xdr:rowOff>9525</xdr:rowOff>
    </xdr:to>
    <xdr:pic>
      <xdr:nvPicPr>
        <xdr:cNvPr id="10" name="Picture 14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7663100"/>
          <a:ext cx="88392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12</xdr:col>
      <xdr:colOff>666750</xdr:colOff>
      <xdr:row>313</xdr:row>
      <xdr:rowOff>19050</xdr:rowOff>
    </xdr:to>
    <xdr:pic>
      <xdr:nvPicPr>
        <xdr:cNvPr id="11" name="Picture 15" descr="image0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0920650"/>
          <a:ext cx="8896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3" t="s">
        <v>0</v>
      </c>
      <c r="E1" s="234"/>
      <c r="F1" s="235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6">
        <v>500000</v>
      </c>
      <c r="E2" s="236"/>
      <c r="F2" s="236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7">
        <f>SUM(D2+F36)</f>
        <v>500000</v>
      </c>
      <c r="E3" s="237"/>
      <c r="F3" s="238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9" t="s">
        <v>87</v>
      </c>
      <c r="B36" s="240"/>
      <c r="C36" s="241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7:P340"/>
  <sheetViews>
    <sheetView tabSelected="1" zoomScalePageLayoutView="0" workbookViewId="0" topLeftCell="A323">
      <selection activeCell="A340" sqref="A340"/>
    </sheetView>
  </sheetViews>
  <sheetFormatPr defaultColWidth="9.00390625" defaultRowHeight="13.5"/>
  <sheetData>
    <row r="57" ht="13.5">
      <c r="E57" t="s">
        <v>126</v>
      </c>
    </row>
    <row r="58" ht="13.5">
      <c r="E58" t="s">
        <v>127</v>
      </c>
    </row>
    <row r="61" ht="13.5">
      <c r="E61" t="s">
        <v>128</v>
      </c>
    </row>
    <row r="62" ht="13.5">
      <c r="E62" t="s">
        <v>129</v>
      </c>
    </row>
    <row r="64" ht="13.5">
      <c r="E64" t="s">
        <v>130</v>
      </c>
    </row>
    <row r="73" spans="1:16" ht="13.5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</row>
    <row r="74" spans="1:16" ht="13.5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</row>
    <row r="78" ht="13.5">
      <c r="N78" t="s">
        <v>133</v>
      </c>
    </row>
    <row r="103" ht="13.5">
      <c r="N103" t="s">
        <v>134</v>
      </c>
    </row>
    <row r="128" ht="13.5">
      <c r="N128" t="s">
        <v>135</v>
      </c>
    </row>
    <row r="149" spans="2:3" ht="13.5">
      <c r="B149" t="s">
        <v>136</v>
      </c>
      <c r="C149" t="s">
        <v>132</v>
      </c>
    </row>
    <row r="151" ht="13.5">
      <c r="B151" t="s">
        <v>137</v>
      </c>
    </row>
    <row r="152" ht="13.5">
      <c r="B152" t="s">
        <v>139</v>
      </c>
    </row>
    <row r="153" ht="13.5">
      <c r="B153" t="s">
        <v>138</v>
      </c>
    </row>
    <row r="156" ht="13.5">
      <c r="B156" t="s">
        <v>140</v>
      </c>
    </row>
    <row r="157" ht="13.5">
      <c r="B157" t="s">
        <v>141</v>
      </c>
    </row>
    <row r="161" spans="2:4" ht="13.5">
      <c r="B161" t="s">
        <v>142</v>
      </c>
      <c r="D161" t="s">
        <v>143</v>
      </c>
    </row>
    <row r="162" spans="2:7" ht="13.5">
      <c r="B162" t="s">
        <v>144</v>
      </c>
      <c r="D162" t="s">
        <v>145</v>
      </c>
      <c r="G162" t="s">
        <v>146</v>
      </c>
    </row>
    <row r="163" spans="2:4" ht="13.5">
      <c r="B163" t="s">
        <v>147</v>
      </c>
      <c r="D163" t="s">
        <v>148</v>
      </c>
    </row>
    <row r="169" ht="13.5">
      <c r="M169" t="s">
        <v>133</v>
      </c>
    </row>
    <row r="190" ht="13.5">
      <c r="M190" t="s">
        <v>135</v>
      </c>
    </row>
    <row r="207" ht="13.5">
      <c r="B207" t="s">
        <v>149</v>
      </c>
    </row>
    <row r="208" ht="13.5">
      <c r="B208" t="s">
        <v>150</v>
      </c>
    </row>
    <row r="210" ht="13.5">
      <c r="B210" t="s">
        <v>151</v>
      </c>
    </row>
    <row r="211" ht="13.5">
      <c r="B211" t="s">
        <v>152</v>
      </c>
    </row>
    <row r="213" ht="13.5">
      <c r="B213" t="s">
        <v>153</v>
      </c>
    </row>
    <row r="223" ht="13.5">
      <c r="O223" t="s">
        <v>133</v>
      </c>
    </row>
    <row r="249" ht="13.5">
      <c r="O249" t="s">
        <v>134</v>
      </c>
    </row>
    <row r="270" ht="13.5">
      <c r="A270" t="s">
        <v>154</v>
      </c>
    </row>
    <row r="272" ht="13.5">
      <c r="A272" t="s">
        <v>155</v>
      </c>
    </row>
    <row r="273" ht="13.5">
      <c r="A273" t="s">
        <v>156</v>
      </c>
    </row>
    <row r="274" ht="13.5">
      <c r="A274" t="s">
        <v>157</v>
      </c>
    </row>
    <row r="275" ht="13.5">
      <c r="A275" t="s">
        <v>158</v>
      </c>
    </row>
    <row r="276" ht="13.5">
      <c r="A276" t="s">
        <v>159</v>
      </c>
    </row>
    <row r="279" ht="13.5">
      <c r="N279" t="s">
        <v>133</v>
      </c>
    </row>
    <row r="299" ht="13.5">
      <c r="N299" t="s">
        <v>134</v>
      </c>
    </row>
    <row r="316" ht="13.5">
      <c r="A316" t="s">
        <v>160</v>
      </c>
    </row>
    <row r="317" ht="13.5">
      <c r="A317" t="s">
        <v>161</v>
      </c>
    </row>
    <row r="318" ht="13.5">
      <c r="A318" t="s">
        <v>162</v>
      </c>
    </row>
    <row r="324" ht="13.5">
      <c r="A324" t="s">
        <v>163</v>
      </c>
    </row>
    <row r="326" ht="13.5">
      <c r="A326" t="s">
        <v>164</v>
      </c>
    </row>
    <row r="327" ht="13.5">
      <c r="A327" t="s">
        <v>165</v>
      </c>
    </row>
    <row r="329" ht="13.5">
      <c r="A329" t="s">
        <v>166</v>
      </c>
    </row>
    <row r="330" ht="13.5">
      <c r="A330" t="s">
        <v>167</v>
      </c>
    </row>
    <row r="334" ht="13.5">
      <c r="A334" t="s">
        <v>168</v>
      </c>
    </row>
    <row r="335" ht="13.5">
      <c r="A335" t="s">
        <v>169</v>
      </c>
    </row>
    <row r="337" ht="13.5">
      <c r="A337" t="s">
        <v>170</v>
      </c>
    </row>
    <row r="339" ht="13.5">
      <c r="A339" t="s">
        <v>171</v>
      </c>
    </row>
    <row r="340" ht="13.5">
      <c r="A340" t="s">
        <v>172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3"/>
      <c r="Q3" s="244"/>
      <c r="R3" s="244"/>
      <c r="S3" s="244"/>
      <c r="T3" s="244"/>
      <c r="U3" s="244"/>
      <c r="V3" s="244"/>
    </row>
    <row r="4" spans="1:22" ht="13.5">
      <c r="A4" s="154"/>
      <c r="B4" s="242"/>
      <c r="C4" s="242"/>
      <c r="D4" s="242"/>
      <c r="P4" s="244"/>
      <c r="Q4" s="244"/>
      <c r="R4" s="244"/>
      <c r="S4" s="244"/>
      <c r="T4" s="244"/>
      <c r="U4" s="244"/>
      <c r="V4" s="244"/>
    </row>
    <row r="5" spans="1:22" ht="13.5">
      <c r="A5" s="154"/>
      <c r="B5" s="242"/>
      <c r="C5" s="242"/>
      <c r="D5" s="242"/>
      <c r="P5" s="244"/>
      <c r="Q5" s="244"/>
      <c r="R5" s="244"/>
      <c r="S5" s="244"/>
      <c r="T5" s="244"/>
      <c r="U5" s="244"/>
      <c r="V5" s="244"/>
    </row>
    <row r="6" spans="1:22" ht="13.5">
      <c r="A6" s="155"/>
      <c r="B6" s="242"/>
      <c r="C6" s="242"/>
      <c r="D6" s="242"/>
      <c r="P6" s="244"/>
      <c r="Q6" s="244"/>
      <c r="R6" s="244"/>
      <c r="S6" s="244"/>
      <c r="T6" s="244"/>
      <c r="U6" s="244"/>
      <c r="V6" s="244"/>
    </row>
    <row r="7" spans="1:22" ht="13.5">
      <c r="A7" s="154"/>
      <c r="G7" s="156"/>
      <c r="P7" s="244"/>
      <c r="Q7" s="244"/>
      <c r="R7" s="244"/>
      <c r="S7" s="244"/>
      <c r="T7" s="244"/>
      <c r="U7" s="244"/>
      <c r="V7" s="244"/>
    </row>
    <row r="8" spans="1:22" ht="13.5">
      <c r="A8" s="154" t="s">
        <v>55</v>
      </c>
      <c r="P8" s="244"/>
      <c r="Q8" s="244"/>
      <c r="R8" s="244"/>
      <c r="S8" s="244"/>
      <c r="T8" s="244"/>
      <c r="U8" s="244"/>
      <c r="V8" s="244"/>
    </row>
    <row r="9" spans="16:22" ht="8.25" customHeight="1">
      <c r="P9" s="244"/>
      <c r="Q9" s="244"/>
      <c r="R9" s="244"/>
      <c r="S9" s="244"/>
      <c r="T9" s="244"/>
      <c r="U9" s="244"/>
      <c r="V9" s="244"/>
    </row>
    <row r="10" spans="2:22" ht="14.25">
      <c r="B10" s="150" t="s">
        <v>92</v>
      </c>
      <c r="P10" s="244"/>
      <c r="Q10" s="244"/>
      <c r="R10" s="244"/>
      <c r="S10" s="244"/>
      <c r="T10" s="244"/>
      <c r="U10" s="244"/>
      <c r="V10" s="244"/>
    </row>
    <row r="11" spans="16:22" ht="13.5">
      <c r="P11" s="244"/>
      <c r="Q11" s="244"/>
      <c r="R11" s="244"/>
      <c r="S11" s="244"/>
      <c r="T11" s="244"/>
      <c r="U11" s="244"/>
      <c r="V11" s="244"/>
    </row>
    <row r="12" spans="16:22" ht="13.5">
      <c r="P12" s="244"/>
      <c r="Q12" s="244"/>
      <c r="R12" s="244"/>
      <c r="S12" s="244"/>
      <c r="T12" s="244"/>
      <c r="U12" s="244"/>
      <c r="V12" s="244"/>
    </row>
    <row r="13" spans="16:22" ht="13.5">
      <c r="P13" s="244"/>
      <c r="Q13" s="244"/>
      <c r="R13" s="244"/>
      <c r="S13" s="244"/>
      <c r="T13" s="244"/>
      <c r="U13" s="244"/>
      <c r="V13" s="244"/>
    </row>
    <row r="14" spans="16:22" ht="13.5">
      <c r="P14" s="244"/>
      <c r="Q14" s="244"/>
      <c r="R14" s="244"/>
      <c r="S14" s="244"/>
      <c r="T14" s="244"/>
      <c r="U14" s="244"/>
      <c r="V14" s="244"/>
    </row>
    <row r="15" spans="16:22" ht="13.5">
      <c r="P15" s="244"/>
      <c r="Q15" s="244"/>
      <c r="R15" s="244"/>
      <c r="S15" s="244"/>
      <c r="T15" s="244"/>
      <c r="U15" s="244"/>
      <c r="V15" s="244"/>
    </row>
    <row r="16" spans="16:22" ht="13.5">
      <c r="P16" s="244"/>
      <c r="Q16" s="244"/>
      <c r="R16" s="244"/>
      <c r="S16" s="244"/>
      <c r="T16" s="244"/>
      <c r="U16" s="244"/>
      <c r="V16" s="244"/>
    </row>
    <row r="17" spans="16:22" ht="13.5">
      <c r="P17" s="244"/>
      <c r="Q17" s="244"/>
      <c r="R17" s="244"/>
      <c r="S17" s="244"/>
      <c r="T17" s="244"/>
      <c r="U17" s="244"/>
      <c r="V17" s="244"/>
    </row>
    <row r="18" spans="16:22" ht="13.5">
      <c r="P18" s="244"/>
      <c r="Q18" s="244"/>
      <c r="R18" s="244"/>
      <c r="S18" s="244"/>
      <c r="T18" s="244"/>
      <c r="U18" s="244"/>
      <c r="V18" s="244"/>
    </row>
    <row r="19" spans="16:22" ht="13.5">
      <c r="P19" s="244"/>
      <c r="Q19" s="244"/>
      <c r="R19" s="244"/>
      <c r="S19" s="244"/>
      <c r="T19" s="244"/>
      <c r="U19" s="244"/>
      <c r="V19" s="244"/>
    </row>
    <row r="20" spans="2:22" ht="14.25">
      <c r="B20" s="150" t="s">
        <v>93</v>
      </c>
      <c r="P20" s="244"/>
      <c r="Q20" s="244"/>
      <c r="R20" s="244"/>
      <c r="S20" s="244"/>
      <c r="T20" s="244"/>
      <c r="U20" s="244"/>
      <c r="V20" s="244"/>
    </row>
    <row r="21" spans="16:22" ht="13.5">
      <c r="P21" s="244"/>
      <c r="Q21" s="244"/>
      <c r="R21" s="244"/>
      <c r="S21" s="244"/>
      <c r="T21" s="244"/>
      <c r="U21" s="244"/>
      <c r="V21" s="244"/>
    </row>
    <row r="22" spans="16:22" ht="13.5">
      <c r="P22" s="244"/>
      <c r="Q22" s="244"/>
      <c r="R22" s="244"/>
      <c r="S22" s="244"/>
      <c r="T22" s="244"/>
      <c r="U22" s="244"/>
      <c r="V22" s="244"/>
    </row>
    <row r="23" spans="16:22" ht="13.5">
      <c r="P23" s="244"/>
      <c r="Q23" s="244"/>
      <c r="R23" s="244"/>
      <c r="S23" s="244"/>
      <c r="T23" s="244"/>
      <c r="U23" s="244"/>
      <c r="V23" s="244"/>
    </row>
    <row r="24" spans="16:22" ht="13.5">
      <c r="P24" s="244"/>
      <c r="Q24" s="244"/>
      <c r="R24" s="244"/>
      <c r="S24" s="244"/>
      <c r="T24" s="244"/>
      <c r="U24" s="244"/>
      <c r="V24" s="244"/>
    </row>
    <row r="25" spans="2:22" ht="14.25">
      <c r="B25" s="150" t="s">
        <v>94</v>
      </c>
      <c r="P25" s="244"/>
      <c r="Q25" s="244"/>
      <c r="R25" s="244"/>
      <c r="S25" s="244"/>
      <c r="T25" s="244"/>
      <c r="U25" s="244"/>
      <c r="V25" s="244"/>
    </row>
    <row r="26" spans="16:22" ht="13.5">
      <c r="P26" s="244"/>
      <c r="Q26" s="244"/>
      <c r="R26" s="244"/>
      <c r="S26" s="244"/>
      <c r="T26" s="244"/>
      <c r="U26" s="244"/>
      <c r="V26" s="244"/>
    </row>
    <row r="27" spans="16:22" ht="13.5">
      <c r="P27" s="244"/>
      <c r="Q27" s="244"/>
      <c r="R27" s="244"/>
      <c r="S27" s="244"/>
      <c r="T27" s="244"/>
      <c r="U27" s="244"/>
      <c r="V27" s="244"/>
    </row>
    <row r="28" spans="16:22" ht="13.5">
      <c r="P28" s="244"/>
      <c r="Q28" s="244"/>
      <c r="R28" s="244"/>
      <c r="S28" s="244"/>
      <c r="T28" s="244"/>
      <c r="U28" s="244"/>
      <c r="V28" s="244"/>
    </row>
    <row r="29" spans="16:22" ht="13.5">
      <c r="P29" s="244"/>
      <c r="Q29" s="244"/>
      <c r="R29" s="244"/>
      <c r="S29" s="244"/>
      <c r="T29" s="244"/>
      <c r="U29" s="244"/>
      <c r="V29" s="244"/>
    </row>
    <row r="30" spans="16:22" ht="13.5">
      <c r="P30" s="244"/>
      <c r="Q30" s="244"/>
      <c r="R30" s="244"/>
      <c r="S30" s="244"/>
      <c r="T30" s="244"/>
      <c r="U30" s="244"/>
      <c r="V30" s="244"/>
    </row>
    <row r="31" spans="16:22" ht="13.5">
      <c r="P31" s="244"/>
      <c r="Q31" s="244"/>
      <c r="R31" s="244"/>
      <c r="S31" s="244"/>
      <c r="T31" s="244"/>
      <c r="U31" s="244"/>
      <c r="V31" s="244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f>I2+V125</f>
        <v>539844</v>
      </c>
      <c r="D2" s="273"/>
      <c r="E2" s="273"/>
      <c r="F2" s="273"/>
      <c r="G2" s="272" t="s">
        <v>61</v>
      </c>
      <c r="H2" s="272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569.2000000000007</v>
      </c>
      <c r="U125" s="264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0</v>
      </c>
      <c r="H130" s="259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</v>
      </c>
      <c r="H131" s="259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1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0</v>
      </c>
      <c r="H134" s="261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39844.00000000005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0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39844.00000000005</v>
      </c>
      <c r="H139" s="252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39844.00000000005</v>
      </c>
      <c r="H140" s="257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39844.00000000005</v>
      </c>
      <c r="H141" s="257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569.2000000000007</v>
      </c>
      <c r="H144" s="248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1</v>
      </c>
      <c r="H145" s="250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7" activePane="bottomLeft" state="frozen"/>
      <selection pane="topLeft" activeCell="A1" sqref="A1"/>
      <selection pane="bottomLeft" activeCell="O13" sqref="O13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v>1000000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78</v>
      </c>
      <c r="F5" s="36" t="s">
        <v>103</v>
      </c>
      <c r="G5" s="36" t="s">
        <v>108</v>
      </c>
      <c r="H5" s="36" t="s">
        <v>116</v>
      </c>
      <c r="I5" s="37">
        <v>40196</v>
      </c>
      <c r="J5" s="38">
        <v>0.70934</v>
      </c>
      <c r="K5" s="38">
        <v>0.70734</v>
      </c>
      <c r="L5" s="39">
        <f aca="true" t="shared" si="0" ref="L5:L68">IF(H5="","",IF(H5="買い",J5+$C$3*VLOOKUP(E5,$X$5:$AA$23,3,FALSE),J5-$C$3*VLOOKUP(E5,$X$5:$AA$23,3,FALSE)))</f>
        <v>0.71104</v>
      </c>
      <c r="M5" s="36" t="s">
        <v>108</v>
      </c>
      <c r="N5" s="40">
        <v>40218</v>
      </c>
      <c r="O5" s="231">
        <v>0.70734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負け</v>
      </c>
      <c r="R5" s="44">
        <f aca="true" t="shared" si="2" ref="R5:R68">IF(K5="",,ABS(J5-K5)/VLOOKUP(E5,$X$5:$Z$23,3,FALSE))</f>
        <v>20.000000000000018</v>
      </c>
      <c r="S5" s="45">
        <f aca="true" t="shared" si="3" ref="S5:S68">IF(K5="",0,ROUNDDOWN((B5*C5)/(VLOOKUP(E5,$X$5:$AA$23,4,FALSE)*R5),-3))</f>
        <v>78000</v>
      </c>
      <c r="T5" s="46">
        <f>IF(Q5="勝ち",IF(H5="買い",(O5-J5)/VLOOKUP(E5,$X$5:$AA$23,3,FALSE),(J5-O5)/VLOOKUP(E5,$X$5:$AA$23,3,FALSE)),0)</f>
        <v>0</v>
      </c>
      <c r="U5" s="47">
        <f aca="true" t="shared" si="4" ref="U5:U68">IF(Q5="負け",IF(H5="買い",(O5-J5)/VLOOKUP(E5,$X$5:$AA$23,3,FALSE),(J5-O5)/VLOOKUP(E5,$X$5:$AA$23,3,FALSE)),0)</f>
        <v>-20.000000000000018</v>
      </c>
      <c r="V5" s="48">
        <f aca="true" t="shared" si="5" ref="V5:V68">IF(Q5="保留中",-R5*S5*VLOOKUP(E5,$X$5:$AA$23,4,FALSE),IF(O5="","",S5*VLOOKUP(E5,$X$5:$AA$23,4,FALSE)*U5+S5*VLOOKUP(E5,$X$5:$AA$23,4,FALSE)*T5))</f>
        <v>-29694.600000000028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970305.4</v>
      </c>
      <c r="C6" s="204">
        <v>0.03</v>
      </c>
      <c r="D6" s="34" t="s">
        <v>115</v>
      </c>
      <c r="E6" s="35" t="s">
        <v>117</v>
      </c>
      <c r="F6" s="36" t="s">
        <v>118</v>
      </c>
      <c r="G6" s="36" t="s">
        <v>108</v>
      </c>
      <c r="H6" s="36" t="s">
        <v>102</v>
      </c>
      <c r="I6" s="37">
        <v>40196</v>
      </c>
      <c r="J6" s="38">
        <v>83.631</v>
      </c>
      <c r="K6" s="38">
        <v>85.024</v>
      </c>
      <c r="L6" s="39">
        <f t="shared" si="0"/>
        <v>83.461</v>
      </c>
      <c r="M6" s="36" t="s">
        <v>108</v>
      </c>
      <c r="N6" s="37">
        <v>40218</v>
      </c>
      <c r="O6" s="38">
        <v>77.939</v>
      </c>
      <c r="P6" s="53" t="s">
        <v>119</v>
      </c>
      <c r="Q6" s="43" t="str">
        <f t="shared" si="1"/>
        <v>勝ち</v>
      </c>
      <c r="R6" s="44">
        <f t="shared" si="2"/>
        <v>139.30000000000007</v>
      </c>
      <c r="S6" s="45">
        <f t="shared" si="3"/>
        <v>20000</v>
      </c>
      <c r="T6" s="46">
        <f aca="true" t="shared" si="6" ref="T6:T68">IF(Q6="勝ち",IF(H6="買い",(O6-J6)/VLOOKUP(E6,$X$5:$AA$23,3,FALSE),(J6-O6)/VLOOKUP(E6,$X$5:$AA$23,3,FALSE)),0)</f>
        <v>569.2000000000007</v>
      </c>
      <c r="U6" s="47">
        <f t="shared" si="4"/>
        <v>0</v>
      </c>
      <c r="V6" s="48">
        <f t="shared" si="5"/>
        <v>113840.00000000015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v>1000000</v>
      </c>
      <c r="C7" s="204">
        <v>0.03</v>
      </c>
      <c r="D7" s="34" t="s">
        <v>77</v>
      </c>
      <c r="E7" s="35" t="s">
        <v>125</v>
      </c>
      <c r="F7" s="36" t="s">
        <v>122</v>
      </c>
      <c r="G7" s="36" t="s">
        <v>108</v>
      </c>
      <c r="H7" s="36" t="s">
        <v>116</v>
      </c>
      <c r="I7" s="37">
        <v>35221</v>
      </c>
      <c r="J7" s="38">
        <v>135.807</v>
      </c>
      <c r="K7" s="38">
        <v>133.92</v>
      </c>
      <c r="L7" s="39">
        <f t="shared" si="0"/>
        <v>135.97699999999998</v>
      </c>
      <c r="M7" s="36" t="s">
        <v>108</v>
      </c>
      <c r="N7" s="232" t="s">
        <v>124</v>
      </c>
      <c r="O7" s="38">
        <v>137.398</v>
      </c>
      <c r="P7" s="53" t="s">
        <v>123</v>
      </c>
      <c r="Q7" s="43" t="str">
        <f t="shared" si="1"/>
        <v>勝ち</v>
      </c>
      <c r="R7" s="44">
        <f t="shared" si="2"/>
        <v>188.70000000000005</v>
      </c>
      <c r="S7" s="45">
        <f t="shared" si="3"/>
        <v>15000</v>
      </c>
      <c r="T7" s="46">
        <f t="shared" si="6"/>
        <v>159.10000000000082</v>
      </c>
      <c r="U7" s="47">
        <f t="shared" si="4"/>
        <v>0</v>
      </c>
      <c r="V7" s="48">
        <f t="shared" si="5"/>
        <v>23865.000000000124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aca="true" t="shared" si="8" ref="B8:B70">IF(V7="","",B7+V7)</f>
        <v>1023865.0000000001</v>
      </c>
      <c r="C8" s="204">
        <v>0.03</v>
      </c>
      <c r="D8" s="34" t="s">
        <v>121</v>
      </c>
      <c r="E8" s="35" t="s">
        <v>125</v>
      </c>
      <c r="F8" s="36" t="s">
        <v>122</v>
      </c>
      <c r="G8" s="36" t="s">
        <v>108</v>
      </c>
      <c r="H8" s="36" t="s">
        <v>116</v>
      </c>
      <c r="I8" s="37">
        <v>35141</v>
      </c>
      <c r="J8" s="38">
        <v>139.653</v>
      </c>
      <c r="K8" s="38">
        <v>134.846</v>
      </c>
      <c r="L8" s="39">
        <f t="shared" si="0"/>
        <v>139.82299999999998</v>
      </c>
      <c r="M8" s="36" t="s">
        <v>108</v>
      </c>
      <c r="N8" s="37">
        <v>35182</v>
      </c>
      <c r="O8" s="38">
        <v>144.501</v>
      </c>
      <c r="P8" s="53" t="s">
        <v>123</v>
      </c>
      <c r="Q8" s="43" t="str">
        <f t="shared" si="1"/>
        <v>勝ち</v>
      </c>
      <c r="R8" s="44">
        <f t="shared" si="2"/>
        <v>480.6999999999988</v>
      </c>
      <c r="S8" s="45">
        <f t="shared" si="3"/>
        <v>6000</v>
      </c>
      <c r="T8" s="46">
        <f t="shared" si="6"/>
        <v>484.8000000000013</v>
      </c>
      <c r="U8" s="47">
        <f t="shared" si="4"/>
        <v>0</v>
      </c>
      <c r="V8" s="48">
        <f t="shared" si="5"/>
        <v>29088.00000000008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1052953.0000000002</v>
      </c>
      <c r="C9" s="204">
        <v>0.03</v>
      </c>
      <c r="D9" s="34" t="s">
        <v>121</v>
      </c>
      <c r="E9" s="35" t="s">
        <v>125</v>
      </c>
      <c r="F9" s="36" t="s">
        <v>122</v>
      </c>
      <c r="G9" s="36" t="s">
        <v>108</v>
      </c>
      <c r="H9" s="36" t="s">
        <v>116</v>
      </c>
      <c r="I9" s="37">
        <v>38393</v>
      </c>
      <c r="J9" s="38">
        <v>135.829</v>
      </c>
      <c r="K9" s="38">
        <v>133.529</v>
      </c>
      <c r="L9" s="39">
        <f t="shared" si="0"/>
        <v>135.999</v>
      </c>
      <c r="M9" s="36" t="s">
        <v>108</v>
      </c>
      <c r="N9" s="37">
        <v>38400</v>
      </c>
      <c r="O9" s="38">
        <v>137.532</v>
      </c>
      <c r="P9" s="53" t="s">
        <v>123</v>
      </c>
      <c r="Q9" s="43" t="str">
        <f t="shared" si="1"/>
        <v>勝ち</v>
      </c>
      <c r="R9" s="44">
        <f t="shared" si="2"/>
        <v>230.00000000000114</v>
      </c>
      <c r="S9" s="45">
        <f t="shared" si="3"/>
        <v>13000</v>
      </c>
      <c r="T9" s="46">
        <f t="shared" si="6"/>
        <v>170.3000000000003</v>
      </c>
      <c r="U9" s="47">
        <f t="shared" si="4"/>
        <v>0</v>
      </c>
      <c r="V9" s="48">
        <f t="shared" si="5"/>
        <v>22139.00000000004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1075092.0000000002</v>
      </c>
      <c r="C10" s="204">
        <v>0.03</v>
      </c>
      <c r="D10" s="34" t="s">
        <v>121</v>
      </c>
      <c r="E10" s="35" t="s">
        <v>125</v>
      </c>
      <c r="F10" s="36" t="s">
        <v>122</v>
      </c>
      <c r="G10" s="36" t="s">
        <v>108</v>
      </c>
      <c r="H10" s="36" t="s">
        <v>102</v>
      </c>
      <c r="I10" s="37">
        <v>39576</v>
      </c>
      <c r="J10" s="38">
        <v>161.071</v>
      </c>
      <c r="K10" s="38">
        <v>163.057</v>
      </c>
      <c r="L10" s="39">
        <f t="shared" si="0"/>
        <v>160.901</v>
      </c>
      <c r="M10" s="36" t="s">
        <v>108</v>
      </c>
      <c r="N10" s="37">
        <v>39580</v>
      </c>
      <c r="O10" s="38">
        <v>158.726</v>
      </c>
      <c r="P10" s="53" t="s">
        <v>131</v>
      </c>
      <c r="Q10" s="43" t="str">
        <f t="shared" si="1"/>
        <v>勝ち</v>
      </c>
      <c r="R10" s="44">
        <f t="shared" si="2"/>
        <v>198.599999999999</v>
      </c>
      <c r="S10" s="45">
        <f t="shared" si="3"/>
        <v>16000</v>
      </c>
      <c r="T10" s="46">
        <f t="shared" si="6"/>
        <v>234.4999999999999</v>
      </c>
      <c r="U10" s="47">
        <f t="shared" si="4"/>
        <v>0</v>
      </c>
      <c r="V10" s="48">
        <f t="shared" si="5"/>
        <v>37519.999999999985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1112612.0000000002</v>
      </c>
      <c r="C11" s="204">
        <v>0.03</v>
      </c>
      <c r="D11" s="34" t="s">
        <v>121</v>
      </c>
      <c r="E11" s="35" t="s">
        <v>125</v>
      </c>
      <c r="F11" s="36" t="s">
        <v>122</v>
      </c>
      <c r="G11" s="36" t="s">
        <v>108</v>
      </c>
      <c r="H11" s="36" t="s">
        <v>116</v>
      </c>
      <c r="I11" s="37">
        <v>41893</v>
      </c>
      <c r="J11" s="38">
        <v>138.216</v>
      </c>
      <c r="K11" s="38">
        <v>135.808</v>
      </c>
      <c r="L11" s="39">
        <f t="shared" si="0"/>
        <v>138.386</v>
      </c>
      <c r="M11" s="36" t="s">
        <v>108</v>
      </c>
      <c r="N11" s="37">
        <v>41901</v>
      </c>
      <c r="O11" s="38">
        <v>139.821</v>
      </c>
      <c r="P11" s="53" t="s">
        <v>123</v>
      </c>
      <c r="Q11" s="43" t="str">
        <f t="shared" si="1"/>
        <v>勝ち</v>
      </c>
      <c r="R11" s="44">
        <f t="shared" si="2"/>
        <v>240.80000000000155</v>
      </c>
      <c r="S11" s="45">
        <f t="shared" si="3"/>
        <v>13000</v>
      </c>
      <c r="T11" s="46">
        <f t="shared" si="6"/>
        <v>160.49999999999898</v>
      </c>
      <c r="U11" s="47">
        <f t="shared" si="4"/>
        <v>0</v>
      </c>
      <c r="V11" s="48">
        <f t="shared" si="5"/>
        <v>20864.999999999865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1133477</v>
      </c>
      <c r="C12" s="204">
        <v>0.03</v>
      </c>
      <c r="D12" s="34" t="s">
        <v>121</v>
      </c>
      <c r="E12" s="35" t="s">
        <v>125</v>
      </c>
      <c r="F12" s="36" t="s">
        <v>122</v>
      </c>
      <c r="G12" s="36" t="s">
        <v>108</v>
      </c>
      <c r="H12" s="36" t="s">
        <v>102</v>
      </c>
      <c r="I12" s="37">
        <v>42003</v>
      </c>
      <c r="J12" s="38">
        <v>144.823</v>
      </c>
      <c r="K12" s="38">
        <v>146.99</v>
      </c>
      <c r="L12" s="39">
        <f t="shared" si="0"/>
        <v>144.65300000000002</v>
      </c>
      <c r="M12" s="36" t="s">
        <v>108</v>
      </c>
      <c r="N12" s="37">
        <v>42010</v>
      </c>
      <c r="O12" s="38">
        <v>141.85</v>
      </c>
      <c r="P12" s="53" t="s">
        <v>131</v>
      </c>
      <c r="Q12" s="43" t="str">
        <f t="shared" si="1"/>
        <v>勝ち</v>
      </c>
      <c r="R12" s="44">
        <f t="shared" si="2"/>
        <v>216.70000000000016</v>
      </c>
      <c r="S12" s="45">
        <f t="shared" si="3"/>
        <v>15000</v>
      </c>
      <c r="T12" s="46">
        <f t="shared" si="6"/>
        <v>297.3000000000013</v>
      </c>
      <c r="U12" s="47">
        <f t="shared" si="4"/>
        <v>0</v>
      </c>
      <c r="V12" s="48">
        <f t="shared" si="5"/>
        <v>44595.0000000002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1178072.0000000002</v>
      </c>
      <c r="C13" s="204">
        <v>0.03</v>
      </c>
      <c r="D13" s="34" t="s">
        <v>121</v>
      </c>
      <c r="E13" s="35" t="s">
        <v>125</v>
      </c>
      <c r="F13" s="36" t="s">
        <v>122</v>
      </c>
      <c r="G13" s="36" t="s">
        <v>108</v>
      </c>
      <c r="H13" s="36"/>
      <c r="I13" s="37"/>
      <c r="J13" s="38"/>
      <c r="K13" s="38"/>
      <c r="L13" s="39">
        <f t="shared" si="0"/>
      </c>
      <c r="M13" s="36" t="s">
        <v>108</v>
      </c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6"/>
        <v>0</v>
      </c>
      <c r="U13" s="47">
        <f t="shared" si="4"/>
        <v>0</v>
      </c>
      <c r="V13" s="48">
        <f t="shared" si="5"/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</c>
      <c r="C14" s="204">
        <v>0.03</v>
      </c>
      <c r="D14" s="34" t="s">
        <v>121</v>
      </c>
      <c r="E14" s="35" t="s">
        <v>125</v>
      </c>
      <c r="F14" s="36" t="s">
        <v>122</v>
      </c>
      <c r="G14" s="36" t="s">
        <v>108</v>
      </c>
      <c r="H14" s="36"/>
      <c r="I14" s="37"/>
      <c r="J14" s="38"/>
      <c r="K14" s="38"/>
      <c r="L14" s="39">
        <f t="shared" si="0"/>
      </c>
      <c r="M14" s="36" t="s">
        <v>108</v>
      </c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6"/>
        <v>0</v>
      </c>
      <c r="U14" s="47">
        <f t="shared" si="4"/>
        <v>0</v>
      </c>
      <c r="V14" s="48">
        <f t="shared" si="5"/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</c>
      <c r="C15" s="204">
        <v>0.03</v>
      </c>
      <c r="D15" s="34" t="s">
        <v>121</v>
      </c>
      <c r="E15" s="35" t="s">
        <v>125</v>
      </c>
      <c r="F15" s="36" t="s">
        <v>122</v>
      </c>
      <c r="G15" s="36" t="s">
        <v>108</v>
      </c>
      <c r="H15" s="36"/>
      <c r="I15" s="37"/>
      <c r="J15" s="38"/>
      <c r="K15" s="38"/>
      <c r="L15" s="39">
        <f t="shared" si="0"/>
      </c>
      <c r="M15" s="36" t="s">
        <v>108</v>
      </c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6"/>
        <v>0</v>
      </c>
      <c r="U15" s="47">
        <f t="shared" si="4"/>
        <v>0</v>
      </c>
      <c r="V15" s="48">
        <f t="shared" si="5"/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</c>
      <c r="C16" s="204">
        <v>0.03</v>
      </c>
      <c r="D16" s="34" t="s">
        <v>121</v>
      </c>
      <c r="E16" s="35" t="s">
        <v>125</v>
      </c>
      <c r="F16" s="36" t="s">
        <v>122</v>
      </c>
      <c r="G16" s="36" t="s">
        <v>108</v>
      </c>
      <c r="H16" s="36"/>
      <c r="I16" s="37"/>
      <c r="J16" s="38"/>
      <c r="K16" s="38"/>
      <c r="L16" s="39">
        <f t="shared" si="0"/>
      </c>
      <c r="M16" s="36" t="s">
        <v>108</v>
      </c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6"/>
        <v>0</v>
      </c>
      <c r="U16" s="47">
        <f t="shared" si="4"/>
        <v>0</v>
      </c>
      <c r="V16" s="48">
        <f t="shared" si="5"/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</c>
      <c r="C17" s="204">
        <v>0.03</v>
      </c>
      <c r="D17" s="34" t="s">
        <v>121</v>
      </c>
      <c r="E17" s="35" t="s">
        <v>125</v>
      </c>
      <c r="F17" s="36" t="s">
        <v>122</v>
      </c>
      <c r="G17" s="36" t="s">
        <v>108</v>
      </c>
      <c r="H17" s="36"/>
      <c r="I17" s="37"/>
      <c r="J17" s="38"/>
      <c r="K17" s="38"/>
      <c r="L17" s="39">
        <f t="shared" si="0"/>
      </c>
      <c r="M17" s="36" t="s">
        <v>108</v>
      </c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6"/>
        <v>0</v>
      </c>
      <c r="U17" s="47">
        <f t="shared" si="4"/>
        <v>0</v>
      </c>
      <c r="V17" s="48">
        <f t="shared" si="5"/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</c>
      <c r="C18" s="204">
        <v>0.03</v>
      </c>
      <c r="D18" s="34" t="s">
        <v>121</v>
      </c>
      <c r="E18" s="35" t="s">
        <v>125</v>
      </c>
      <c r="F18" s="36" t="s">
        <v>122</v>
      </c>
      <c r="G18" s="36" t="s">
        <v>108</v>
      </c>
      <c r="H18" s="36"/>
      <c r="I18" s="37"/>
      <c r="J18" s="38"/>
      <c r="K18" s="38"/>
      <c r="L18" s="39">
        <f t="shared" si="0"/>
      </c>
      <c r="M18" s="36" t="s">
        <v>108</v>
      </c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6"/>
        <v>0</v>
      </c>
      <c r="U18" s="47">
        <f t="shared" si="4"/>
        <v>0</v>
      </c>
      <c r="V18" s="48">
        <f t="shared" si="5"/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</c>
      <c r="C19" s="204">
        <v>0.03</v>
      </c>
      <c r="D19" s="34" t="s">
        <v>121</v>
      </c>
      <c r="E19" s="35" t="s">
        <v>125</v>
      </c>
      <c r="F19" s="36" t="s">
        <v>122</v>
      </c>
      <c r="G19" s="36" t="s">
        <v>108</v>
      </c>
      <c r="H19" s="36"/>
      <c r="I19" s="37"/>
      <c r="J19" s="38"/>
      <c r="K19" s="38"/>
      <c r="L19" s="39">
        <f t="shared" si="0"/>
      </c>
      <c r="M19" s="36" t="s">
        <v>108</v>
      </c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6"/>
        <v>0</v>
      </c>
      <c r="U19" s="47">
        <f t="shared" si="4"/>
        <v>0</v>
      </c>
      <c r="V19" s="48">
        <f t="shared" si="5"/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</c>
      <c r="C20" s="204">
        <v>0.03</v>
      </c>
      <c r="D20" s="34" t="s">
        <v>121</v>
      </c>
      <c r="E20" s="35" t="s">
        <v>125</v>
      </c>
      <c r="F20" s="36" t="s">
        <v>122</v>
      </c>
      <c r="G20" s="36" t="s">
        <v>108</v>
      </c>
      <c r="H20" s="36"/>
      <c r="I20" s="37"/>
      <c r="J20" s="38"/>
      <c r="K20" s="38"/>
      <c r="L20" s="39">
        <f t="shared" si="0"/>
      </c>
      <c r="M20" s="36" t="s">
        <v>108</v>
      </c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6"/>
        <v>0</v>
      </c>
      <c r="U20" s="47">
        <f t="shared" si="4"/>
        <v>0</v>
      </c>
      <c r="V20" s="48">
        <f t="shared" si="5"/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</c>
      <c r="C21" s="204">
        <v>0.03</v>
      </c>
      <c r="D21" s="34" t="s">
        <v>121</v>
      </c>
      <c r="E21" s="35" t="s">
        <v>125</v>
      </c>
      <c r="F21" s="36" t="s">
        <v>122</v>
      </c>
      <c r="G21" s="36" t="s">
        <v>108</v>
      </c>
      <c r="H21" s="36"/>
      <c r="I21" s="37"/>
      <c r="J21" s="38"/>
      <c r="K21" s="38"/>
      <c r="L21" s="39">
        <f t="shared" si="0"/>
      </c>
      <c r="M21" s="36" t="s">
        <v>108</v>
      </c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6"/>
        <v>0</v>
      </c>
      <c r="U21" s="47">
        <f t="shared" si="4"/>
        <v>0</v>
      </c>
      <c r="V21" s="48">
        <f t="shared" si="5"/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</c>
      <c r="C22" s="204">
        <v>0.03</v>
      </c>
      <c r="D22" s="34" t="s">
        <v>121</v>
      </c>
      <c r="E22" s="35" t="s">
        <v>125</v>
      </c>
      <c r="F22" s="36" t="s">
        <v>122</v>
      </c>
      <c r="G22" s="36" t="s">
        <v>108</v>
      </c>
      <c r="H22" s="36"/>
      <c r="I22" s="37"/>
      <c r="J22" s="38"/>
      <c r="K22" s="38"/>
      <c r="L22" s="39">
        <f t="shared" si="0"/>
      </c>
      <c r="M22" s="36" t="s">
        <v>108</v>
      </c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6"/>
        <v>0</v>
      </c>
      <c r="U22" s="47">
        <f t="shared" si="4"/>
        <v>0</v>
      </c>
      <c r="V22" s="48">
        <f t="shared" si="5"/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</c>
      <c r="C23" s="204">
        <v>0.03</v>
      </c>
      <c r="D23" s="34" t="s">
        <v>121</v>
      </c>
      <c r="E23" s="35" t="s">
        <v>125</v>
      </c>
      <c r="F23" s="36" t="s">
        <v>122</v>
      </c>
      <c r="G23" s="36" t="s">
        <v>108</v>
      </c>
      <c r="H23" s="36"/>
      <c r="I23" s="37"/>
      <c r="J23" s="38"/>
      <c r="K23" s="38"/>
      <c r="L23" s="39">
        <f t="shared" si="0"/>
      </c>
      <c r="M23" s="36" t="s">
        <v>108</v>
      </c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6"/>
        <v>0</v>
      </c>
      <c r="U23" s="47">
        <f t="shared" si="4"/>
        <v>0</v>
      </c>
      <c r="V23" s="48">
        <f t="shared" si="5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</c>
      <c r="C24" s="204">
        <v>0.03</v>
      </c>
      <c r="D24" s="34" t="s">
        <v>121</v>
      </c>
      <c r="E24" s="35" t="s">
        <v>125</v>
      </c>
      <c r="F24" s="36" t="s">
        <v>122</v>
      </c>
      <c r="G24" s="36" t="s">
        <v>108</v>
      </c>
      <c r="H24" s="36"/>
      <c r="I24" s="37"/>
      <c r="J24" s="38"/>
      <c r="K24" s="38"/>
      <c r="L24" s="39">
        <f t="shared" si="0"/>
      </c>
      <c r="M24" s="36" t="s">
        <v>108</v>
      </c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6"/>
        <v>0</v>
      </c>
      <c r="U24" s="47">
        <f t="shared" si="4"/>
        <v>0</v>
      </c>
      <c r="V24" s="48">
        <f t="shared" si="5"/>
      </c>
    </row>
    <row r="25" spans="1:22" ht="13.5">
      <c r="A25" s="52">
        <v>21</v>
      </c>
      <c r="B25" s="209">
        <f t="shared" si="8"/>
      </c>
      <c r="C25" s="204">
        <v>0.03</v>
      </c>
      <c r="D25" s="34" t="s">
        <v>121</v>
      </c>
      <c r="E25" s="35" t="s">
        <v>125</v>
      </c>
      <c r="F25" s="36" t="s">
        <v>122</v>
      </c>
      <c r="G25" s="36" t="s">
        <v>108</v>
      </c>
      <c r="H25" s="36"/>
      <c r="I25" s="37"/>
      <c r="J25" s="38"/>
      <c r="K25" s="38"/>
      <c r="L25" s="39">
        <f t="shared" si="0"/>
      </c>
      <c r="M25" s="36" t="s">
        <v>108</v>
      </c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6"/>
        <v>0</v>
      </c>
      <c r="U25" s="47">
        <f t="shared" si="4"/>
        <v>0</v>
      </c>
      <c r="V25" s="48">
        <f t="shared" si="5"/>
      </c>
    </row>
    <row r="26" spans="1:22" ht="13.5">
      <c r="A26" s="52">
        <v>22</v>
      </c>
      <c r="B26" s="209">
        <f t="shared" si="8"/>
      </c>
      <c r="C26" s="204">
        <v>0.03</v>
      </c>
      <c r="D26" s="34" t="s">
        <v>121</v>
      </c>
      <c r="E26" s="35" t="s">
        <v>125</v>
      </c>
      <c r="F26" s="36" t="s">
        <v>122</v>
      </c>
      <c r="G26" s="36" t="s">
        <v>108</v>
      </c>
      <c r="H26" s="36"/>
      <c r="I26" s="37"/>
      <c r="J26" s="38"/>
      <c r="K26" s="38"/>
      <c r="L26" s="39">
        <f t="shared" si="0"/>
      </c>
      <c r="M26" s="36" t="s">
        <v>108</v>
      </c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6"/>
        <v>0</v>
      </c>
      <c r="U26" s="47">
        <f t="shared" si="4"/>
        <v>0</v>
      </c>
      <c r="V26" s="48">
        <f t="shared" si="5"/>
      </c>
    </row>
    <row r="27" spans="1:22" ht="13.5">
      <c r="A27" s="52">
        <v>23</v>
      </c>
      <c r="B27" s="209">
        <f t="shared" si="8"/>
      </c>
      <c r="C27" s="204">
        <v>0.03</v>
      </c>
      <c r="D27" s="34" t="s">
        <v>121</v>
      </c>
      <c r="E27" s="35" t="s">
        <v>125</v>
      </c>
      <c r="F27" s="36" t="s">
        <v>122</v>
      </c>
      <c r="G27" s="36" t="s">
        <v>108</v>
      </c>
      <c r="H27" s="36"/>
      <c r="I27" s="37"/>
      <c r="J27" s="38"/>
      <c r="K27" s="38"/>
      <c r="L27" s="39">
        <f t="shared" si="0"/>
      </c>
      <c r="M27" s="36" t="s">
        <v>108</v>
      </c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6"/>
        <v>0</v>
      </c>
      <c r="U27" s="47">
        <f t="shared" si="4"/>
        <v>0</v>
      </c>
      <c r="V27" s="48">
        <f t="shared" si="5"/>
      </c>
    </row>
    <row r="28" spans="1:22" ht="13.5">
      <c r="A28" s="52">
        <v>24</v>
      </c>
      <c r="B28" s="209">
        <f t="shared" si="8"/>
      </c>
      <c r="C28" s="204">
        <v>0.03</v>
      </c>
      <c r="D28" s="34" t="s">
        <v>121</v>
      </c>
      <c r="E28" s="35" t="s">
        <v>125</v>
      </c>
      <c r="F28" s="36" t="s">
        <v>122</v>
      </c>
      <c r="G28" s="36" t="s">
        <v>108</v>
      </c>
      <c r="H28" s="36"/>
      <c r="I28" s="37"/>
      <c r="J28" s="38"/>
      <c r="K28" s="38"/>
      <c r="L28" s="39">
        <f t="shared" si="0"/>
      </c>
      <c r="M28" s="36" t="s">
        <v>108</v>
      </c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6"/>
        <v>0</v>
      </c>
      <c r="U28" s="47">
        <f t="shared" si="4"/>
        <v>0</v>
      </c>
      <c r="V28" s="48">
        <f t="shared" si="5"/>
      </c>
    </row>
    <row r="29" spans="1:22" ht="13.5">
      <c r="A29" s="52">
        <v>25</v>
      </c>
      <c r="B29" s="209">
        <f t="shared" si="8"/>
      </c>
      <c r="C29" s="204">
        <v>0.03</v>
      </c>
      <c r="D29" s="34" t="s">
        <v>121</v>
      </c>
      <c r="E29" s="35" t="s">
        <v>125</v>
      </c>
      <c r="F29" s="36" t="s">
        <v>122</v>
      </c>
      <c r="G29" s="36" t="s">
        <v>108</v>
      </c>
      <c r="H29" s="36"/>
      <c r="I29" s="37"/>
      <c r="J29" s="38"/>
      <c r="K29" s="38"/>
      <c r="L29" s="39">
        <f t="shared" si="0"/>
      </c>
      <c r="M29" s="36" t="s">
        <v>108</v>
      </c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6"/>
        <v>0</v>
      </c>
      <c r="U29" s="47">
        <f t="shared" si="4"/>
        <v>0</v>
      </c>
      <c r="V29" s="48">
        <f t="shared" si="5"/>
      </c>
    </row>
    <row r="30" spans="1:22" ht="13.5">
      <c r="A30" s="52">
        <v>26</v>
      </c>
      <c r="B30" s="209">
        <f t="shared" si="8"/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2055.7000000000035</v>
      </c>
      <c r="U125" s="264"/>
      <c r="V125" s="77">
        <f>SUM(V5:V124)</f>
        <v>262217.4000000004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5</v>
      </c>
      <c r="H130" s="259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3</v>
      </c>
      <c r="H131" s="259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8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7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1</v>
      </c>
      <c r="H134" s="261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291912.0000000004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-29694.600000000028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262217.4000000004</v>
      </c>
      <c r="H139" s="252"/>
      <c r="J139" s="201" t="s">
        <v>104</v>
      </c>
      <c r="K139" s="82">
        <f aca="true" t="shared" si="19" ref="K139:K144">COUNTIF($F$5:$F$124,J139)</f>
        <v>2</v>
      </c>
      <c r="L139" s="82">
        <f>_xlfn.COUNTIFS($H$5:$H$124,"買い",$F$5:$F$124,J139)</f>
        <v>1</v>
      </c>
      <c r="M139" s="83">
        <f>_xlfn.COUNTIFS($F$5:$F$124,J139,$H$5:$H$124,"売り")</f>
        <v>1</v>
      </c>
      <c r="N139" s="84">
        <f aca="true" t="shared" si="20" ref="N139:N144">SUMIF($F$5:$F$124,J139,$T$5:$T$124)+SUMIF($F$5:$F$124,J139,$U$5:$U$124)</f>
        <v>549.2000000000007</v>
      </c>
      <c r="O139" s="160">
        <f>_xlfn.COUNTIFS($Q$5:$Q$124,"勝ち",$F$5:$F$124,J139)/(COUNTIF($F$5:$F$124,J139)-_xlfn.COUNTIFS($F$5:$F$124,J139,$Q$5:$Q$124,"ドロー"))*100</f>
        <v>50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36489.00000000005</v>
      </c>
      <c r="H140" s="257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32777.17500000005</v>
      </c>
      <c r="H141" s="257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569.2000000000007</v>
      </c>
      <c r="H144" s="248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0.875</v>
      </c>
      <c r="H145" s="250"/>
      <c r="J145" s="85" t="s">
        <v>33</v>
      </c>
      <c r="K145" s="86">
        <f>SUM(K139:K144)</f>
        <v>2</v>
      </c>
      <c r="L145" s="86">
        <f>SUM(L139:L144)</f>
        <v>1</v>
      </c>
      <c r="M145" s="86">
        <f>SUM(M139:M144)</f>
        <v>1</v>
      </c>
      <c r="N145" s="80">
        <f>SUM(N139:N144)</f>
        <v>549.2000000000007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2015-10-31T23:09:35Z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