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xl/worksheets/sheet3.xml" ContentType="application/vnd.openxmlformats-officedocument.spreadsheetml.worksheet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Relationship Target="docProps/custom.xml" Id="rId4" Type="http://schemas.openxmlformats.org/officeDocument/2006/relationships/custom-properties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3740" firstSheet="1" activeTab="2"/>
  </bookViews>
  <sheets>
    <sheet name="ポンド円・日足" sheetId="1" r:id="rId1"/>
    <sheet name="ドル円・クロス円" sheetId="2" r:id="rId2"/>
    <sheet name="ドル円・クロス円以外" sheetId="3" r:id="rId3"/>
    <sheet name="画像" sheetId="4" r:id="rId4"/>
  </sheets>
  <definedNames>
    <definedName name="_xlnm._FilterDatabase" localSheetId="0" hidden="1">'ポンド円・日足'!$G$9:$G$49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<sst xmlns:r="http://schemas.openxmlformats.org/officeDocument/2006/relationships" xmlns="http://schemas.openxmlformats.org/spreadsheetml/2006/main" count="51" uniqueCount="51">
  <si>
    <t>決済</t>
    <rPh sb="0" eb="2">
      <t>ケッサイ</t>
    </rPh>
    <phoneticPr fontId="1"/>
  </si>
  <si>
    <t>は自動計算の為いじらない</t>
    <rPh sb="1" eb="3">
      <t>ジドウ</t>
    </rPh>
    <rPh sb="3" eb="5">
      <t>ケイサン</t>
    </rPh>
    <rPh sb="6" eb="7">
      <t>タメ</t>
    </rPh>
    <phoneticPr fontId="1"/>
  </si>
  <si>
    <t>損益金額</t>
    <rPh sb="0" eb="2">
      <t>ソンエキ</t>
    </rPh>
    <rPh sb="2" eb="4">
      <t>キンガク</t>
    </rPh>
    <phoneticPr fontId="1"/>
  </si>
  <si>
    <t>通貨ペア</t>
    <rPh sb="0" eb="2">
      <t>ツウカ</t>
    </rPh>
    <phoneticPr fontId="1"/>
  </si>
  <si>
    <t>売買</t>
    <rPh sb="0" eb="2">
      <t>バイバイ</t>
    </rPh>
    <phoneticPr fontId="1"/>
  </si>
  <si>
    <t>勝数</t>
    <rPh sb="0" eb="1">
      <t>カ</t>
    </rPh>
    <rPh sb="1" eb="2">
      <t>カズ</t>
    </rPh>
    <phoneticPr fontId="1"/>
  </si>
  <si>
    <t>エントリー理由</t>
    <rPh sb="5" eb="7">
      <t>リユウ</t>
    </rPh>
    <phoneticPr fontId="1"/>
  </si>
  <si>
    <t>時間足</t>
    <rPh sb="0" eb="2">
      <t>ジカン</t>
    </rPh>
    <rPh sb="2" eb="3">
      <t>アシ</t>
    </rPh>
    <phoneticPr fontId="1"/>
  </si>
  <si>
    <t>ダウ理論によりトレーリングストップ</t>
    <rPh sb="2" eb="4">
      <t>リロン</t>
    </rPh>
    <phoneticPr fontId="1"/>
  </si>
  <si>
    <t>西暦</t>
    <rPh sb="0" eb="2">
      <t>セイレキ</t>
    </rPh>
    <phoneticPr fontId="1"/>
  </si>
  <si>
    <t>ロット</t>
  </si>
  <si>
    <t>損切り後上昇</t>
    <rPh sb="0" eb="2">
      <t>ソンギ</t>
    </rPh>
    <rPh sb="3" eb="4">
      <t>アト</t>
    </rPh>
    <rPh sb="4" eb="6">
      <t>ジョウショウ</t>
    </rPh>
    <phoneticPr fontId="1"/>
  </si>
  <si>
    <t>EUR/USD</t>
  </si>
  <si>
    <t>金額</t>
    <rPh sb="0" eb="2">
      <t>キンガク</t>
    </rPh>
    <phoneticPr fontId="1"/>
  </si>
  <si>
    <t>○移動平均線１０．２０の上に両方のキャンドルがあれば買い。下ならば売り○ＭＡに触ってＰＢが出現したらエントリー待ち。3ＰＢの高値、安値ブレイクでエントリー。先に反対方向のブレイクでキャンセル。4ストップはＰＢの高値、安値。</t>
    <rPh sb="1" eb="3">
      <t>イドウ</t>
    </rPh>
    <rPh sb="3" eb="6">
      <t>ヘイキンセン</t>
    </rPh>
    <rPh sb="12" eb="13">
      <t>ウエ</t>
    </rPh>
    <rPh sb="14" eb="16">
      <t>リョウホウ</t>
    </rPh>
    <rPh sb="26" eb="27">
      <t>カ</t>
    </rPh>
    <rPh sb="29" eb="30">
      <t>シタ</t>
    </rPh>
    <rPh sb="33" eb="34">
      <t>ウ</t>
    </rPh>
    <rPh sb="39" eb="40">
      <t>サワ</t>
    </rPh>
    <rPh sb="45" eb="47">
      <t>シュツゲン</t>
    </rPh>
    <rPh sb="55" eb="56">
      <t>マ</t>
    </rPh>
    <rPh sb="62" eb="64">
      <t>タカネ</t>
    </rPh>
    <rPh sb="65" eb="67">
      <t>ヤスネ</t>
    </rPh>
    <rPh sb="78" eb="79">
      <t>サキ</t>
    </rPh>
    <rPh sb="80" eb="82">
      <t>ハンタイ</t>
    </rPh>
    <rPh sb="82" eb="84">
      <t>ホウコウ</t>
    </rPh>
    <rPh sb="105" eb="107">
      <t>タカネ</t>
    </rPh>
    <rPh sb="108" eb="110">
      <t>ヤスネ</t>
    </rPh>
    <phoneticPr fontId="1"/>
  </si>
  <si>
    <t>No.</t>
  </si>
  <si>
    <t>GBP/JPY</t>
  </si>
  <si>
    <t>リスク</t>
  </si>
  <si>
    <t>引分</t>
    <rPh sb="0" eb="1">
      <t>ヒ</t>
    </rPh>
    <rPh sb="1" eb="2">
      <t>ワ</t>
    </rPh>
    <phoneticPr fontId="1"/>
  </si>
  <si>
    <t>決済理由</t>
    <rPh sb="0" eb="2">
      <t>ケッサイ</t>
    </rPh>
    <rPh sb="2" eb="4">
      <t>リユウ</t>
    </rPh>
    <phoneticPr fontId="1"/>
  </si>
  <si>
    <t>最大ドローアップ</t>
    <rPh sb="0" eb="2">
      <t>サイダイ</t>
    </rPh>
    <phoneticPr fontId="1"/>
  </si>
  <si>
    <t>損失上限</t>
    <rPh sb="0" eb="2">
      <t>ソンシツ</t>
    </rPh>
    <rPh sb="2" eb="4">
      <t>ジョウゲン</t>
    </rPh>
    <phoneticPr fontId="1"/>
  </si>
  <si>
    <t>負数</t>
    <rPh sb="0" eb="1">
      <t>マ</t>
    </rPh>
    <rPh sb="1" eb="2">
      <t>カズ</t>
    </rPh>
    <phoneticPr fontId="1"/>
  </si>
  <si>
    <t>最大連勝</t>
    <rPh sb="0" eb="2">
      <t>サイダイ</t>
    </rPh>
    <rPh sb="2" eb="4">
      <t>レンショウ</t>
    </rPh>
    <phoneticPr fontId="1"/>
  </si>
  <si>
    <t>⇒⇒⇒</t>
  </si>
  <si>
    <t>日足</t>
    <rPh sb="0" eb="2">
      <t>ヒアシ</t>
    </rPh>
    <phoneticPr fontId="1"/>
  </si>
  <si>
    <t>pips</t>
  </si>
  <si>
    <t>当初資金</t>
    <rPh sb="0" eb="2">
      <t>トウショ</t>
    </rPh>
    <rPh sb="2" eb="4">
      <t>シキン</t>
    </rPh>
    <phoneticPr fontId="1"/>
  </si>
  <si>
    <t>最終資金</t>
    <rPh sb="0" eb="2">
      <t>サイシュウ</t>
    </rPh>
    <rPh sb="2" eb="4">
      <t>シキン</t>
    </rPh>
    <phoneticPr fontId="1"/>
  </si>
  <si>
    <t>サインなし</t>
  </si>
  <si>
    <t>エントリーレート</t>
  </si>
  <si>
    <t>勝率</t>
    <rPh sb="0" eb="2">
      <t>ショウリツ</t>
    </rPh>
    <phoneticPr fontId="1"/>
  </si>
  <si>
    <t>レート</t>
  </si>
  <si>
    <t>損益pips</t>
    <rPh sb="0" eb="2">
      <t>ソンエキ</t>
    </rPh>
    <phoneticPr fontId="1"/>
  </si>
  <si>
    <t>資金</t>
    <rPh sb="0" eb="2">
      <t>シキン</t>
    </rPh>
    <phoneticPr fontId="1"/>
  </si>
  <si>
    <t>連日ＰＢ出現</t>
    <rPh sb="0" eb="2">
      <t>レンジツ</t>
    </rPh>
    <rPh sb="4" eb="6">
      <t>シュツゲン</t>
    </rPh>
    <phoneticPr fontId="1"/>
  </si>
  <si>
    <t>リスク（3%）</t>
  </si>
  <si>
    <t>損益</t>
    <rPh sb="0" eb="2">
      <t>ソンエキ</t>
    </rPh>
    <phoneticPr fontId="1"/>
  </si>
  <si>
    <t>エントリー</t>
  </si>
  <si>
    <t>日付</t>
    <rPh sb="0" eb="2">
      <t>ヒヅケ</t>
    </rPh>
    <phoneticPr fontId="1"/>
  </si>
  <si>
    <t>損切レート</t>
    <rPh sb="0" eb="2">
      <t>ソンギリ</t>
    </rPh>
    <phoneticPr fontId="1"/>
  </si>
  <si>
    <t>最大連敗</t>
    <rPh sb="0" eb="2">
      <t>サイダイ</t>
    </rPh>
    <rPh sb="2" eb="4">
      <t>レンパイ</t>
    </rPh>
    <phoneticPr fontId="1"/>
  </si>
  <si>
    <t>・トレーリングストップ（ダウ理論による）
・リスクに対し1以上の含み益が出た段階でストップを建値まで移動
・PB出現でPBの高値・安値までストップを移動</t>
    <rPh sb="14" eb="16">
      <t>リロン</t>
    </rPh>
    <rPh sb="26" eb="27">
      <t>タイ</t>
    </rPh>
    <rPh sb="29" eb="31">
      <t>イジョウ</t>
    </rPh>
    <rPh sb="32" eb="33">
      <t>フク</t>
    </rPh>
    <rPh sb="34" eb="35">
      <t>エキ</t>
    </rPh>
    <rPh sb="36" eb="37">
      <t>デ</t>
    </rPh>
    <rPh sb="38" eb="40">
      <t>ダンカイ</t>
    </rPh>
    <rPh sb="46" eb="48">
      <t>タテネ</t>
    </rPh>
    <rPh sb="50" eb="52">
      <t>イドウ</t>
    </rPh>
    <rPh sb="56" eb="58">
      <t>シュツゲン</t>
    </rPh>
    <rPh sb="62" eb="64">
      <t>タカネ</t>
    </rPh>
    <rPh sb="65" eb="67">
      <t>ヤスネ</t>
    </rPh>
    <rPh sb="74" eb="76">
      <t>イドウ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</si>
  <si>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</si>
  <si>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最大ドローダウン</t>
    <rPh sb="0" eb="2">
      <t>サイダイ</t>
    </rPh>
    <phoneticPr fontId="1"/>
  </si>
  <si>
    <t>売</t>
  </si>
  <si>
    <t>移動平均線１０．２０の両方の上側にキャンドルがあれば買い。下ならば売り。ＭＡに触れてＰＢ出現でエントリー待ち。ＰＢ高値、安値ブレイクでエントリー。ストップはＰＢの高値、安値。</t>
    <rPh sb="0" eb="2">
      <t>イドウ</t>
    </rPh>
    <rPh sb="2" eb="5">
      <t>ヘイキンセン</t>
    </rPh>
    <rPh sb="11" eb="13">
      <t>リョウホウ</t>
    </rPh>
    <rPh sb="14" eb="16">
      <t>ウエガワ</t>
    </rPh>
    <rPh sb="26" eb="27">
      <t>カ</t>
    </rPh>
    <rPh sb="29" eb="30">
      <t>シタ</t>
    </rPh>
    <rPh sb="33" eb="34">
      <t>ウ</t>
    </rPh>
    <rPh sb="39" eb="40">
      <t>フ</t>
    </rPh>
    <rPh sb="44" eb="46">
      <t>シュツゲン</t>
    </rPh>
    <rPh sb="52" eb="53">
      <t>マ</t>
    </rPh>
    <rPh sb="57" eb="59">
      <t>タカネ</t>
    </rPh>
    <rPh sb="60" eb="62">
      <t>ヤスネ</t>
    </rPh>
    <rPh sb="81" eb="83">
      <t>タカネ</t>
    </rPh>
    <rPh sb="84" eb="86">
      <t>ヤスネ</t>
    </rPh>
    <phoneticPr fontId="1"/>
  </si>
  <si>
    <t>ダウ理論によるトレーリングストップ。20ピプスブラスで建値にストップ移動。</t>
    <rPh sb="2" eb="4">
      <t>リロン</t>
    </rPh>
    <rPh sb="27" eb="29">
      <t>タテネ</t>
    </rPh>
    <rPh sb="34" eb="36">
      <t>イドウ</t>
    </rPh>
    <phoneticPr fontId="1"/>
  </si>
  <si>
    <t>買</t>
  </si>
  <si>
    <t>一時間足</t>
    <rPh sb="0" eb="2">
      <t>イチジ</t>
    </rPh>
    <rPh sb="2" eb="4">
      <t>カンソク</t>
    </rPh>
    <phoneticPr fontId="1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</si>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</sst>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8">
    <numFmt numFmtId="176" formatCode="#,##0_ "/>
    <numFmt numFmtId="181" formatCode="#,##0_ ;[Red]\-#,##0\ "/>
    <numFmt numFmtId="179" formatCode="0.0%"/>
    <numFmt numFmtId="183" formatCode="0.00000_ "/>
    <numFmt numFmtId="182" formatCode="0.000_ "/>
    <numFmt numFmtId="180" formatCode="0.00_ "/>
    <numFmt numFmtId="178" formatCode="0.0_ ;[Red]\-0.0\ "/>
    <numFmt numFmtId="177" formatCode="m/d;@"/>
  </numFmts>
  <fonts count="11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Ｐゴシック"/>
    </font>
    <font>
      <b/>
      <sz val="16"/>
      <color theme="1"/>
      <name val="ＭＳ Ｐゴシック"/>
    </font>
    <font>
      <sz val="11"/>
      <color auto="1"/>
      <name val="ＭＳ Ｐゴシック"/>
    </font>
    <font>
      <sz val="11"/>
      <color theme="1"/>
      <name val="ＭＳ Ｐゴシック"/>
    </font>
    <font>
      <sz val="18"/>
      <color theme="1"/>
      <name val="ＭＳ Ｐゴシック"/>
    </font>
    <font>
      <sz val="10"/>
      <color theme="1"/>
      <name val="ＭＳ Ｐゴシック"/>
    </font>
    <font>
      <b/>
      <sz val="11"/>
      <color rgb="FFFF0000"/>
      <name val="ＭＳ Ｐゴシック"/>
    </font>
    <font>
      <b/>
      <sz val="11"/>
      <color rgb="FF0000FF"/>
      <name val="ＭＳ Ｐゴシック"/>
    </font>
    <font>
      <sz val="10"/>
      <color auto="1"/>
      <name val="ＭＳ Ｐゴシック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6" borderId="1" xfId="0" applyFont="1" applyFill="1" applyBorder="1" applyAlignment="1">
      <alignment horizontal="center" vertical="center" shrinkToFit="1"/>
    </xf>
    <xf numFmtId="180" fontId="4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7" borderId="1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0" fillId="9" borderId="2" xfId="0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81" fontId="0" fillId="9" borderId="1" xfId="0" applyNumberForma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78" fontId="0" fillId="9" borderId="1" xfId="0" applyNumberForma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182" fontId="4" fillId="0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79" fontId="0" fillId="9" borderId="1" xfId="1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/>
    </xf>
    <xf numFmtId="176" fontId="0" fillId="9" borderId="1" xfId="0" applyNumberForma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176" fontId="3" fillId="9" borderId="1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3" fillId="9" borderId="4" xfId="0" applyNumberFormat="1" applyFont="1" applyFill="1" applyBorder="1" applyAlignment="1">
      <alignment horizontal="center" vertical="center"/>
    </xf>
    <xf numFmtId="180" fontId="4" fillId="9" borderId="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176" fontId="3" fillId="9" borderId="17" xfId="0" applyNumberFormat="1" applyFont="1" applyFill="1" applyBorder="1" applyAlignment="1">
      <alignment horizontal="center" vertical="center"/>
    </xf>
    <xf numFmtId="182" fontId="4" fillId="10" borderId="1" xfId="0" applyNumberFormat="1" applyFont="1" applyFill="1" applyBorder="1" applyAlignment="1">
      <alignment horizontal="center" vertical="center"/>
    </xf>
    <xf numFmtId="181" fontId="0" fillId="9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81" fontId="4" fillId="9" borderId="11" xfId="0" applyNumberFormat="1" applyFont="1" applyFill="1" applyBorder="1" applyAlignment="1">
      <alignment horizontal="center" vertical="center"/>
    </xf>
    <xf numFmtId="181" fontId="4" fillId="9" borderId="15" xfId="0" applyNumberFormat="1" applyFont="1" applyFill="1" applyBorder="1" applyAlignment="1">
      <alignment horizontal="center" vertical="center"/>
    </xf>
    <xf numFmtId="178" fontId="4" fillId="9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10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パーセント" xfId="1" builtinId="5"/>
  </cellStyles>
  <dxfs count="4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colors>
    <mruColors>
      <color rgb="FFFFCC66"/>
      <color rgb="FF66CCFF"/>
      <color rgb="FF3399FF"/>
      <color rgb="FFCCCCFF"/>
      <color rgb="FFCCFFCC"/>
      <color rgb="FF0000FF"/>
      <color rgb="FFFFCCFF"/>
      <color rgb="FFEAEAEA"/>
      <color rgb="FFFFFFCC"/>
      <color rgb="FFF8F8F8"/>
    </mruColors>
  </colors>
</styleSheet>
</file>

<file path=xl/_rels/workbook.xml.rels><?xml version="1.0" encoding="UTF-8"?><Relationships xmlns="http://schemas.openxmlformats.org/package/2006/relationships"><Relationship Target="worksheets/sheet1.xml" Id="rId1" Type="http://schemas.openxmlformats.org/officeDocument/2006/relationships/worksheet" /><Relationship Target="worksheets/sheet3.xml" Id="rId3" Type="http://schemas.openxmlformats.org/officeDocument/2006/relationships/worksheet" /><Relationship Target="theme/theme1.xml" Id="rId5" Type="http://schemas.openxmlformats.org/officeDocument/2006/relationships/theme" /><Relationship Target="styles.xml" Id="rId7" Type="http://schemas.openxmlformats.org/officeDocument/2006/relationships/styles" /><Relationship Target="worksheets/sheet2.xml" Id="rId2" Type="http://schemas.openxmlformats.org/officeDocument/2006/relationships/worksheet" /><Relationship Target="worksheets/sheet4.xml" Id="rId4" Type="http://schemas.openxmlformats.org/officeDocument/2006/relationships/worksheet" /><Relationship Target="sharedStrings.xml" Id="rId6" Type="http://schemas.openxmlformats.org/officeDocument/2006/relationships/sharedStrings" /></Relationships>
</file>

<file path=xl/drawings/_rels/drawing2.xml.rels><?xml version="1.0" encoding="UTF-8"?><Relationships xmlns="http://schemas.openxmlformats.org/package/2006/relationships"><Relationship Target="../media/image1.png" Id="rId1" Type="http://schemas.openxmlformats.org/officeDocument/2006/relationships/image" /><Relationship Target="../media/image3.png" Id="rId3" Type="http://schemas.openxmlformats.org/officeDocument/2006/relationships/image" /><Relationship Target="../media/image5.png" Id="rId5" Type="http://schemas.openxmlformats.org/officeDocument/2006/relationships/image" /><Relationship Target="../media/image7.png" Id="rId7" Type="http://schemas.openxmlformats.org/officeDocument/2006/relationships/image" /><Relationship Target="../media/image2.png" Id="rId2" Type="http://schemas.openxmlformats.org/officeDocument/2006/relationships/image" /><Relationship Target="../media/image4.png" Id="rId4" Type="http://schemas.openxmlformats.org/officeDocument/2006/relationships/image" /><Relationship Target="../media/image6.png" Id="rId6" Type="http://schemas.openxmlformats.org/officeDocument/2006/relationships/image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364490</xdr:colOff>
      <xdr:row>21</xdr:row>
      <xdr:rowOff>33020</xdr:rowOff>
    </xdr:from>
    <xdr:to xmlns:xdr="http://schemas.openxmlformats.org/drawingml/2006/spreadsheetDrawing">
      <xdr:col>20</xdr:col>
      <xdr:colOff>149225</xdr:colOff>
      <xdr:row>24</xdr:row>
      <xdr:rowOff>82550</xdr:rowOff>
    </xdr:to>
    <xdr:sp macro="" textlink="">
      <xdr:nvSpPr>
        <xdr:cNvPr id="1025" name="テキスト ボックス 7"/>
        <xdr:cNvSpPr txBox="1"/>
      </xdr:nvSpPr>
      <xdr:spPr>
        <a:xfrm>
          <a:off x="7651115" y="4662170"/>
          <a:ext cx="2308860" cy="5638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エントリーから決済までの間に年をまたいだ時だけ手入力する</a:t>
          </a:r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15</xdr:col>
      <xdr:colOff>438785</xdr:colOff>
      <xdr:row>17</xdr:row>
      <xdr:rowOff>124460</xdr:rowOff>
    </xdr:from>
    <xdr:to xmlns:xdr="http://schemas.openxmlformats.org/drawingml/2006/spreadsheetDrawing">
      <xdr:col>16</xdr:col>
      <xdr:colOff>256540</xdr:colOff>
      <xdr:row>20</xdr:row>
      <xdr:rowOff>140970</xdr:rowOff>
    </xdr:to>
    <xdr:cxnSp macro="">
      <xdr:nvCxnSpPr>
        <xdr:cNvPr id="1026" name="直線矢印コネクタ 11"/>
        <xdr:cNvCxnSpPr/>
      </xdr:nvCxnSpPr>
      <xdr:spPr>
        <a:xfrm flipH="1" flipV="1">
          <a:off x="7725410" y="4067810"/>
          <a:ext cx="322580" cy="530860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132715</xdr:colOff>
      <xdr:row>14</xdr:row>
      <xdr:rowOff>49530</xdr:rowOff>
    </xdr:from>
    <xdr:to xmlns:xdr="http://schemas.openxmlformats.org/drawingml/2006/spreadsheetDrawing">
      <xdr:col>22</xdr:col>
      <xdr:colOff>422275</xdr:colOff>
      <xdr:row>19</xdr:row>
      <xdr:rowOff>90805</xdr:rowOff>
    </xdr:to>
    <xdr:sp macro="" textlink="">
      <xdr:nvSpPr>
        <xdr:cNvPr id="1027" name="テキスト ボックス 12"/>
        <xdr:cNvSpPr txBox="1"/>
      </xdr:nvSpPr>
      <xdr:spPr>
        <a:xfrm>
          <a:off x="8933815" y="3478530"/>
          <a:ext cx="2308860" cy="8985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左の損切レートを入れた段階で、その損切レート＋（－）</a:t>
          </a:r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5pips</a:t>
          </a:r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が自動的に入るようになっている。他の決済レートの場合だけ手入力する</a:t>
          </a:r>
        </a:p>
      </xdr:txBody>
    </xdr:sp>
    <xdr:clientData/>
  </xdr:twoCellAnchor>
  <xdr:twoCellAnchor>
    <xdr:from xmlns:xdr="http://schemas.openxmlformats.org/drawingml/2006/spreadsheetDrawing">
      <xdr:col>18</xdr:col>
      <xdr:colOff>281305</xdr:colOff>
      <xdr:row>11</xdr:row>
      <xdr:rowOff>16510</xdr:rowOff>
    </xdr:from>
    <xdr:to xmlns:xdr="http://schemas.openxmlformats.org/drawingml/2006/spreadsheetDrawing">
      <xdr:col>19</xdr:col>
      <xdr:colOff>231775</xdr:colOff>
      <xdr:row>13</xdr:row>
      <xdr:rowOff>124460</xdr:rowOff>
    </xdr:to>
    <xdr:cxnSp macro="">
      <xdr:nvCxnSpPr>
        <xdr:cNvPr id="1028" name="直線矢印コネクタ 13"/>
        <xdr:cNvCxnSpPr/>
      </xdr:nvCxnSpPr>
      <xdr:spPr>
        <a:xfrm flipH="1" flipV="1">
          <a:off x="9082405" y="2931160"/>
          <a:ext cx="455295" cy="450850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14</xdr:col>
      <xdr:colOff>76200</xdr:colOff>
      <xdr:row>34</xdr:row>
      <xdr:rowOff>66675</xdr:rowOff>
    </xdr:to>
    <xdr:pic macro="">
      <xdr:nvPicPr>
        <xdr:cNvPr id="2049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77400" cy="5895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35</xdr:row>
      <xdr:rowOff>0</xdr:rowOff>
    </xdr:from>
    <xdr:to xmlns:xdr="http://schemas.openxmlformats.org/drawingml/2006/spreadsheetDrawing">
      <xdr:col>17</xdr:col>
      <xdr:colOff>619125</xdr:colOff>
      <xdr:row>69</xdr:row>
      <xdr:rowOff>76200</xdr:rowOff>
    </xdr:to>
    <xdr:pic macro="">
      <xdr:nvPicPr>
        <xdr:cNvPr id="2050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00750"/>
          <a:ext cx="12277725" cy="590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70</xdr:row>
      <xdr:rowOff>0</xdr:rowOff>
    </xdr:from>
    <xdr:to xmlns:xdr="http://schemas.openxmlformats.org/drawingml/2006/spreadsheetDrawing">
      <xdr:col>21</xdr:col>
      <xdr:colOff>447675</xdr:colOff>
      <xdr:row>104</xdr:row>
      <xdr:rowOff>123825</xdr:rowOff>
    </xdr:to>
    <xdr:pic macro="">
      <xdr:nvPicPr>
        <xdr:cNvPr id="2051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01500"/>
          <a:ext cx="14849475" cy="595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106</xdr:row>
      <xdr:rowOff>57150</xdr:rowOff>
    </xdr:from>
    <xdr:to xmlns:xdr="http://schemas.openxmlformats.org/drawingml/2006/spreadsheetDrawing">
      <xdr:col>21</xdr:col>
      <xdr:colOff>476250</xdr:colOff>
      <xdr:row>141</xdr:row>
      <xdr:rowOff>29210</xdr:rowOff>
    </xdr:to>
    <xdr:pic macro="">
      <xdr:nvPicPr>
        <xdr:cNvPr id="2052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230850"/>
          <a:ext cx="14878050" cy="5972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143</xdr:row>
      <xdr:rowOff>0</xdr:rowOff>
    </xdr:from>
    <xdr:to xmlns:xdr="http://schemas.openxmlformats.org/drawingml/2006/spreadsheetDrawing">
      <xdr:col>21</xdr:col>
      <xdr:colOff>466725</xdr:colOff>
      <xdr:row>177</xdr:row>
      <xdr:rowOff>114300</xdr:rowOff>
    </xdr:to>
    <xdr:pic macro="">
      <xdr:nvPicPr>
        <xdr:cNvPr id="2053" name="図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517350"/>
          <a:ext cx="14868525" cy="594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179</xdr:row>
      <xdr:rowOff>0</xdr:rowOff>
    </xdr:from>
    <xdr:to xmlns:xdr="http://schemas.openxmlformats.org/drawingml/2006/spreadsheetDrawing">
      <xdr:col>21</xdr:col>
      <xdr:colOff>457200</xdr:colOff>
      <xdr:row>213</xdr:row>
      <xdr:rowOff>152400</xdr:rowOff>
    </xdr:to>
    <xdr:pic macro="">
      <xdr:nvPicPr>
        <xdr:cNvPr id="2054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0689550"/>
          <a:ext cx="14859000" cy="5981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215</xdr:row>
      <xdr:rowOff>0</xdr:rowOff>
    </xdr:from>
    <xdr:to xmlns:xdr="http://schemas.openxmlformats.org/drawingml/2006/spreadsheetDrawing">
      <xdr:col>21</xdr:col>
      <xdr:colOff>466725</xdr:colOff>
      <xdr:row>250</xdr:row>
      <xdr:rowOff>19050</xdr:rowOff>
    </xdr:to>
    <xdr:pic macro="">
      <xdr:nvPicPr>
        <xdr:cNvPr id="2055" name="図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6861750"/>
          <a:ext cx="14868525" cy="6019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ln w="41275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12700" cmpd="sng">
          <a:solidFill>
            <a:schemeClr val="tx1"/>
          </a:solidFill>
        </a:ln>
      </a:spPr>
      <a:bodyPr/>
      <a:lstStyle/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?><Relationships xmlns="http://schemas.openxmlformats.org/package/2006/relationships"><Relationship Target="../printerSettings/printerSettings1.bin" Id="rId1" Type="http://schemas.openxmlformats.org/officeDocument/2006/relationships/printerSettings" /></Relationships>
</file>

<file path=xl/worksheets/_rels/sheet2.xml.rels><?xml version="1.0" encoding="UTF-8"?><Relationships xmlns="http://schemas.openxmlformats.org/package/2006/relationships"><Relationship Target="../printerSettings/printerSettings2.bin" Id="rId1" Type="http://schemas.openxmlformats.org/officeDocument/2006/relationships/printerSettings" /><Relationship Target="../drawings/drawing1.xml" Id="rId2" Type="http://schemas.openxmlformats.org/officeDocument/2006/relationships/drawing" /></Relationships>
</file>

<file path=xl/worksheets/_rels/sheet3.xml.rels><?xml version="1.0" encoding="UTF-8"?><Relationships xmlns="http://schemas.openxmlformats.org/package/2006/relationships"><Relationship Target="../printerSettings/printerSettings3.bin" Id="rId1" Type="http://schemas.openxmlformats.org/officeDocument/2006/relationships/printerSettings" /></Relationships>
</file>

<file path=xl/worksheets/_rels/sheet4.xml.rels><?xml version="1.0" encoding="UTF-8"?><Relationships xmlns="http://schemas.openxmlformats.org/package/2006/relationships"><Relationship Target="../drawings/drawing2.xml" Id="rId1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XFD61"/>
  <sheetViews>
    <sheetView zoomScale="115" zoomScaleNormal="115" workbookViewId="0">
      <selection activeCell="W12" sqref="W12"/>
    </sheetView>
  </sheetViews>
  <sheetFormatPr defaultRowHeight="13.5"/>
  <cols>
    <col min="1" max="1" width="2.375" style="1" customWidth="1"/>
    <col min="2" max="21" width="6.625" style="1" customWidth="1"/>
    <col min="22" max="16384" width="9" style="1"/>
  </cols>
  <sheetData>
    <row r="2" spans="2:21">
      <c r="B2" s="2" t="s">
        <v>3</v>
      </c>
      <c r="C2" s="2"/>
      <c r="D2" s="2"/>
      <c r="E2" s="17" t="s">
        <v>16</v>
      </c>
      <c r="F2" s="17"/>
      <c r="G2" s="17"/>
      <c r="H2" s="2" t="s">
        <v>7</v>
      </c>
      <c r="I2" s="2"/>
      <c r="J2" s="2"/>
      <c r="K2" s="17" t="s">
        <v>25</v>
      </c>
      <c r="L2" s="17"/>
      <c r="M2" s="17"/>
      <c r="N2" s="2" t="s">
        <v>17</v>
      </c>
      <c r="O2" s="2"/>
      <c r="P2" s="44">
        <v>3.e-002</v>
      </c>
      <c r="Q2" s="17"/>
    </row>
    <row r="3" spans="2:21" ht="59.25" customHeight="1">
      <c r="B3" s="2" t="s">
        <v>6</v>
      </c>
      <c r="C3" s="2"/>
      <c r="D3" s="12" t="s">
        <v>43</v>
      </c>
      <c r="E3" s="12"/>
      <c r="F3" s="12"/>
      <c r="G3" s="12"/>
      <c r="H3" s="12"/>
      <c r="I3" s="12"/>
      <c r="J3" s="2" t="s">
        <v>19</v>
      </c>
      <c r="K3" s="2"/>
      <c r="L3" s="12" t="s">
        <v>42</v>
      </c>
      <c r="M3" s="34"/>
      <c r="N3" s="34"/>
      <c r="O3" s="34"/>
      <c r="P3" s="34"/>
      <c r="Q3" s="34"/>
    </row>
    <row r="4" spans="2:21">
      <c r="B4" s="2" t="s">
        <v>2</v>
      </c>
      <c r="C4" s="2"/>
      <c r="D4" s="13">
        <f>SUM($R$10:$S$946)</f>
        <v>3178765</v>
      </c>
      <c r="E4" s="17"/>
      <c r="F4" s="2" t="s">
        <v>33</v>
      </c>
      <c r="G4" s="2"/>
      <c r="H4" s="23">
        <f>SUM($T$10:$U$61)</f>
        <v>10273.200000000006</v>
      </c>
      <c r="I4" s="17"/>
      <c r="J4" s="20" t="s">
        <v>20</v>
      </c>
      <c r="K4" s="20"/>
      <c r="L4" s="13">
        <f>MAX($C$10:$D$943)-E6</f>
        <v>3396433</v>
      </c>
      <c r="M4" s="13"/>
      <c r="N4" s="20" t="s">
        <v>44</v>
      </c>
      <c r="O4" s="20"/>
      <c r="P4" s="45">
        <f>MIN($C$10:$D$943)-E6</f>
        <v>-66131</v>
      </c>
      <c r="Q4" s="45"/>
    </row>
    <row r="5" spans="2:21" ht="14.25">
      <c r="B5" s="3" t="s">
        <v>5</v>
      </c>
      <c r="C5" s="7">
        <f>COUNTIF($R$10:$R$943,"&gt;0")</f>
        <v>19</v>
      </c>
      <c r="D5" s="3" t="s">
        <v>22</v>
      </c>
      <c r="E5" s="7">
        <f>COUNTIF($R$10:$R$943,"&lt;0")</f>
        <v>21</v>
      </c>
      <c r="F5" s="3" t="s">
        <v>18</v>
      </c>
      <c r="G5" s="7">
        <f>COUNTIF($R$10:$R$943,"=0")</f>
        <v>11</v>
      </c>
      <c r="H5" s="3" t="s">
        <v>31</v>
      </c>
      <c r="I5" s="26">
        <f>C5/SUM(C5,E5)</f>
        <v>0.47499999999999998</v>
      </c>
      <c r="J5" s="2" t="s">
        <v>23</v>
      </c>
      <c r="K5" s="3"/>
      <c r="L5" s="7">
        <v>4</v>
      </c>
      <c r="M5" s="7"/>
      <c r="N5" s="37" t="s">
        <v>41</v>
      </c>
      <c r="O5" s="37"/>
      <c r="P5" s="7">
        <v>4</v>
      </c>
      <c r="Q5" s="7"/>
    </row>
    <row r="6" spans="2:21" ht="21.75">
      <c r="B6" s="4" t="s">
        <v>27</v>
      </c>
      <c r="C6" s="8"/>
      <c r="D6" s="14"/>
      <c r="E6" s="18">
        <f>C10</f>
        <v>1000000</v>
      </c>
      <c r="F6" s="18"/>
      <c r="G6" s="18"/>
      <c r="H6" s="24"/>
      <c r="I6" s="27" t="s">
        <v>24</v>
      </c>
      <c r="J6" s="27"/>
      <c r="K6" s="4" t="s">
        <v>28</v>
      </c>
      <c r="L6" s="8"/>
      <c r="M6" s="14"/>
      <c r="N6" s="38">
        <f>E6+D4</f>
        <v>4178765</v>
      </c>
      <c r="O6" s="42"/>
      <c r="P6" s="42"/>
      <c r="Q6" s="46"/>
    </row>
    <row r="7" spans="2:21">
      <c r="N7" s="39"/>
    </row>
    <row r="8" spans="2:21" ht="13.5" customHeight="1">
      <c r="B8" s="5" t="s">
        <v>15</v>
      </c>
      <c r="C8" s="9" t="s">
        <v>34</v>
      </c>
      <c r="D8" s="15"/>
      <c r="E8" s="19" t="s">
        <v>38</v>
      </c>
      <c r="F8" s="21"/>
      <c r="G8" s="21"/>
      <c r="H8" s="21"/>
      <c r="I8" s="28"/>
      <c r="J8" s="30" t="s">
        <v>36</v>
      </c>
      <c r="K8" s="32"/>
      <c r="L8" s="33"/>
      <c r="M8" s="35" t="s">
        <v>10</v>
      </c>
      <c r="N8" s="40" t="s">
        <v>0</v>
      </c>
      <c r="O8" s="43"/>
      <c r="P8" s="43"/>
      <c r="Q8" s="47"/>
      <c r="R8" s="48" t="s">
        <v>37</v>
      </c>
      <c r="S8" s="48"/>
      <c r="T8" s="48"/>
      <c r="U8" s="48"/>
    </row>
    <row r="9" spans="2:21" ht="13.5" customHeight="1">
      <c r="B9" s="5"/>
      <c r="C9" s="10"/>
      <c r="D9" s="16"/>
      <c r="E9" s="20" t="s">
        <v>9</v>
      </c>
      <c r="F9" s="20" t="s">
        <v>39</v>
      </c>
      <c r="G9" s="20" t="s">
        <v>4</v>
      </c>
      <c r="H9" s="19" t="s">
        <v>32</v>
      </c>
      <c r="I9" s="28"/>
      <c r="J9" s="31" t="s">
        <v>26</v>
      </c>
      <c r="K9" s="30" t="s">
        <v>21</v>
      </c>
      <c r="L9" s="33"/>
      <c r="M9" s="35"/>
      <c r="N9" s="41" t="s">
        <v>9</v>
      </c>
      <c r="O9" s="41" t="s">
        <v>39</v>
      </c>
      <c r="P9" s="40" t="s">
        <v>32</v>
      </c>
      <c r="Q9" s="47"/>
      <c r="R9" s="48" t="s">
        <v>13</v>
      </c>
      <c r="S9" s="48"/>
      <c r="T9" s="48" t="s">
        <v>26</v>
      </c>
      <c r="U9" s="48"/>
    </row>
    <row r="10" spans="2:21" ht="13.5" customHeight="1">
      <c r="B10" s="6">
        <v>1</v>
      </c>
      <c r="C10" s="11">
        <v>1000000</v>
      </c>
      <c r="D10" s="11"/>
      <c r="E10" s="6">
        <v>2006</v>
      </c>
      <c r="F10" s="22">
        <v>42024</v>
      </c>
      <c r="G10" s="6" t="s">
        <v>48</v>
      </c>
      <c r="H10" s="6">
        <v>203.42</v>
      </c>
      <c r="I10" s="6"/>
      <c r="J10" s="6">
        <v>151</v>
      </c>
      <c r="K10" s="11">
        <f t="shared" ref="K10:K61" si="0">IF(F10="","",C10*$P$2)</f>
        <v>30000</v>
      </c>
      <c r="L10" s="11"/>
      <c r="M10" s="36">
        <f t="shared" ref="M10:M61" si="1">IF(J10="","",ROUNDDOWN(K10/(J10/100)/100000,2))</f>
        <v>0.19</v>
      </c>
      <c r="N10" s="6">
        <v>2006</v>
      </c>
      <c r="O10" s="22">
        <v>42049</v>
      </c>
      <c r="P10" s="6">
        <f>H10</f>
        <v>203.42</v>
      </c>
      <c r="Q10" s="6"/>
      <c r="R10" s="49">
        <f t="shared" ref="R10:R61" si="2">IF(O10="","",ROUNDDOWN((IF(G10="売",H10-P10,P10-H10))*M10*100000,0))</f>
        <v>0</v>
      </c>
      <c r="S10" s="49"/>
      <c r="T10" s="50">
        <f t="shared" ref="T10:T61" si="3">IF(O10="","",IF(G10="買",P10-H10,H10-P10)*100)</f>
        <v>0</v>
      </c>
      <c r="U10" s="50"/>
    </row>
    <row r="11" spans="2:21" ht="13.5" customHeight="1">
      <c r="B11" s="6">
        <v>2</v>
      </c>
      <c r="C11" s="11">
        <f t="shared" ref="C11:C61" si="4">IF(R10="","",C10+R10)</f>
        <v>1000000</v>
      </c>
      <c r="D11" s="11"/>
      <c r="E11" s="6">
        <f>E10</f>
        <v>2006</v>
      </c>
      <c r="F11" s="22">
        <v>42073</v>
      </c>
      <c r="G11" s="6" t="s">
        <v>48</v>
      </c>
      <c r="H11" s="6">
        <v>206.67599999999999</v>
      </c>
      <c r="I11" s="6"/>
      <c r="J11" s="6">
        <v>192</v>
      </c>
      <c r="K11" s="11">
        <f t="shared" si="0"/>
        <v>30000</v>
      </c>
      <c r="L11" s="11"/>
      <c r="M11" s="36">
        <f t="shared" si="1"/>
        <v>0.15</v>
      </c>
      <c r="N11" s="6">
        <f>N10</f>
        <v>2006</v>
      </c>
      <c r="O11" s="22">
        <v>42080</v>
      </c>
      <c r="P11" s="6">
        <v>206.38</v>
      </c>
      <c r="Q11" s="6"/>
      <c r="R11" s="49">
        <f t="shared" si="2"/>
        <v>-4439</v>
      </c>
      <c r="S11" s="49"/>
      <c r="T11" s="50">
        <f t="shared" si="3"/>
        <v>-29.599999999999227</v>
      </c>
      <c r="U11" s="50"/>
    </row>
    <row r="12" spans="2:21" s="1" customFormat="1" ht="13.5" customHeight="1">
      <c r="B12" s="6">
        <v>3</v>
      </c>
      <c r="C12" s="11">
        <f t="shared" si="4"/>
        <v>995561</v>
      </c>
      <c r="D12" s="11"/>
      <c r="E12" s="6">
        <f>E10</f>
        <v>2006</v>
      </c>
      <c r="F12" s="22">
        <v>42104</v>
      </c>
      <c r="G12" s="6" t="s">
        <v>48</v>
      </c>
      <c r="H12" s="6">
        <v>206.67400000000001</v>
      </c>
      <c r="I12" s="6"/>
      <c r="J12" s="6">
        <v>164</v>
      </c>
      <c r="K12" s="11">
        <f t="shared" si="0"/>
        <v>29866.83</v>
      </c>
      <c r="L12" s="11"/>
      <c r="M12" s="36">
        <f t="shared" si="1"/>
        <v>0.18</v>
      </c>
      <c r="N12" s="6">
        <f>N10</f>
        <v>2006</v>
      </c>
      <c r="O12" s="22">
        <v>42118</v>
      </c>
      <c r="P12" s="6">
        <v>206.43</v>
      </c>
      <c r="Q12" s="6"/>
      <c r="R12" s="49">
        <f t="shared" si="2"/>
        <v>-4392</v>
      </c>
      <c r="S12" s="49"/>
      <c r="T12" s="50">
        <f t="shared" si="3"/>
        <v>-24.399999999999977</v>
      </c>
      <c r="U12" s="50"/>
    </row>
    <row r="13" spans="2:21" ht="13.5" customHeight="1">
      <c r="B13" s="6">
        <v>4</v>
      </c>
      <c r="C13" s="11">
        <f t="shared" si="4"/>
        <v>991169</v>
      </c>
      <c r="D13" s="11"/>
      <c r="E13" s="6">
        <f>E11</f>
        <v>2006</v>
      </c>
      <c r="F13" s="22">
        <v>42268</v>
      </c>
      <c r="G13" s="6" t="s">
        <v>48</v>
      </c>
      <c r="H13" s="6">
        <v>222.024</v>
      </c>
      <c r="I13" s="6"/>
      <c r="J13" s="6">
        <v>193</v>
      </c>
      <c r="K13" s="11">
        <f t="shared" si="0"/>
        <v>29735.07</v>
      </c>
      <c r="L13" s="11"/>
      <c r="M13" s="36">
        <f t="shared" si="1"/>
        <v>0.15</v>
      </c>
      <c r="N13" s="6">
        <f>N11</f>
        <v>2006</v>
      </c>
      <c r="O13" s="22">
        <v>42276</v>
      </c>
      <c r="P13" s="6">
        <f>IF(H13="","",IF(G13="買",H13-(J13*0.01),H13+(J13*0.01)))</f>
        <v>220.09399999999999</v>
      </c>
      <c r="Q13" s="6"/>
      <c r="R13" s="49">
        <f t="shared" si="2"/>
        <v>-28950</v>
      </c>
      <c r="S13" s="49"/>
      <c r="T13" s="50">
        <f t="shared" si="3"/>
        <v>-193.00000000000068</v>
      </c>
      <c r="U13" s="50"/>
    </row>
    <row r="14" spans="2:21" ht="13.5" customHeight="1">
      <c r="B14" s="6">
        <v>5</v>
      </c>
      <c r="C14" s="11">
        <f t="shared" si="4"/>
        <v>962219</v>
      </c>
      <c r="D14" s="11"/>
      <c r="E14" s="6">
        <f>E13</f>
        <v>2006</v>
      </c>
      <c r="F14" s="22">
        <v>42289</v>
      </c>
      <c r="G14" s="6" t="s">
        <v>48</v>
      </c>
      <c r="H14" s="6">
        <v>222.21799999999999</v>
      </c>
      <c r="I14" s="6"/>
      <c r="J14" s="6">
        <v>81</v>
      </c>
      <c r="K14" s="11">
        <f t="shared" si="0"/>
        <v>28866.57</v>
      </c>
      <c r="L14" s="11"/>
      <c r="M14" s="36">
        <f t="shared" si="1"/>
        <v>0.35</v>
      </c>
      <c r="N14" s="6">
        <f>N13</f>
        <v>2006</v>
      </c>
      <c r="O14" s="22">
        <v>42293</v>
      </c>
      <c r="P14" s="6">
        <f>IF(H14="","",IF(G14="買",H14-(J14*0.01),H14+(J14*0.01)))</f>
        <v>221.40799999999999</v>
      </c>
      <c r="Q14" s="6"/>
      <c r="R14" s="49">
        <f t="shared" si="2"/>
        <v>-28350</v>
      </c>
      <c r="S14" s="49"/>
      <c r="T14" s="50">
        <f t="shared" si="3"/>
        <v>-81.000000000000227</v>
      </c>
      <c r="U14" s="50"/>
    </row>
    <row r="15" spans="2:21" ht="13.5" customHeight="1">
      <c r="B15" s="6">
        <v>6</v>
      </c>
      <c r="C15" s="11">
        <f t="shared" si="4"/>
        <v>933869</v>
      </c>
      <c r="D15" s="11"/>
      <c r="E15" s="6">
        <f>E14</f>
        <v>2006</v>
      </c>
      <c r="F15" s="22">
        <v>42311</v>
      </c>
      <c r="G15" s="6" t="s">
        <v>48</v>
      </c>
      <c r="H15" s="6">
        <v>223.833</v>
      </c>
      <c r="I15" s="6"/>
      <c r="J15" s="6">
        <v>131</v>
      </c>
      <c r="K15" s="11">
        <f t="shared" si="0"/>
        <v>28016.07</v>
      </c>
      <c r="L15" s="11"/>
      <c r="M15" s="36">
        <f t="shared" si="1"/>
        <v>0.21</v>
      </c>
      <c r="N15" s="6">
        <f>N14</f>
        <v>2006</v>
      </c>
      <c r="O15" s="22">
        <v>42322</v>
      </c>
      <c r="P15" s="6">
        <f>H15</f>
        <v>223.833</v>
      </c>
      <c r="Q15" s="6"/>
      <c r="R15" s="49">
        <f t="shared" si="2"/>
        <v>0</v>
      </c>
      <c r="S15" s="49"/>
      <c r="T15" s="50">
        <f t="shared" si="3"/>
        <v>0</v>
      </c>
      <c r="U15" s="50"/>
    </row>
    <row r="16" spans="2:21" ht="13.5" customHeight="1">
      <c r="B16" s="6">
        <v>7</v>
      </c>
      <c r="C16" s="11">
        <f t="shared" si="4"/>
        <v>933869</v>
      </c>
      <c r="D16" s="11"/>
      <c r="E16" s="6">
        <f>E15</f>
        <v>2006</v>
      </c>
      <c r="F16" s="22">
        <v>42344</v>
      </c>
      <c r="G16" s="6" t="s">
        <v>48</v>
      </c>
      <c r="H16" s="6">
        <v>226.93899999999999</v>
      </c>
      <c r="I16" s="6"/>
      <c r="J16" s="6">
        <v>130</v>
      </c>
      <c r="K16" s="11">
        <f t="shared" si="0"/>
        <v>28016.07</v>
      </c>
      <c r="L16" s="11"/>
      <c r="M16" s="36">
        <f t="shared" si="1"/>
        <v>0.21</v>
      </c>
      <c r="N16" s="6">
        <v>2007</v>
      </c>
      <c r="O16" s="22">
        <v>42008</v>
      </c>
      <c r="P16" s="6">
        <v>231.48</v>
      </c>
      <c r="Q16" s="6"/>
      <c r="R16" s="49">
        <f t="shared" si="2"/>
        <v>95360</v>
      </c>
      <c r="S16" s="49"/>
      <c r="T16" s="50">
        <f t="shared" si="3"/>
        <v>454.09999999999968</v>
      </c>
      <c r="U16" s="50"/>
    </row>
    <row r="17" spans="2:21" ht="13.5" customHeight="1">
      <c r="B17" s="6">
        <v>8</v>
      </c>
      <c r="C17" s="11">
        <f t="shared" si="4"/>
        <v>1029229</v>
      </c>
      <c r="D17" s="11"/>
      <c r="E17" s="6">
        <v>2007</v>
      </c>
      <c r="F17" s="22">
        <v>42096</v>
      </c>
      <c r="G17" s="6" t="s">
        <v>48</v>
      </c>
      <c r="H17" s="6">
        <v>231.96</v>
      </c>
      <c r="I17" s="6"/>
      <c r="J17" s="6">
        <v>146</v>
      </c>
      <c r="K17" s="11">
        <f t="shared" si="0"/>
        <v>30876.87</v>
      </c>
      <c r="L17" s="11"/>
      <c r="M17" s="36">
        <f t="shared" si="1"/>
        <v>0.21</v>
      </c>
      <c r="N17" s="6">
        <f>N16</f>
        <v>2007</v>
      </c>
      <c r="O17" s="22">
        <v>42132</v>
      </c>
      <c r="P17" s="6">
        <v>238.49</v>
      </c>
      <c r="Q17" s="6"/>
      <c r="R17" s="49">
        <f t="shared" si="2"/>
        <v>137130</v>
      </c>
      <c r="S17" s="49"/>
      <c r="T17" s="50">
        <f t="shared" si="3"/>
        <v>653.00000000000011</v>
      </c>
      <c r="U17" s="50"/>
    </row>
    <row r="18" spans="2:21" ht="13.5" customHeight="1">
      <c r="B18" s="6">
        <v>9</v>
      </c>
      <c r="C18" s="11">
        <f t="shared" si="4"/>
        <v>1166359</v>
      </c>
      <c r="D18" s="11"/>
      <c r="E18" s="6">
        <v>2007</v>
      </c>
      <c r="F18" s="22">
        <v>42146</v>
      </c>
      <c r="G18" s="6" t="s">
        <v>48</v>
      </c>
      <c r="H18" s="6">
        <v>239.84200000000001</v>
      </c>
      <c r="I18" s="6"/>
      <c r="J18" s="6">
        <v>209</v>
      </c>
      <c r="K18" s="11">
        <f t="shared" si="0"/>
        <v>34990.769999999997</v>
      </c>
      <c r="L18" s="11"/>
      <c r="M18" s="36">
        <f t="shared" si="1"/>
        <v>0.16</v>
      </c>
      <c r="N18" s="6">
        <f>N16</f>
        <v>2007</v>
      </c>
      <c r="O18" s="22">
        <v>42162</v>
      </c>
      <c r="P18" s="6">
        <f>H18</f>
        <v>239.84200000000001</v>
      </c>
      <c r="Q18" s="6"/>
      <c r="R18" s="49">
        <f t="shared" si="2"/>
        <v>0</v>
      </c>
      <c r="S18" s="49"/>
      <c r="T18" s="50">
        <f t="shared" si="3"/>
        <v>0</v>
      </c>
      <c r="U18" s="50"/>
    </row>
    <row r="19" spans="2:21" ht="13.5" customHeight="1">
      <c r="B19" s="6">
        <v>10</v>
      </c>
      <c r="C19" s="11">
        <f t="shared" si="4"/>
        <v>1166359</v>
      </c>
      <c r="D19" s="11"/>
      <c r="E19" s="6">
        <f>E18</f>
        <v>2007</v>
      </c>
      <c r="F19" s="22">
        <v>42183</v>
      </c>
      <c r="G19" s="6" t="s">
        <v>48</v>
      </c>
      <c r="H19" s="6">
        <v>246.369</v>
      </c>
      <c r="I19" s="6"/>
      <c r="J19" s="6">
        <v>248</v>
      </c>
      <c r="K19" s="11">
        <f t="shared" si="0"/>
        <v>34990.769999999997</v>
      </c>
      <c r="L19" s="11"/>
      <c r="M19" s="36">
        <f t="shared" si="1"/>
        <v>0.14000000000000001</v>
      </c>
      <c r="N19" s="6">
        <f>N18</f>
        <v>2007</v>
      </c>
      <c r="O19" s="22">
        <v>42196</v>
      </c>
      <c r="P19" s="6">
        <f>H19</f>
        <v>246.369</v>
      </c>
      <c r="Q19" s="6"/>
      <c r="R19" s="49">
        <f t="shared" si="2"/>
        <v>0</v>
      </c>
      <c r="S19" s="49"/>
      <c r="T19" s="50">
        <f t="shared" si="3"/>
        <v>0</v>
      </c>
      <c r="U19" s="50"/>
    </row>
    <row r="20" spans="2:21" ht="13.5" customHeight="1">
      <c r="B20" s="6">
        <v>11</v>
      </c>
      <c r="C20" s="11">
        <f t="shared" si="4"/>
        <v>1166359</v>
      </c>
      <c r="D20" s="11"/>
      <c r="E20" s="6">
        <f>E19</f>
        <v>2007</v>
      </c>
      <c r="F20" s="22">
        <v>42252</v>
      </c>
      <c r="G20" s="6" t="s">
        <v>48</v>
      </c>
      <c r="H20" s="6">
        <v>234.42699999999999</v>
      </c>
      <c r="I20" s="6"/>
      <c r="J20" s="6">
        <v>257</v>
      </c>
      <c r="K20" s="11">
        <f t="shared" si="0"/>
        <v>34990.769999999997</v>
      </c>
      <c r="L20" s="11"/>
      <c r="M20" s="36">
        <f t="shared" si="1"/>
        <v>0.13</v>
      </c>
      <c r="N20" s="6">
        <f>N19</f>
        <v>2007</v>
      </c>
      <c r="O20" s="22">
        <v>42254</v>
      </c>
      <c r="P20" s="6">
        <f>IF(H20="","",IF(G20="買",H20-(J20*0.01),H20+(J20*0.01)))</f>
        <v>231.857</v>
      </c>
      <c r="Q20" s="6"/>
      <c r="R20" s="49">
        <f t="shared" si="2"/>
        <v>-33409</v>
      </c>
      <c r="S20" s="49"/>
      <c r="T20" s="50">
        <f t="shared" si="3"/>
        <v>-256.99999999999932</v>
      </c>
      <c r="U20" s="50"/>
    </row>
    <row r="21" spans="2:21" ht="13.5" customHeight="1">
      <c r="B21" s="6">
        <v>12</v>
      </c>
      <c r="C21" s="11">
        <f t="shared" si="4"/>
        <v>1132950</v>
      </c>
      <c r="D21" s="11"/>
      <c r="E21" s="6">
        <f>E20</f>
        <v>2007</v>
      </c>
      <c r="F21" s="22">
        <v>42278</v>
      </c>
      <c r="G21" s="6" t="s">
        <v>48</v>
      </c>
      <c r="H21" s="6">
        <v>235.03399999999999</v>
      </c>
      <c r="I21" s="6"/>
      <c r="J21" s="6">
        <v>272</v>
      </c>
      <c r="K21" s="11">
        <f t="shared" si="0"/>
        <v>33988.5</v>
      </c>
      <c r="L21" s="11"/>
      <c r="M21" s="36">
        <f t="shared" si="1"/>
        <v>0.12</v>
      </c>
      <c r="N21" s="6">
        <f>N20</f>
        <v>2007</v>
      </c>
      <c r="O21" s="22">
        <v>42293</v>
      </c>
      <c r="P21" s="6">
        <v>236.86</v>
      </c>
      <c r="Q21" s="6"/>
      <c r="R21" s="49">
        <f t="shared" si="2"/>
        <v>21912</v>
      </c>
      <c r="S21" s="49"/>
      <c r="T21" s="50">
        <f t="shared" si="3"/>
        <v>182.60000000000218</v>
      </c>
      <c r="U21" s="50"/>
    </row>
    <row r="22" spans="2:21" ht="13.5" customHeight="1">
      <c r="B22" s="6">
        <v>13</v>
      </c>
      <c r="C22" s="11">
        <f t="shared" si="4"/>
        <v>1154862</v>
      </c>
      <c r="D22" s="11"/>
      <c r="E22" s="6">
        <f>E21</f>
        <v>2007</v>
      </c>
      <c r="F22" s="22">
        <v>42366</v>
      </c>
      <c r="G22" s="6" t="s">
        <v>45</v>
      </c>
      <c r="H22" s="6">
        <v>226.4</v>
      </c>
      <c r="I22" s="6"/>
      <c r="J22" s="6">
        <v>200</v>
      </c>
      <c r="K22" s="11">
        <f t="shared" si="0"/>
        <v>34645.86</v>
      </c>
      <c r="L22" s="11"/>
      <c r="M22" s="36">
        <f t="shared" si="1"/>
        <v>0.17</v>
      </c>
      <c r="N22" s="6">
        <v>2008</v>
      </c>
      <c r="O22" s="22">
        <v>42048</v>
      </c>
      <c r="P22" s="6">
        <v>212</v>
      </c>
      <c r="Q22" s="6"/>
      <c r="R22" s="49">
        <f t="shared" si="2"/>
        <v>244800</v>
      </c>
      <c r="S22" s="49"/>
      <c r="T22" s="50">
        <f t="shared" si="3"/>
        <v>1440.0000000000005</v>
      </c>
      <c r="U22" s="50"/>
    </row>
    <row r="23" spans="2:21" ht="13.5" customHeight="1">
      <c r="B23" s="6">
        <v>14</v>
      </c>
      <c r="C23" s="11">
        <f t="shared" si="4"/>
        <v>1399662</v>
      </c>
      <c r="D23" s="11"/>
      <c r="E23" s="6">
        <v>2008</v>
      </c>
      <c r="F23" s="22">
        <v>42292</v>
      </c>
      <c r="G23" s="6" t="s">
        <v>45</v>
      </c>
      <c r="H23" s="6">
        <v>176.78</v>
      </c>
      <c r="I23" s="6"/>
      <c r="J23" s="6">
        <v>465</v>
      </c>
      <c r="K23" s="11">
        <f t="shared" si="0"/>
        <v>41989.86</v>
      </c>
      <c r="L23" s="11"/>
      <c r="M23" s="36">
        <f t="shared" si="1"/>
        <v>9.e-002</v>
      </c>
      <c r="N23" s="6">
        <v>2009</v>
      </c>
      <c r="O23" s="22">
        <v>42010</v>
      </c>
      <c r="P23" s="6">
        <v>138.12</v>
      </c>
      <c r="Q23" s="6"/>
      <c r="R23" s="49">
        <f t="shared" si="2"/>
        <v>347940</v>
      </c>
      <c r="S23" s="49"/>
      <c r="T23" s="50">
        <f t="shared" si="3"/>
        <v>3865.9999999999995</v>
      </c>
      <c r="U23" s="50"/>
    </row>
    <row r="24" spans="2:21" ht="13.5" customHeight="1">
      <c r="B24" s="6">
        <v>15</v>
      </c>
      <c r="C24" s="11">
        <f t="shared" si="4"/>
        <v>1747602</v>
      </c>
      <c r="D24" s="11"/>
      <c r="E24" s="6">
        <v>2009</v>
      </c>
      <c r="F24" s="22">
        <v>42146</v>
      </c>
      <c r="G24" s="6" t="s">
        <v>48</v>
      </c>
      <c r="H24" s="6">
        <v>150.041</v>
      </c>
      <c r="I24" s="6"/>
      <c r="J24" s="6">
        <v>329</v>
      </c>
      <c r="K24" s="11">
        <f t="shared" si="0"/>
        <v>52428.06</v>
      </c>
      <c r="L24" s="11"/>
      <c r="M24" s="36">
        <f t="shared" si="1"/>
        <v>0.15</v>
      </c>
      <c r="N24" s="6">
        <f>N23</f>
        <v>2009</v>
      </c>
      <c r="O24" s="22">
        <v>42158</v>
      </c>
      <c r="P24" s="6">
        <v>156.77000000000001</v>
      </c>
      <c r="Q24" s="6"/>
      <c r="R24" s="49">
        <f t="shared" si="2"/>
        <v>100935</v>
      </c>
      <c r="S24" s="49"/>
      <c r="T24" s="50">
        <f t="shared" si="3"/>
        <v>672.90000000000134</v>
      </c>
      <c r="U24" s="50"/>
    </row>
    <row r="25" spans="2:21" ht="13.5" customHeight="1">
      <c r="B25" s="6">
        <v>16</v>
      </c>
      <c r="C25" s="11">
        <f t="shared" si="4"/>
        <v>1848537</v>
      </c>
      <c r="D25" s="11"/>
      <c r="E25" s="6">
        <f>E24</f>
        <v>2009</v>
      </c>
      <c r="F25" s="22">
        <v>42164</v>
      </c>
      <c r="G25" s="6" t="s">
        <v>48</v>
      </c>
      <c r="H25" s="6">
        <v>158.47300000000001</v>
      </c>
      <c r="I25" s="6"/>
      <c r="J25" s="6">
        <v>303</v>
      </c>
      <c r="K25" s="11">
        <f t="shared" si="0"/>
        <v>55456.11</v>
      </c>
      <c r="L25" s="11"/>
      <c r="M25" s="36">
        <f t="shared" si="1"/>
        <v>0.18</v>
      </c>
      <c r="N25" s="6">
        <f>N24</f>
        <v>2009</v>
      </c>
      <c r="O25" s="22">
        <v>42171</v>
      </c>
      <c r="P25" s="6">
        <f>H25</f>
        <v>158.47300000000001</v>
      </c>
      <c r="Q25" s="6"/>
      <c r="R25" s="49">
        <f t="shared" si="2"/>
        <v>0</v>
      </c>
      <c r="S25" s="49"/>
      <c r="T25" s="50">
        <f t="shared" si="3"/>
        <v>0</v>
      </c>
      <c r="U25" s="50"/>
    </row>
    <row r="26" spans="2:21" ht="13.5" customHeight="1">
      <c r="B26" s="6">
        <v>17</v>
      </c>
      <c r="C26" s="11">
        <f t="shared" si="4"/>
        <v>1848537</v>
      </c>
      <c r="D26" s="11"/>
      <c r="E26" s="6">
        <f>E25</f>
        <v>2009</v>
      </c>
      <c r="F26" s="22">
        <v>42241</v>
      </c>
      <c r="G26" s="6" t="s">
        <v>45</v>
      </c>
      <c r="H26" s="6">
        <v>154.80000000000001</v>
      </c>
      <c r="I26" s="6"/>
      <c r="J26" s="6">
        <v>204</v>
      </c>
      <c r="K26" s="11">
        <f t="shared" si="0"/>
        <v>55456.11</v>
      </c>
      <c r="L26" s="11"/>
      <c r="M26" s="36">
        <f t="shared" si="1"/>
        <v>0.27</v>
      </c>
      <c r="N26" s="6">
        <f>N25</f>
        <v>2009</v>
      </c>
      <c r="O26" s="22">
        <v>42289</v>
      </c>
      <c r="P26" s="6">
        <v>143.12</v>
      </c>
      <c r="Q26" s="6"/>
      <c r="R26" s="49">
        <f t="shared" si="2"/>
        <v>315360</v>
      </c>
      <c r="S26" s="49"/>
      <c r="T26" s="50">
        <f t="shared" si="3"/>
        <v>1168.0000000000007</v>
      </c>
      <c r="U26" s="50"/>
    </row>
    <row r="27" spans="2:21">
      <c r="B27" s="6">
        <v>18</v>
      </c>
      <c r="C27" s="11">
        <f t="shared" si="4"/>
        <v>2163897</v>
      </c>
      <c r="D27" s="11"/>
      <c r="E27" s="6">
        <f>E26</f>
        <v>2009</v>
      </c>
      <c r="F27" s="22">
        <v>42360</v>
      </c>
      <c r="G27" s="6" t="s">
        <v>48</v>
      </c>
      <c r="H27" s="6">
        <v>146.54400000000001</v>
      </c>
      <c r="I27" s="6"/>
      <c r="J27" s="6">
        <v>295</v>
      </c>
      <c r="K27" s="11">
        <f t="shared" si="0"/>
        <v>64916.91</v>
      </c>
      <c r="L27" s="11"/>
      <c r="M27" s="36">
        <f t="shared" si="1"/>
        <v>0.22</v>
      </c>
      <c r="N27" s="6">
        <v>2010</v>
      </c>
      <c r="O27" s="22">
        <v>42009</v>
      </c>
      <c r="P27" s="6">
        <f>H27</f>
        <v>146.54400000000001</v>
      </c>
      <c r="Q27" s="6"/>
      <c r="R27" s="49">
        <f t="shared" si="2"/>
        <v>0</v>
      </c>
      <c r="S27" s="49"/>
      <c r="T27" s="50">
        <f t="shared" si="3"/>
        <v>0</v>
      </c>
      <c r="U27" s="50"/>
    </row>
    <row r="28" spans="2:21">
      <c r="B28" s="6">
        <v>19</v>
      </c>
      <c r="C28" s="11">
        <f t="shared" si="4"/>
        <v>2163897</v>
      </c>
      <c r="D28" s="11"/>
      <c r="E28" s="6">
        <v>2010</v>
      </c>
      <c r="F28" s="22">
        <v>42033</v>
      </c>
      <c r="G28" s="6" t="s">
        <v>45</v>
      </c>
      <c r="H28" s="6">
        <v>144.59</v>
      </c>
      <c r="I28" s="6"/>
      <c r="J28" s="6">
        <v>262</v>
      </c>
      <c r="K28" s="11">
        <f t="shared" si="0"/>
        <v>64916.91</v>
      </c>
      <c r="L28" s="11"/>
      <c r="M28" s="36">
        <f t="shared" si="1"/>
        <v>0.24</v>
      </c>
      <c r="N28" s="6">
        <f>N27</f>
        <v>2010</v>
      </c>
      <c r="O28" s="22">
        <v>42075</v>
      </c>
      <c r="P28" s="6">
        <v>137.27000000000001</v>
      </c>
      <c r="Q28" s="6"/>
      <c r="R28" s="49">
        <f t="shared" si="2"/>
        <v>175680</v>
      </c>
      <c r="S28" s="49"/>
      <c r="T28" s="50">
        <f t="shared" si="3"/>
        <v>731.99999999999932</v>
      </c>
      <c r="U28" s="50"/>
    </row>
    <row r="29" spans="2:21">
      <c r="B29" s="6">
        <v>20</v>
      </c>
      <c r="C29" s="11">
        <f t="shared" si="4"/>
        <v>2339577</v>
      </c>
      <c r="D29" s="11"/>
      <c r="E29" s="6">
        <f>E28</f>
        <v>2010</v>
      </c>
      <c r="F29" s="22">
        <v>42103</v>
      </c>
      <c r="G29" s="6" t="s">
        <v>48</v>
      </c>
      <c r="H29" s="6">
        <v>142.66999999999999</v>
      </c>
      <c r="I29" s="6"/>
      <c r="J29" s="6">
        <v>190</v>
      </c>
      <c r="K29" s="11">
        <f t="shared" si="0"/>
        <v>70187.31</v>
      </c>
      <c r="L29" s="11"/>
      <c r="M29" s="36">
        <f t="shared" si="1"/>
        <v>0.36</v>
      </c>
      <c r="N29" s="6">
        <f>N28</f>
        <v>2010</v>
      </c>
      <c r="O29" s="22">
        <v>42110</v>
      </c>
      <c r="P29" s="6">
        <f>H29</f>
        <v>142.66999999999999</v>
      </c>
      <c r="Q29" s="6"/>
      <c r="R29" s="49">
        <f t="shared" si="2"/>
        <v>0</v>
      </c>
      <c r="S29" s="49"/>
      <c r="T29" s="50">
        <f t="shared" si="3"/>
        <v>0</v>
      </c>
      <c r="U29" s="50"/>
    </row>
    <row r="30" spans="2:21">
      <c r="B30" s="6">
        <v>21</v>
      </c>
      <c r="C30" s="11">
        <f t="shared" si="4"/>
        <v>2339577</v>
      </c>
      <c r="D30" s="11"/>
      <c r="E30" s="6">
        <f>E29</f>
        <v>2010</v>
      </c>
      <c r="F30" s="22">
        <v>42117</v>
      </c>
      <c r="G30" s="6" t="s">
        <v>48</v>
      </c>
      <c r="H30" s="6">
        <v>144.13900000000001</v>
      </c>
      <c r="I30" s="6"/>
      <c r="J30" s="6">
        <v>180</v>
      </c>
      <c r="K30" s="11">
        <f t="shared" si="0"/>
        <v>70187.31</v>
      </c>
      <c r="L30" s="11"/>
      <c r="M30" s="36">
        <f t="shared" si="1"/>
        <v>0.38</v>
      </c>
      <c r="N30" s="6">
        <f>N29</f>
        <v>2010</v>
      </c>
      <c r="O30" s="22">
        <v>42121</v>
      </c>
      <c r="P30" s="6">
        <f>H30</f>
        <v>144.13900000000001</v>
      </c>
      <c r="Q30" s="6"/>
      <c r="R30" s="49">
        <f t="shared" si="2"/>
        <v>0</v>
      </c>
      <c r="S30" s="49"/>
      <c r="T30" s="50">
        <f t="shared" si="3"/>
        <v>0</v>
      </c>
      <c r="U30" s="50"/>
    </row>
    <row r="31" spans="2:21">
      <c r="B31" s="6">
        <v>22</v>
      </c>
      <c r="C31" s="11">
        <f t="shared" si="4"/>
        <v>2339577</v>
      </c>
      <c r="D31" s="11"/>
      <c r="E31" s="6">
        <f>E30</f>
        <v>2010</v>
      </c>
      <c r="F31" s="22">
        <v>42218</v>
      </c>
      <c r="G31" s="6" t="s">
        <v>48</v>
      </c>
      <c r="H31" s="6">
        <v>136</v>
      </c>
      <c r="I31" s="6"/>
      <c r="J31" s="6">
        <v>193</v>
      </c>
      <c r="K31" s="11">
        <f t="shared" si="0"/>
        <v>70187.31</v>
      </c>
      <c r="L31" s="11"/>
      <c r="M31" s="36">
        <f t="shared" si="1"/>
        <v>0.36</v>
      </c>
      <c r="N31" s="6">
        <f>N30</f>
        <v>2010</v>
      </c>
      <c r="O31" s="22">
        <v>42226</v>
      </c>
      <c r="P31" s="6">
        <v>135.36000000000001</v>
      </c>
      <c r="Q31" s="6"/>
      <c r="R31" s="49">
        <f t="shared" si="2"/>
        <v>-23039</v>
      </c>
      <c r="S31" s="49"/>
      <c r="T31" s="50">
        <f t="shared" si="3"/>
        <v>-63.999999999998636</v>
      </c>
      <c r="U31" s="50"/>
    </row>
    <row r="32" spans="2:21">
      <c r="B32" s="6">
        <v>23</v>
      </c>
      <c r="C32" s="11">
        <f t="shared" si="4"/>
        <v>2316538</v>
      </c>
      <c r="D32" s="11"/>
      <c r="E32" s="6">
        <f>E31</f>
        <v>2010</v>
      </c>
      <c r="F32" s="22">
        <v>42323</v>
      </c>
      <c r="G32" s="6" t="s">
        <v>48</v>
      </c>
      <c r="H32" s="6">
        <v>133.54599999999999</v>
      </c>
      <c r="I32" s="6"/>
      <c r="J32" s="6">
        <v>264</v>
      </c>
      <c r="K32" s="11">
        <f t="shared" si="0"/>
        <v>69496.14</v>
      </c>
      <c r="L32" s="11"/>
      <c r="M32" s="36">
        <f t="shared" si="1"/>
        <v>0.26</v>
      </c>
      <c r="N32" s="6">
        <f>N31</f>
        <v>2010</v>
      </c>
      <c r="O32" s="22">
        <v>42331</v>
      </c>
      <c r="P32" s="6">
        <f>IF(H32="","",IF(G32="買",H32-(J32*0.01),H32+(J32*0.01)))</f>
        <v>130.90600000000001</v>
      </c>
      <c r="Q32" s="6"/>
      <c r="R32" s="49">
        <f t="shared" si="2"/>
        <v>-68639</v>
      </c>
      <c r="S32" s="49"/>
      <c r="T32" s="50">
        <f t="shared" si="3"/>
        <v>-263.99999999999864</v>
      </c>
      <c r="U32" s="50"/>
    </row>
    <row r="33" spans="2:22">
      <c r="B33" s="6">
        <v>24</v>
      </c>
      <c r="C33" s="11">
        <f t="shared" si="4"/>
        <v>2247899</v>
      </c>
      <c r="D33" s="11"/>
      <c r="E33" s="6">
        <f>E32</f>
        <v>2010</v>
      </c>
      <c r="F33" s="22">
        <v>42355</v>
      </c>
      <c r="G33" s="6" t="s">
        <v>45</v>
      </c>
      <c r="H33" s="6">
        <v>130.816</v>
      </c>
      <c r="I33" s="6"/>
      <c r="J33" s="6">
        <v>86</v>
      </c>
      <c r="K33" s="11">
        <f t="shared" si="0"/>
        <v>67436.97</v>
      </c>
      <c r="L33" s="11"/>
      <c r="M33" s="36">
        <f t="shared" si="1"/>
        <v>0.78</v>
      </c>
      <c r="N33" s="6">
        <v>2011</v>
      </c>
      <c r="O33" s="22">
        <v>42008</v>
      </c>
      <c r="P33" s="6">
        <v>128.47</v>
      </c>
      <c r="Q33" s="6"/>
      <c r="R33" s="49">
        <f t="shared" si="2"/>
        <v>182988</v>
      </c>
      <c r="S33" s="49"/>
      <c r="T33" s="50">
        <f t="shared" si="3"/>
        <v>234.60000000000036</v>
      </c>
      <c r="U33" s="50"/>
    </row>
    <row r="34" spans="2:22">
      <c r="B34" s="6">
        <v>25</v>
      </c>
      <c r="C34" s="11">
        <f t="shared" si="4"/>
        <v>2430887</v>
      </c>
      <c r="D34" s="11"/>
      <c r="E34" s="6">
        <v>2011</v>
      </c>
      <c r="F34" s="22">
        <v>42044</v>
      </c>
      <c r="G34" s="6" t="s">
        <v>48</v>
      </c>
      <c r="H34" s="6">
        <v>132.875</v>
      </c>
      <c r="I34" s="6"/>
      <c r="J34" s="6">
        <v>139</v>
      </c>
      <c r="K34" s="11">
        <f t="shared" si="0"/>
        <v>72926.61</v>
      </c>
      <c r="L34" s="11"/>
      <c r="M34" s="36">
        <f t="shared" si="1"/>
        <v>0.52</v>
      </c>
      <c r="N34" s="6">
        <f t="shared" ref="N34:N39" si="5">N33</f>
        <v>2011</v>
      </c>
      <c r="O34" s="22">
        <v>42059</v>
      </c>
      <c r="P34" s="6">
        <v>133.08000000000001</v>
      </c>
      <c r="Q34" s="6"/>
      <c r="R34" s="49">
        <f t="shared" si="2"/>
        <v>10660</v>
      </c>
      <c r="S34" s="49"/>
      <c r="T34" s="50">
        <f t="shared" si="3"/>
        <v>20.500000000001251</v>
      </c>
      <c r="U34" s="50"/>
    </row>
    <row r="35" spans="2:22">
      <c r="B35" s="6">
        <v>26</v>
      </c>
      <c r="C35" s="11">
        <f t="shared" si="4"/>
        <v>2441547</v>
      </c>
      <c r="D35" s="11"/>
      <c r="E35" s="6">
        <f>E34</f>
        <v>2011</v>
      </c>
      <c r="F35" s="22">
        <v>42065</v>
      </c>
      <c r="G35" s="6" t="s">
        <v>45</v>
      </c>
      <c r="H35" s="6">
        <v>132.91999999999999</v>
      </c>
      <c r="I35" s="6"/>
      <c r="J35" s="6">
        <v>125</v>
      </c>
      <c r="K35" s="11">
        <f t="shared" si="0"/>
        <v>73246.41</v>
      </c>
      <c r="L35" s="11"/>
      <c r="M35" s="36">
        <f t="shared" si="1"/>
        <v>0.57999999999999996</v>
      </c>
      <c r="N35" s="6">
        <f t="shared" si="5"/>
        <v>2011</v>
      </c>
      <c r="O35" s="22">
        <v>42066</v>
      </c>
      <c r="P35" s="6">
        <f>IF(H35="","",IF(G35="買",H35-(J35*0.01),H35+(J35*0.01)))</f>
        <v>134.16999999999999</v>
      </c>
      <c r="Q35" s="6"/>
      <c r="R35" s="49">
        <f t="shared" si="2"/>
        <v>-72500</v>
      </c>
      <c r="S35" s="49"/>
      <c r="T35" s="50">
        <f t="shared" si="3"/>
        <v>-125</v>
      </c>
      <c r="U35" s="50"/>
    </row>
    <row r="36" spans="2:22">
      <c r="B36" s="6">
        <v>27</v>
      </c>
      <c r="C36" s="11">
        <f t="shared" si="4"/>
        <v>2369047</v>
      </c>
      <c r="D36" s="11"/>
      <c r="E36" s="6">
        <f>E35</f>
        <v>2011</v>
      </c>
      <c r="F36" s="22">
        <v>42120</v>
      </c>
      <c r="G36" s="6" t="s">
        <v>45</v>
      </c>
      <c r="H36" s="6">
        <v>134.69399999999999</v>
      </c>
      <c r="I36" s="6"/>
      <c r="J36" s="6">
        <v>127</v>
      </c>
      <c r="K36" s="11">
        <f t="shared" si="0"/>
        <v>71071.41</v>
      </c>
      <c r="L36" s="11"/>
      <c r="M36" s="36">
        <f t="shared" si="1"/>
        <v>0.55000000000000004</v>
      </c>
      <c r="N36" s="6">
        <f t="shared" si="5"/>
        <v>2011</v>
      </c>
      <c r="O36" s="22">
        <v>42121</v>
      </c>
      <c r="P36" s="6">
        <f>IF(H36="","",IF(G36="買",H36-(J36*0.01),H36+(J36*0.01)))</f>
        <v>135.964</v>
      </c>
      <c r="Q36" s="6"/>
      <c r="R36" s="49">
        <f t="shared" si="2"/>
        <v>-69850</v>
      </c>
      <c r="S36" s="49"/>
      <c r="T36" s="50">
        <f t="shared" si="3"/>
        <v>-127.00000000000102</v>
      </c>
      <c r="U36" s="50"/>
    </row>
    <row r="37" spans="2:22">
      <c r="B37" s="6">
        <v>28</v>
      </c>
      <c r="C37" s="11">
        <f t="shared" si="4"/>
        <v>2299197</v>
      </c>
      <c r="D37" s="11"/>
      <c r="E37" s="6">
        <f>E36</f>
        <v>2011</v>
      </c>
      <c r="F37" s="22">
        <v>42127</v>
      </c>
      <c r="G37" s="6" t="s">
        <v>45</v>
      </c>
      <c r="H37" s="6">
        <v>135.10499999999999</v>
      </c>
      <c r="I37" s="6"/>
      <c r="J37" s="6">
        <v>108</v>
      </c>
      <c r="K37" s="11">
        <f t="shared" si="0"/>
        <v>68975.91</v>
      </c>
      <c r="L37" s="11"/>
      <c r="M37" s="36">
        <f t="shared" si="1"/>
        <v>0.63</v>
      </c>
      <c r="N37" s="6">
        <f t="shared" si="5"/>
        <v>2011</v>
      </c>
      <c r="O37" s="22">
        <v>42155</v>
      </c>
      <c r="P37" s="6">
        <v>134.11000000000001</v>
      </c>
      <c r="Q37" s="6"/>
      <c r="R37" s="49">
        <f t="shared" si="2"/>
        <v>62684</v>
      </c>
      <c r="S37" s="49"/>
      <c r="T37" s="50">
        <f t="shared" si="3"/>
        <v>99.499999999997613</v>
      </c>
      <c r="U37" s="50"/>
      <c r="V37" s="51"/>
    </row>
    <row r="38" spans="2:22">
      <c r="B38" s="6">
        <v>29</v>
      </c>
      <c r="C38" s="11">
        <f t="shared" si="4"/>
        <v>2361881</v>
      </c>
      <c r="D38" s="11"/>
      <c r="E38" s="6">
        <f>E37</f>
        <v>2011</v>
      </c>
      <c r="F38" s="22">
        <v>42238</v>
      </c>
      <c r="G38" s="6" t="s">
        <v>48</v>
      </c>
      <c r="H38" s="6">
        <v>126.97199999999999</v>
      </c>
      <c r="I38" s="6"/>
      <c r="J38" s="6">
        <v>180</v>
      </c>
      <c r="K38" s="11">
        <f t="shared" si="0"/>
        <v>70856.429999999993</v>
      </c>
      <c r="L38" s="11"/>
      <c r="M38" s="36">
        <f t="shared" si="1"/>
        <v>0.39</v>
      </c>
      <c r="N38" s="6">
        <f t="shared" si="5"/>
        <v>2011</v>
      </c>
      <c r="O38" s="22">
        <v>42242</v>
      </c>
      <c r="P38" s="6">
        <f>IF(H38="","",IF(G38="買",H38-(J38*0.01),H38+(J38*0.01)))</f>
        <v>125.172</v>
      </c>
      <c r="Q38" s="6"/>
      <c r="R38" s="49">
        <f t="shared" si="2"/>
        <v>-70199</v>
      </c>
      <c r="S38" s="49"/>
      <c r="T38" s="50">
        <f t="shared" si="3"/>
        <v>-179.99999999999972</v>
      </c>
      <c r="U38" s="50"/>
    </row>
    <row r="39" spans="2:22">
      <c r="B39" s="6">
        <v>30</v>
      </c>
      <c r="C39" s="11">
        <f t="shared" si="4"/>
        <v>2291682</v>
      </c>
      <c r="D39" s="11"/>
      <c r="E39" s="6">
        <f>E38</f>
        <v>2011</v>
      </c>
      <c r="F39" s="22">
        <v>42298</v>
      </c>
      <c r="G39" s="6" t="s">
        <v>48</v>
      </c>
      <c r="H39" s="6">
        <v>121.504</v>
      </c>
      <c r="I39" s="6"/>
      <c r="J39" s="6">
        <v>120</v>
      </c>
      <c r="K39" s="11">
        <f t="shared" si="0"/>
        <v>68750.459999999992</v>
      </c>
      <c r="L39" s="11"/>
      <c r="M39" s="36">
        <f t="shared" si="1"/>
        <v>0.56999999999999995</v>
      </c>
      <c r="N39" s="6">
        <f t="shared" si="5"/>
        <v>2011</v>
      </c>
      <c r="O39" s="22">
        <v>42317</v>
      </c>
      <c r="P39" s="6">
        <v>123.84</v>
      </c>
      <c r="Q39" s="6"/>
      <c r="R39" s="49">
        <f t="shared" si="2"/>
        <v>133152</v>
      </c>
      <c r="S39" s="49"/>
      <c r="T39" s="50">
        <f t="shared" si="3"/>
        <v>233.59999999999985</v>
      </c>
      <c r="U39" s="50"/>
    </row>
    <row r="40" spans="2:22">
      <c r="B40" s="6">
        <v>31</v>
      </c>
      <c r="C40" s="11">
        <f t="shared" si="4"/>
        <v>2424834</v>
      </c>
      <c r="D40" s="11"/>
      <c r="E40" s="6">
        <v>2012</v>
      </c>
      <c r="F40" s="22">
        <v>42042</v>
      </c>
      <c r="G40" s="6" t="s">
        <v>48</v>
      </c>
      <c r="H40" s="6">
        <v>121.21599999999999</v>
      </c>
      <c r="I40" s="6"/>
      <c r="J40" s="6">
        <v>80</v>
      </c>
      <c r="K40" s="11">
        <f t="shared" si="0"/>
        <v>72745.02</v>
      </c>
      <c r="L40" s="11"/>
      <c r="M40" s="36">
        <f t="shared" si="1"/>
        <v>0.9</v>
      </c>
      <c r="N40" s="6">
        <v>2012</v>
      </c>
      <c r="O40" s="22">
        <v>42069</v>
      </c>
      <c r="P40" s="6">
        <v>126</v>
      </c>
      <c r="Q40" s="6"/>
      <c r="R40" s="49">
        <f t="shared" si="2"/>
        <v>430560</v>
      </c>
      <c r="S40" s="49"/>
      <c r="T40" s="50">
        <f t="shared" si="3"/>
        <v>478.4000000000006</v>
      </c>
      <c r="U40" s="50"/>
    </row>
    <row r="41" spans="2:22">
      <c r="B41" s="6">
        <v>32</v>
      </c>
      <c r="C41" s="11">
        <f t="shared" si="4"/>
        <v>2855394</v>
      </c>
      <c r="D41" s="11"/>
      <c r="E41" s="6">
        <f t="shared" ref="E41:E47" si="6">E40</f>
        <v>2012</v>
      </c>
      <c r="F41" s="22">
        <v>42128</v>
      </c>
      <c r="G41" s="6" t="s">
        <v>45</v>
      </c>
      <c r="H41" s="6">
        <v>129.67099999999999</v>
      </c>
      <c r="I41" s="6"/>
      <c r="J41" s="6">
        <v>82</v>
      </c>
      <c r="K41" s="11">
        <f t="shared" si="0"/>
        <v>85661.82</v>
      </c>
      <c r="L41" s="11"/>
      <c r="M41" s="36">
        <f t="shared" si="1"/>
        <v>1.04</v>
      </c>
      <c r="N41" s="6">
        <f t="shared" ref="N41:N46" si="7">N40</f>
        <v>2012</v>
      </c>
      <c r="O41" s="22">
        <v>42175</v>
      </c>
      <c r="P41" s="6">
        <v>124.67</v>
      </c>
      <c r="Q41" s="6"/>
      <c r="R41" s="49">
        <f t="shared" si="2"/>
        <v>520103</v>
      </c>
      <c r="S41" s="49"/>
      <c r="T41" s="50">
        <f t="shared" si="3"/>
        <v>500.09999999999906</v>
      </c>
      <c r="U41" s="50"/>
    </row>
    <row r="42" spans="2:22">
      <c r="B42" s="6">
        <v>33</v>
      </c>
      <c r="C42" s="11">
        <f t="shared" si="4"/>
        <v>3375497</v>
      </c>
      <c r="D42" s="11"/>
      <c r="E42" s="6">
        <f t="shared" si="6"/>
        <v>2012</v>
      </c>
      <c r="F42" s="22">
        <v>42225</v>
      </c>
      <c r="G42" s="6" t="s">
        <v>48</v>
      </c>
      <c r="H42" s="6">
        <v>122.95699999999999</v>
      </c>
      <c r="I42" s="6"/>
      <c r="J42" s="6">
        <v>107</v>
      </c>
      <c r="K42" s="11">
        <f t="shared" si="0"/>
        <v>101264.91</v>
      </c>
      <c r="L42" s="11"/>
      <c r="M42" s="36">
        <f t="shared" si="1"/>
        <v>0.94</v>
      </c>
      <c r="N42" s="6">
        <f t="shared" si="7"/>
        <v>2012</v>
      </c>
      <c r="O42" s="22">
        <v>42226</v>
      </c>
      <c r="P42" s="6">
        <f>IF(H42="","",IF(G42="買",H42-(J42*0.01),H42+(J42*0.01)))</f>
        <v>121.887</v>
      </c>
      <c r="Q42" s="6"/>
      <c r="R42" s="49">
        <f t="shared" si="2"/>
        <v>-100579</v>
      </c>
      <c r="S42" s="49"/>
      <c r="T42" s="50">
        <f t="shared" si="3"/>
        <v>-106.99999999999932</v>
      </c>
      <c r="U42" s="50"/>
    </row>
    <row r="43" spans="2:22">
      <c r="B43" s="6">
        <v>34</v>
      </c>
      <c r="C43" s="11">
        <f t="shared" si="4"/>
        <v>3274918</v>
      </c>
      <c r="D43" s="11"/>
      <c r="E43" s="6">
        <f t="shared" si="6"/>
        <v>2012</v>
      </c>
      <c r="F43" s="22">
        <v>42229</v>
      </c>
      <c r="G43" s="6" t="s">
        <v>48</v>
      </c>
      <c r="H43" s="6">
        <v>122.947</v>
      </c>
      <c r="I43" s="6"/>
      <c r="J43" s="6">
        <v>123</v>
      </c>
      <c r="K43" s="11">
        <f t="shared" si="0"/>
        <v>98247.54</v>
      </c>
      <c r="L43" s="11"/>
      <c r="M43" s="36">
        <f t="shared" si="1"/>
        <v>0.79</v>
      </c>
      <c r="N43" s="6">
        <f t="shared" si="7"/>
        <v>2012</v>
      </c>
      <c r="O43" s="22">
        <v>42238</v>
      </c>
      <c r="P43" s="6">
        <v>124.44</v>
      </c>
      <c r="Q43" s="6"/>
      <c r="R43" s="49">
        <f t="shared" si="2"/>
        <v>117947</v>
      </c>
      <c r="S43" s="49"/>
      <c r="T43" s="50">
        <f t="shared" si="3"/>
        <v>149.2999999999995</v>
      </c>
      <c r="U43" s="50"/>
    </row>
    <row r="44" spans="2:22">
      <c r="B44" s="6">
        <v>35</v>
      </c>
      <c r="C44" s="11">
        <f t="shared" si="4"/>
        <v>3392865</v>
      </c>
      <c r="D44" s="11"/>
      <c r="E44" s="6">
        <f t="shared" si="6"/>
        <v>2012</v>
      </c>
      <c r="F44" s="22">
        <v>42261</v>
      </c>
      <c r="G44" s="6" t="s">
        <v>48</v>
      </c>
      <c r="H44" s="6">
        <v>125.411</v>
      </c>
      <c r="I44" s="6"/>
      <c r="J44" s="6">
        <v>119</v>
      </c>
      <c r="K44" s="11">
        <f t="shared" si="0"/>
        <v>101785.95</v>
      </c>
      <c r="L44" s="11"/>
      <c r="M44" s="36">
        <f t="shared" si="1"/>
        <v>0.85</v>
      </c>
      <c r="N44" s="6">
        <f t="shared" si="7"/>
        <v>2012</v>
      </c>
      <c r="O44" s="22">
        <v>42266</v>
      </c>
      <c r="P44" s="6">
        <v>127.428</v>
      </c>
      <c r="Q44" s="6"/>
      <c r="R44" s="49">
        <f t="shared" si="2"/>
        <v>171445</v>
      </c>
      <c r="S44" s="49"/>
      <c r="T44" s="50">
        <f t="shared" si="3"/>
        <v>201.69999999999959</v>
      </c>
      <c r="U44" s="50"/>
    </row>
    <row r="45" spans="2:22">
      <c r="B45" s="6">
        <v>36</v>
      </c>
      <c r="C45" s="11">
        <f t="shared" si="4"/>
        <v>3564310</v>
      </c>
      <c r="D45" s="11"/>
      <c r="E45" s="6">
        <f t="shared" si="6"/>
        <v>2012</v>
      </c>
      <c r="F45" s="22">
        <v>42268</v>
      </c>
      <c r="G45" s="6" t="s">
        <v>48</v>
      </c>
      <c r="H45" s="6">
        <v>127.261</v>
      </c>
      <c r="I45" s="6"/>
      <c r="J45" s="6">
        <v>113</v>
      </c>
      <c r="K45" s="11">
        <f t="shared" si="0"/>
        <v>106929.3</v>
      </c>
      <c r="L45" s="11"/>
      <c r="M45" s="36">
        <f t="shared" si="1"/>
        <v>0.94</v>
      </c>
      <c r="N45" s="6">
        <f t="shared" si="7"/>
        <v>2012</v>
      </c>
      <c r="O45" s="22">
        <v>42271</v>
      </c>
      <c r="P45" s="6">
        <f>IF(H45="","",IF(G45="買",H45-(J45*0.01),H45+(J45*0.01)))</f>
        <v>126.131</v>
      </c>
      <c r="Q45" s="6"/>
      <c r="R45" s="49">
        <f t="shared" si="2"/>
        <v>-106220</v>
      </c>
      <c r="S45" s="49"/>
      <c r="T45" s="50">
        <f t="shared" si="3"/>
        <v>-112.99999999999955</v>
      </c>
      <c r="U45" s="50"/>
    </row>
    <row r="46" spans="2:22">
      <c r="B46" s="6">
        <v>37</v>
      </c>
      <c r="C46" s="11">
        <f t="shared" si="4"/>
        <v>3458090</v>
      </c>
      <c r="D46" s="11"/>
      <c r="E46" s="6">
        <f t="shared" si="6"/>
        <v>2012</v>
      </c>
      <c r="F46" s="22">
        <v>42308</v>
      </c>
      <c r="G46" s="6" t="s">
        <v>48</v>
      </c>
      <c r="H46" s="6">
        <v>128.39599999999999</v>
      </c>
      <c r="I46" s="6"/>
      <c r="J46" s="6">
        <v>145</v>
      </c>
      <c r="K46" s="11">
        <f t="shared" si="0"/>
        <v>103742.7</v>
      </c>
      <c r="L46" s="11"/>
      <c r="M46" s="36">
        <f t="shared" si="1"/>
        <v>0.71</v>
      </c>
      <c r="N46" s="6">
        <f t="shared" si="7"/>
        <v>2012</v>
      </c>
      <c r="O46" s="22">
        <v>42316</v>
      </c>
      <c r="P46" s="6">
        <f>IF(H46="","",IF(G46="買",H46-(J46*0.01),H46+(J46*0.01)))</f>
        <v>126.94599999999998</v>
      </c>
      <c r="Q46" s="6"/>
      <c r="R46" s="49">
        <f t="shared" si="2"/>
        <v>-102950</v>
      </c>
      <c r="S46" s="49"/>
      <c r="T46" s="50">
        <f t="shared" si="3"/>
        <v>-145.00000000000028</v>
      </c>
      <c r="U46" s="50"/>
    </row>
    <row r="47" spans="2:22">
      <c r="B47" s="6">
        <v>38</v>
      </c>
      <c r="C47" s="11">
        <f t="shared" si="4"/>
        <v>3355140</v>
      </c>
      <c r="D47" s="11"/>
      <c r="E47" s="6">
        <f t="shared" si="6"/>
        <v>2012</v>
      </c>
      <c r="F47" s="22">
        <v>42337</v>
      </c>
      <c r="G47" s="6" t="s">
        <v>48</v>
      </c>
      <c r="H47" s="25">
        <v>131.65</v>
      </c>
      <c r="I47" s="29"/>
      <c r="J47" s="6">
        <v>127</v>
      </c>
      <c r="K47" s="11">
        <f t="shared" si="0"/>
        <v>100654.2</v>
      </c>
      <c r="L47" s="11"/>
      <c r="M47" s="36">
        <f t="shared" si="1"/>
        <v>0.79</v>
      </c>
      <c r="N47" s="6">
        <v>2013</v>
      </c>
      <c r="O47" s="22">
        <v>42027</v>
      </c>
      <c r="P47" s="6">
        <v>139.26</v>
      </c>
      <c r="Q47" s="6"/>
      <c r="R47" s="49">
        <f t="shared" si="2"/>
        <v>601189</v>
      </c>
      <c r="S47" s="49"/>
      <c r="T47" s="50">
        <f t="shared" si="3"/>
        <v>760.99999999999852</v>
      </c>
      <c r="U47" s="50"/>
    </row>
    <row r="48" spans="2:22">
      <c r="B48" s="6">
        <v>39</v>
      </c>
      <c r="C48" s="11">
        <f t="shared" si="4"/>
        <v>3956329</v>
      </c>
      <c r="D48" s="11"/>
      <c r="E48" s="6">
        <v>2013</v>
      </c>
      <c r="F48" s="22">
        <v>42046</v>
      </c>
      <c r="G48" s="6" t="s">
        <v>48</v>
      </c>
      <c r="H48" s="6">
        <v>147.28800000000001</v>
      </c>
      <c r="I48" s="6"/>
      <c r="J48" s="6">
        <v>233</v>
      </c>
      <c r="K48" s="11">
        <f t="shared" si="0"/>
        <v>118689.87</v>
      </c>
      <c r="L48" s="11"/>
      <c r="M48" s="36">
        <f t="shared" si="1"/>
        <v>0.5</v>
      </c>
      <c r="N48" s="6">
        <f>N47</f>
        <v>2013</v>
      </c>
      <c r="O48" s="22">
        <v>42048</v>
      </c>
      <c r="P48" s="6">
        <f>IF(H48="","",IF(G48="買",H48-(J48*0.01),H48+(J48*0.01)))</f>
        <v>144.958</v>
      </c>
      <c r="Q48" s="6"/>
      <c r="R48" s="49">
        <f t="shared" si="2"/>
        <v>-116500</v>
      </c>
      <c r="S48" s="49"/>
      <c r="T48" s="50">
        <f t="shared" si="3"/>
        <v>-233.00000000000125</v>
      </c>
      <c r="U48" s="50"/>
    </row>
    <row r="49" spans="2:21">
      <c r="B49" s="6">
        <v>40</v>
      </c>
      <c r="C49" s="11">
        <f t="shared" si="4"/>
        <v>3839829</v>
      </c>
      <c r="D49" s="11"/>
      <c r="E49" s="6">
        <f>E48</f>
        <v>2013</v>
      </c>
      <c r="F49" s="22">
        <v>42077</v>
      </c>
      <c r="G49" s="6" t="s">
        <v>48</v>
      </c>
      <c r="H49" s="6">
        <v>144.11000000000001</v>
      </c>
      <c r="I49" s="6"/>
      <c r="J49" s="6">
        <v>218</v>
      </c>
      <c r="K49" s="11">
        <f t="shared" si="0"/>
        <v>115194.87</v>
      </c>
      <c r="L49" s="11"/>
      <c r="M49" s="36">
        <f t="shared" si="1"/>
        <v>0.52</v>
      </c>
      <c r="N49" s="6">
        <f>N48</f>
        <v>2013</v>
      </c>
      <c r="O49" s="22">
        <v>42088</v>
      </c>
      <c r="P49" s="6">
        <f>IF(H49="","",IF(G49="買",H49-(J49*0.01),H49+(J49*0.01)))</f>
        <v>141.93</v>
      </c>
      <c r="Q49" s="6"/>
      <c r="R49" s="49">
        <f t="shared" si="2"/>
        <v>-113360</v>
      </c>
      <c r="S49" s="49"/>
      <c r="T49" s="50">
        <f t="shared" si="3"/>
        <v>-218.00000000000068</v>
      </c>
      <c r="U49" s="50"/>
    </row>
    <row r="50" spans="2:21">
      <c r="B50" s="6">
        <v>41</v>
      </c>
      <c r="C50" s="11">
        <f t="shared" si="4"/>
        <v>3726469</v>
      </c>
      <c r="D50" s="11"/>
      <c r="E50" s="6">
        <f>E49</f>
        <v>2013</v>
      </c>
      <c r="F50" s="22">
        <v>42118</v>
      </c>
      <c r="G50" s="6" t="s">
        <v>48</v>
      </c>
      <c r="H50" s="6">
        <v>151.99299999999999</v>
      </c>
      <c r="I50" s="6"/>
      <c r="J50" s="6">
        <v>206</v>
      </c>
      <c r="K50" s="11">
        <f t="shared" si="0"/>
        <v>111794.07</v>
      </c>
      <c r="L50" s="11"/>
      <c r="M50" s="36">
        <f t="shared" si="1"/>
        <v>0.54</v>
      </c>
      <c r="N50" s="6">
        <f>N49</f>
        <v>2013</v>
      </c>
      <c r="O50" s="22">
        <v>42146</v>
      </c>
      <c r="P50" s="6">
        <v>154.86000000000001</v>
      </c>
      <c r="Q50" s="6"/>
      <c r="R50" s="49">
        <f t="shared" si="2"/>
        <v>154818</v>
      </c>
      <c r="S50" s="49"/>
      <c r="T50" s="50">
        <f t="shared" si="3"/>
        <v>286.70000000000186</v>
      </c>
      <c r="U50" s="50"/>
    </row>
    <row r="51" spans="2:21">
      <c r="B51" s="6">
        <v>42</v>
      </c>
      <c r="C51" s="11">
        <f t="shared" si="4"/>
        <v>3881287</v>
      </c>
      <c r="D51" s="11"/>
      <c r="E51" s="6">
        <v>2014</v>
      </c>
      <c r="F51" s="22">
        <v>42056</v>
      </c>
      <c r="G51" s="6" t="s">
        <v>48</v>
      </c>
      <c r="H51" s="6">
        <v>170.76400000000001</v>
      </c>
      <c r="I51" s="6"/>
      <c r="J51" s="6">
        <v>164</v>
      </c>
      <c r="K51" s="11">
        <f t="shared" si="0"/>
        <v>116438.61</v>
      </c>
      <c r="L51" s="11"/>
      <c r="M51" s="36">
        <f t="shared" si="1"/>
        <v>0.7</v>
      </c>
      <c r="N51" s="6">
        <v>2014</v>
      </c>
      <c r="O51" s="22">
        <v>42062</v>
      </c>
      <c r="P51" s="6">
        <f>IF(H51="","",IF(G51="買",H51-(J51*0.01),H51+(J51*0.01)))</f>
        <v>169.12400000000002</v>
      </c>
      <c r="Q51" s="6"/>
      <c r="R51" s="49">
        <f t="shared" si="2"/>
        <v>-114799</v>
      </c>
      <c r="S51" s="49"/>
      <c r="T51" s="50">
        <f t="shared" si="3"/>
        <v>-163.99999999999864</v>
      </c>
      <c r="U51" s="50"/>
    </row>
    <row r="52" spans="2:21">
      <c r="B52" s="6">
        <v>43</v>
      </c>
      <c r="C52" s="11">
        <f t="shared" si="4"/>
        <v>3766488</v>
      </c>
      <c r="D52" s="11"/>
      <c r="E52" s="6">
        <f>E51</f>
        <v>2014</v>
      </c>
      <c r="F52" s="22">
        <v>42119</v>
      </c>
      <c r="G52" s="6" t="s">
        <v>48</v>
      </c>
      <c r="H52" s="6">
        <v>172.16800000000001</v>
      </c>
      <c r="I52" s="6"/>
      <c r="J52" s="6">
        <v>77</v>
      </c>
      <c r="K52" s="11">
        <f t="shared" si="0"/>
        <v>112994.64</v>
      </c>
      <c r="L52" s="11"/>
      <c r="M52" s="36">
        <f t="shared" si="1"/>
        <v>1.46</v>
      </c>
      <c r="N52" s="6">
        <f>N51</f>
        <v>2014</v>
      </c>
      <c r="O52" s="22">
        <v>42119</v>
      </c>
      <c r="P52" s="6">
        <f>IF(H52="","",IF(G52="買",H52-(J52*0.01),H52+(J52*0.01)))</f>
        <v>171.398</v>
      </c>
      <c r="Q52" s="6"/>
      <c r="R52" s="49">
        <f t="shared" si="2"/>
        <v>-112420</v>
      </c>
      <c r="S52" s="49"/>
      <c r="T52" s="50">
        <f t="shared" si="3"/>
        <v>-77.000000000001023</v>
      </c>
      <c r="U52" s="50"/>
    </row>
    <row r="53" spans="2:21">
      <c r="B53" s="6">
        <v>44</v>
      </c>
      <c r="C53" s="11">
        <f t="shared" si="4"/>
        <v>3654068</v>
      </c>
      <c r="D53" s="11"/>
      <c r="E53" s="6">
        <f>E52</f>
        <v>2014</v>
      </c>
      <c r="F53" s="22">
        <v>42125</v>
      </c>
      <c r="G53" s="6" t="s">
        <v>48</v>
      </c>
      <c r="H53" s="6">
        <v>172.71600000000001</v>
      </c>
      <c r="I53" s="6"/>
      <c r="J53" s="6">
        <v>85</v>
      </c>
      <c r="K53" s="11">
        <f t="shared" si="0"/>
        <v>109622.04</v>
      </c>
      <c r="L53" s="11"/>
      <c r="M53" s="36">
        <f t="shared" si="1"/>
        <v>1.28</v>
      </c>
      <c r="N53" s="6">
        <f>N52</f>
        <v>2014</v>
      </c>
      <c r="O53" s="22">
        <v>42129</v>
      </c>
      <c r="P53" s="6">
        <f>IF(H53="","",IF(G53="買",H53-(J53*0.01),H53+(J53*0.01)))</f>
        <v>171.86600000000001</v>
      </c>
      <c r="Q53" s="6"/>
      <c r="R53" s="49">
        <f t="shared" si="2"/>
        <v>-108799</v>
      </c>
      <c r="S53" s="49"/>
      <c r="T53" s="50">
        <f t="shared" si="3"/>
        <v>-84.999999999999432</v>
      </c>
      <c r="U53" s="50"/>
    </row>
    <row r="54" spans="2:21">
      <c r="B54" s="6">
        <v>45</v>
      </c>
      <c r="C54" s="11">
        <f t="shared" si="4"/>
        <v>3545269</v>
      </c>
      <c r="D54" s="11"/>
      <c r="E54" s="6">
        <f>E53</f>
        <v>2014</v>
      </c>
      <c r="F54" s="22">
        <v>42138</v>
      </c>
      <c r="G54" s="6" t="s">
        <v>45</v>
      </c>
      <c r="H54" s="6">
        <v>171.898</v>
      </c>
      <c r="I54" s="6"/>
      <c r="J54" s="6">
        <v>88</v>
      </c>
      <c r="K54" s="11">
        <f t="shared" si="0"/>
        <v>106358.07</v>
      </c>
      <c r="L54" s="11"/>
      <c r="M54" s="36">
        <f t="shared" si="1"/>
        <v>1.2</v>
      </c>
      <c r="N54" s="6">
        <f>N53</f>
        <v>2014</v>
      </c>
      <c r="O54" s="22">
        <v>42151</v>
      </c>
      <c r="P54" s="25">
        <f>H54</f>
        <v>171.898</v>
      </c>
      <c r="Q54" s="29"/>
      <c r="R54" s="49">
        <f t="shared" si="2"/>
        <v>0</v>
      </c>
      <c r="S54" s="49"/>
      <c r="T54" s="50">
        <f t="shared" si="3"/>
        <v>0</v>
      </c>
      <c r="U54" s="50"/>
    </row>
    <row r="55" spans="2:21">
      <c r="B55" s="6">
        <v>46</v>
      </c>
      <c r="C55" s="11">
        <f t="shared" si="4"/>
        <v>3545269</v>
      </c>
      <c r="D55" s="11"/>
      <c r="E55" s="6">
        <f>E54</f>
        <v>2014</v>
      </c>
      <c r="F55" s="22">
        <v>42200</v>
      </c>
      <c r="G55" s="6" t="s">
        <v>45</v>
      </c>
      <c r="H55" s="6">
        <v>173.32300000000001</v>
      </c>
      <c r="I55" s="6"/>
      <c r="J55" s="6">
        <v>72</v>
      </c>
      <c r="K55" s="11">
        <f t="shared" si="0"/>
        <v>106358.07</v>
      </c>
      <c r="L55" s="11"/>
      <c r="M55" s="36">
        <f t="shared" si="1"/>
        <v>1.47</v>
      </c>
      <c r="N55" s="6">
        <f>N54</f>
        <v>2014</v>
      </c>
      <c r="O55" s="22">
        <v>42200</v>
      </c>
      <c r="P55" s="6">
        <f>IF(H55="","",IF(G55="買",H55-(J55*0.01),H55+(J55*0.01)))</f>
        <v>174.04300000000001</v>
      </c>
      <c r="Q55" s="6"/>
      <c r="R55" s="49">
        <f t="shared" si="2"/>
        <v>-105840</v>
      </c>
      <c r="S55" s="49"/>
      <c r="T55" s="50">
        <f t="shared" si="3"/>
        <v>-71.999999999999886</v>
      </c>
      <c r="U55" s="50"/>
    </row>
    <row r="56" spans="2:21">
      <c r="B56" s="6">
        <v>47</v>
      </c>
      <c r="C56" s="11">
        <f t="shared" si="4"/>
        <v>3439429</v>
      </c>
      <c r="D56" s="11"/>
      <c r="E56" s="6">
        <f>E55</f>
        <v>2014</v>
      </c>
      <c r="F56" s="22">
        <v>42245</v>
      </c>
      <c r="G56" s="6" t="s">
        <v>48</v>
      </c>
      <c r="H56" s="6">
        <v>172.28299999999999</v>
      </c>
      <c r="I56" s="6"/>
      <c r="J56" s="6">
        <v>69</v>
      </c>
      <c r="K56" s="11">
        <f t="shared" si="0"/>
        <v>103182.87</v>
      </c>
      <c r="L56" s="11"/>
      <c r="M56" s="36">
        <f t="shared" si="1"/>
        <v>1.49</v>
      </c>
      <c r="N56" s="6">
        <f>N55</f>
        <v>2014</v>
      </c>
      <c r="O56" s="22">
        <v>42251</v>
      </c>
      <c r="P56" s="25">
        <f>H56</f>
        <v>172.28299999999999</v>
      </c>
      <c r="Q56" s="29"/>
      <c r="R56" s="49">
        <f t="shared" si="2"/>
        <v>0</v>
      </c>
      <c r="S56" s="49"/>
      <c r="T56" s="50">
        <f t="shared" si="3"/>
        <v>0</v>
      </c>
      <c r="U56" s="50"/>
    </row>
    <row r="57" spans="2:21">
      <c r="B57" s="6">
        <v>48</v>
      </c>
      <c r="C57" s="11">
        <f t="shared" si="4"/>
        <v>3439429</v>
      </c>
      <c r="D57" s="11"/>
      <c r="E57" s="6">
        <v>2015</v>
      </c>
      <c r="F57" s="22">
        <v>42034</v>
      </c>
      <c r="G57" s="6" t="s">
        <v>45</v>
      </c>
      <c r="H57" s="6">
        <v>177.68700000000001</v>
      </c>
      <c r="I57" s="6"/>
      <c r="J57" s="6">
        <v>129</v>
      </c>
      <c r="K57" s="11">
        <f t="shared" si="0"/>
        <v>103182.87</v>
      </c>
      <c r="L57" s="11"/>
      <c r="M57" s="36">
        <f t="shared" si="1"/>
        <v>0.79</v>
      </c>
      <c r="N57" s="6">
        <v>2015</v>
      </c>
      <c r="O57" s="22">
        <v>42038</v>
      </c>
      <c r="P57" s="25">
        <f>H57</f>
        <v>177.68700000000001</v>
      </c>
      <c r="Q57" s="29"/>
      <c r="R57" s="49">
        <f t="shared" si="2"/>
        <v>0</v>
      </c>
      <c r="S57" s="49"/>
      <c r="T57" s="50">
        <f t="shared" si="3"/>
        <v>0</v>
      </c>
      <c r="U57" s="50"/>
    </row>
    <row r="58" spans="2:21">
      <c r="B58" s="6">
        <v>49</v>
      </c>
      <c r="C58" s="11">
        <f t="shared" si="4"/>
        <v>3439429</v>
      </c>
      <c r="D58" s="11"/>
      <c r="E58" s="6">
        <f>E57</f>
        <v>2015</v>
      </c>
      <c r="F58" s="22">
        <v>42058</v>
      </c>
      <c r="G58" s="6" t="s">
        <v>48</v>
      </c>
      <c r="H58" s="6">
        <v>183.64699999999999</v>
      </c>
      <c r="I58" s="6"/>
      <c r="J58" s="6">
        <v>204</v>
      </c>
      <c r="K58" s="11">
        <f t="shared" si="0"/>
        <v>103182.87</v>
      </c>
      <c r="L58" s="11"/>
      <c r="M58" s="36">
        <f t="shared" si="1"/>
        <v>0.5</v>
      </c>
      <c r="N58" s="6">
        <f>N57</f>
        <v>2015</v>
      </c>
      <c r="O58" s="22">
        <v>42069</v>
      </c>
      <c r="P58" s="6">
        <f>IF(H58="","",IF(G58="買",H58-(J58*0.01),H58+(J58*0.01)))</f>
        <v>181.607</v>
      </c>
      <c r="Q58" s="6"/>
      <c r="R58" s="49">
        <f t="shared" si="2"/>
        <v>-102000</v>
      </c>
      <c r="S58" s="49"/>
      <c r="T58" s="50">
        <f t="shared" si="3"/>
        <v>-203.9999999999992</v>
      </c>
      <c r="U58" s="50"/>
    </row>
    <row r="59" spans="2:21">
      <c r="B59" s="6">
        <v>50</v>
      </c>
      <c r="C59" s="11">
        <f t="shared" si="4"/>
        <v>3337429</v>
      </c>
      <c r="D59" s="11"/>
      <c r="E59" s="6">
        <f>E58</f>
        <v>2015</v>
      </c>
      <c r="F59" s="22">
        <v>42115</v>
      </c>
      <c r="G59" s="6" t="s">
        <v>48</v>
      </c>
      <c r="H59" s="6">
        <v>178.19399999999999</v>
      </c>
      <c r="I59" s="6"/>
      <c r="J59" s="6">
        <v>106</v>
      </c>
      <c r="K59" s="11">
        <f t="shared" si="0"/>
        <v>100122.87</v>
      </c>
      <c r="L59" s="11"/>
      <c r="M59" s="36">
        <f t="shared" si="1"/>
        <v>0.94</v>
      </c>
      <c r="N59" s="6">
        <f>N58</f>
        <v>2015</v>
      </c>
      <c r="O59" s="22">
        <v>42165</v>
      </c>
      <c r="P59" s="6">
        <v>189.46</v>
      </c>
      <c r="Q59" s="6"/>
      <c r="R59" s="49">
        <f t="shared" si="2"/>
        <v>1059004</v>
      </c>
      <c r="S59" s="49"/>
      <c r="T59" s="50">
        <f t="shared" si="3"/>
        <v>1126.600000000002</v>
      </c>
      <c r="U59" s="50"/>
    </row>
    <row r="60" spans="2:21">
      <c r="B60" s="6">
        <v>51</v>
      </c>
      <c r="C60" s="11">
        <f t="shared" si="4"/>
        <v>4396433</v>
      </c>
      <c r="D60" s="11"/>
      <c r="E60" s="6">
        <f>E59</f>
        <v>2015</v>
      </c>
      <c r="F60" s="22">
        <v>42181</v>
      </c>
      <c r="G60" s="6" t="s">
        <v>48</v>
      </c>
      <c r="H60" s="6">
        <v>194.73500000000001</v>
      </c>
      <c r="I60" s="6"/>
      <c r="J60" s="6">
        <v>135</v>
      </c>
      <c r="K60" s="11">
        <f t="shared" si="0"/>
        <v>131892.99</v>
      </c>
      <c r="L60" s="11"/>
      <c r="M60" s="36">
        <f t="shared" si="1"/>
        <v>0.97</v>
      </c>
      <c r="N60" s="6">
        <f>N59</f>
        <v>2015</v>
      </c>
      <c r="O60" s="22">
        <v>42184</v>
      </c>
      <c r="P60" s="6">
        <v>192.49100000000001</v>
      </c>
      <c r="Q60" s="6"/>
      <c r="R60" s="49">
        <f t="shared" si="2"/>
        <v>-217668</v>
      </c>
      <c r="S60" s="49"/>
      <c r="T60" s="50">
        <f t="shared" si="3"/>
        <v>-224.39999999999998</v>
      </c>
      <c r="U60" s="50"/>
    </row>
    <row r="61" spans="2:21">
      <c r="B61" s="6">
        <v>52</v>
      </c>
      <c r="C61" s="11">
        <f t="shared" si="4"/>
        <v>4178765</v>
      </c>
      <c r="D61" s="11"/>
      <c r="E61" s="6">
        <f>E60</f>
        <v>2015</v>
      </c>
      <c r="F61" s="22"/>
      <c r="G61" s="6"/>
      <c r="H61" s="6"/>
      <c r="I61" s="6"/>
      <c r="J61" s="6"/>
      <c r="K61" s="11">
        <f t="shared" si="0"/>
        <v/>
      </c>
      <c r="L61" s="11"/>
      <c r="M61" s="36">
        <f t="shared" si="1"/>
        <v/>
      </c>
      <c r="N61" s="6">
        <f>N60</f>
        <v>2015</v>
      </c>
      <c r="O61" s="22"/>
      <c r="P61" s="6">
        <f>IF(H61="","",IF(G61="買",H61-(J61*0.01),H61+(J61*0.01)))</f>
        <v/>
      </c>
      <c r="Q61" s="6"/>
      <c r="R61" s="49">
        <f t="shared" si="2"/>
        <v/>
      </c>
      <c r="S61" s="49"/>
      <c r="T61" s="50">
        <f t="shared" si="3"/>
        <v/>
      </c>
      <c r="U61" s="50"/>
    </row>
  </sheetData>
  <autoFilter ref="G9:G49"/>
  <mergeCells count="350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6:D6"/>
    <mergeCell ref="E6:H6"/>
    <mergeCell ref="I6:J6"/>
    <mergeCell ref="K6:M6"/>
    <mergeCell ref="N6:Q6"/>
    <mergeCell ref="B8:B9"/>
    <mergeCell ref="C8:D9"/>
    <mergeCell ref="E8:I8"/>
    <mergeCell ref="J8:L8"/>
    <mergeCell ref="M8:M9"/>
    <mergeCell ref="N8:Q8"/>
    <mergeCell ref="R8:U8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</mergeCells>
  <phoneticPr fontId="1"/>
  <conditionalFormatting sqref="G10:G11 G16 G50:G61 G13 G18:G48">
    <cfRule type="cellIs" dxfId="43" priority="11" operator="equal">
      <formula>"買"</formula>
    </cfRule>
    <cfRule type="cellIs" dxfId="42" priority="12" operator="equal">
      <formula>"売"</formula>
    </cfRule>
  </conditionalFormatting>
  <conditionalFormatting sqref="G14">
    <cfRule type="cellIs" dxfId="41" priority="9" operator="equal">
      <formula>"買"</formula>
    </cfRule>
    <cfRule type="cellIs" dxfId="40" priority="10" operator="equal">
      <formula>"売"</formula>
    </cfRule>
  </conditionalFormatting>
  <conditionalFormatting sqref="G15">
    <cfRule type="cellIs" dxfId="39" priority="7" operator="equal">
      <formula>"買"</formula>
    </cfRule>
    <cfRule type="cellIs" dxfId="38" priority="8" operator="equal">
      <formula>"売"</formula>
    </cfRule>
  </conditionalFormatting>
  <conditionalFormatting sqref="G49">
    <cfRule type="cellIs" dxfId="37" priority="5" operator="equal">
      <formula>"買"</formula>
    </cfRule>
    <cfRule type="cellIs" dxfId="36" priority="6" operator="equal">
      <formula>"売"</formula>
    </cfRule>
  </conditionalFormatting>
  <conditionalFormatting sqref="G12">
    <cfRule type="cellIs" dxfId="35" priority="3" operator="equal">
      <formula>"買"</formula>
    </cfRule>
    <cfRule type="cellIs" dxfId="34" priority="4" operator="equal">
      <formula>"売"</formula>
    </cfRule>
  </conditionalFormatting>
  <conditionalFormatting sqref="G17">
    <cfRule type="cellIs" dxfId="33" priority="1" operator="equal">
      <formula>"買"</formula>
    </cfRule>
    <cfRule type="cellIs" dxfId="32" priority="2" operator="equal">
      <formula>"売"</formula>
    </cfRule>
  </conditionalFormatting>
  <dataValidations count="1">
    <dataValidation type="list" allowBlank="1" showDropDown="0" showInputMessage="1" showErrorMessage="1" sqref="G10:G61">
      <formula1>"買,売"</formula1>
    </dataValidation>
  </dataValidations>
  <pageMargins left="0.7" right="0.7" top="0.75" bottom="0.75" header="0.3" footer="0.3"/>
  <pageSetup paperSize="9" fitToWidth="1" fitToHeight="1" orientation="portrait" horizontalDpi="65532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X109"/>
  <sheetViews>
    <sheetView topLeftCell="E1" zoomScale="115" zoomScaleNormal="115" workbookViewId="0">
      <pane ySplit="9" topLeftCell="A12" activePane="bottomLeft" state="frozen"/>
      <selection pane="bottomLeft" activeCell="J16" sqref="J16:K16"/>
    </sheetView>
  </sheetViews>
  <sheetFormatPr defaultRowHeight="13.5"/>
  <cols>
    <col min="1" max="1" width="2.875" customWidth="1"/>
    <col min="2" max="23" width="6.625" style="1" customWidth="1"/>
  </cols>
  <sheetData>
    <row r="2" spans="2:24">
      <c r="B2" s="2" t="s">
        <v>3</v>
      </c>
      <c r="C2" s="2"/>
      <c r="D2" s="2"/>
      <c r="E2" s="17" t="s">
        <v>16</v>
      </c>
      <c r="F2" s="17"/>
      <c r="G2" s="17"/>
      <c r="H2" s="2" t="s">
        <v>7</v>
      </c>
      <c r="I2" s="2"/>
      <c r="J2" s="2"/>
      <c r="K2" s="17" t="s">
        <v>25</v>
      </c>
      <c r="L2" s="17"/>
      <c r="M2" s="17"/>
      <c r="N2" s="2" t="s">
        <v>17</v>
      </c>
      <c r="O2" s="2"/>
      <c r="P2" s="44">
        <v>3.e-002</v>
      </c>
      <c r="Q2" s="17"/>
    </row>
    <row r="3" spans="2:24" ht="85.5" customHeight="1">
      <c r="B3" s="2" t="s">
        <v>6</v>
      </c>
      <c r="C3" s="2"/>
      <c r="D3" s="55" t="s">
        <v>14</v>
      </c>
      <c r="E3" s="55"/>
      <c r="F3" s="55"/>
      <c r="G3" s="55"/>
      <c r="H3" s="55"/>
      <c r="I3" s="55"/>
      <c r="J3" s="2" t="s">
        <v>19</v>
      </c>
      <c r="K3" s="2"/>
      <c r="L3" s="66" t="s">
        <v>8</v>
      </c>
      <c r="M3" s="69"/>
      <c r="N3" s="69"/>
      <c r="O3" s="69"/>
      <c r="P3" s="69"/>
      <c r="Q3" s="75"/>
    </row>
    <row r="4" spans="2:24">
      <c r="B4" s="2" t="s">
        <v>2</v>
      </c>
      <c r="C4" s="2"/>
      <c r="D4" s="56">
        <f>SUM($T$10:$U$947)</f>
        <v>-13650.000000000779</v>
      </c>
      <c r="E4" s="56"/>
      <c r="F4" s="2" t="s">
        <v>33</v>
      </c>
      <c r="G4" s="2"/>
      <c r="H4" s="58">
        <f>SUM($V$10:$W$71)</f>
        <v>-61.400000000003274</v>
      </c>
      <c r="I4" s="61"/>
      <c r="J4" s="20" t="s">
        <v>20</v>
      </c>
      <c r="K4" s="20"/>
      <c r="L4" s="67">
        <f>MAX($C$10:$D$944)-E6</f>
        <v>0</v>
      </c>
      <c r="M4" s="67"/>
      <c r="N4" s="20" t="s">
        <v>44</v>
      </c>
      <c r="O4" s="20"/>
      <c r="P4" s="56">
        <f>MIN($C$10:$D$944)-E6</f>
        <v>-57600</v>
      </c>
      <c r="Q4" s="56"/>
      <c r="S4" s="78"/>
      <c r="T4" s="79" t="s">
        <v>1</v>
      </c>
    </row>
    <row r="5" spans="2:24" ht="14.25">
      <c r="B5" s="3" t="s">
        <v>5</v>
      </c>
      <c r="C5" s="53">
        <f>COUNTIF($T$10:$T$944,"&gt;0")</f>
        <v>2</v>
      </c>
      <c r="D5" s="3" t="s">
        <v>22</v>
      </c>
      <c r="E5" s="53">
        <f>COUNTIF($T$10:$T$944,"&lt;0")</f>
        <v>2</v>
      </c>
      <c r="F5" s="3" t="s">
        <v>18</v>
      </c>
      <c r="G5" s="53">
        <f>COUNTIF($T$10:$T$944,"=0")</f>
        <v>1</v>
      </c>
      <c r="H5" s="3" t="s">
        <v>31</v>
      </c>
      <c r="I5" s="62">
        <f>IF(C5=0,"0",C5/SUM(C5,E5))</f>
        <v>0.5</v>
      </c>
      <c r="J5" s="2" t="s">
        <v>23</v>
      </c>
      <c r="K5" s="3"/>
      <c r="L5" s="7"/>
      <c r="M5" s="7"/>
      <c r="N5" s="70" t="s">
        <v>41</v>
      </c>
      <c r="O5" s="72"/>
      <c r="P5" s="7"/>
      <c r="Q5" s="7"/>
      <c r="S5" s="57"/>
      <c r="T5" s="79" t="s">
        <v>50</v>
      </c>
    </row>
    <row r="6" spans="2:24" ht="21.75">
      <c r="B6" s="4" t="s">
        <v>27</v>
      </c>
      <c r="C6" s="8"/>
      <c r="D6" s="14"/>
      <c r="E6" s="18">
        <v>1000000</v>
      </c>
      <c r="F6" s="18"/>
      <c r="G6" s="18"/>
      <c r="H6" s="24"/>
      <c r="I6" s="27" t="s">
        <v>24</v>
      </c>
      <c r="J6" s="27"/>
      <c r="K6" s="4" t="s">
        <v>28</v>
      </c>
      <c r="L6" s="8"/>
      <c r="M6" s="14"/>
      <c r="N6" s="71">
        <f>E6+D4</f>
        <v>986349.99999999919</v>
      </c>
      <c r="O6" s="73"/>
      <c r="P6" s="73"/>
      <c r="Q6" s="76"/>
    </row>
    <row r="7" spans="2:24">
      <c r="P7" s="39"/>
    </row>
    <row r="8" spans="2:24">
      <c r="B8" s="5" t="s">
        <v>15</v>
      </c>
      <c r="C8" s="9" t="s">
        <v>34</v>
      </c>
      <c r="D8" s="15"/>
      <c r="E8" s="19" t="s">
        <v>38</v>
      </c>
      <c r="F8" s="21"/>
      <c r="G8" s="21"/>
      <c r="H8" s="21"/>
      <c r="I8" s="21"/>
      <c r="J8" s="21"/>
      <c r="K8" s="28"/>
      <c r="L8" s="30" t="s">
        <v>36</v>
      </c>
      <c r="M8" s="32"/>
      <c r="N8" s="33"/>
      <c r="O8" s="35" t="s">
        <v>10</v>
      </c>
      <c r="P8" s="40" t="s">
        <v>0</v>
      </c>
      <c r="Q8" s="43"/>
      <c r="R8" s="43"/>
      <c r="S8" s="43"/>
      <c r="T8" s="43"/>
      <c r="U8" s="43"/>
      <c r="V8" s="43"/>
      <c r="W8" s="47"/>
    </row>
    <row r="9" spans="2:24">
      <c r="B9" s="5"/>
      <c r="C9" s="10"/>
      <c r="D9" s="16"/>
      <c r="E9" s="20" t="s">
        <v>9</v>
      </c>
      <c r="F9" s="20" t="s">
        <v>39</v>
      </c>
      <c r="G9" s="20" t="s">
        <v>4</v>
      </c>
      <c r="H9" s="59" t="s">
        <v>30</v>
      </c>
      <c r="I9" s="63"/>
      <c r="J9" s="64" t="s">
        <v>40</v>
      </c>
      <c r="K9" s="65"/>
      <c r="L9" s="31" t="s">
        <v>26</v>
      </c>
      <c r="M9" s="30" t="s">
        <v>21</v>
      </c>
      <c r="N9" s="33"/>
      <c r="O9" s="35"/>
      <c r="P9" s="41" t="s">
        <v>9</v>
      </c>
      <c r="Q9" s="41" t="s">
        <v>39</v>
      </c>
      <c r="R9" s="40" t="s">
        <v>32</v>
      </c>
      <c r="S9" s="47"/>
      <c r="T9" s="41" t="s">
        <v>2</v>
      </c>
      <c r="U9" s="41"/>
      <c r="V9" s="41" t="s">
        <v>33</v>
      </c>
      <c r="W9" s="41"/>
    </row>
    <row r="10" spans="2:24">
      <c r="B10" s="6">
        <v>1</v>
      </c>
      <c r="C10" s="54">
        <f>E6</f>
        <v>1000000</v>
      </c>
      <c r="D10" s="54"/>
      <c r="E10" s="57">
        <v>2005</v>
      </c>
      <c r="F10" s="22">
        <v>42073</v>
      </c>
      <c r="G10" s="6" t="s">
        <v>45</v>
      </c>
      <c r="H10" s="60">
        <v>199.75</v>
      </c>
      <c r="I10" s="60"/>
      <c r="J10" s="60">
        <v>201.18</v>
      </c>
      <c r="K10" s="60"/>
      <c r="L10" s="68">
        <f t="shared" ref="L10:L109" si="0">IF(J10="","",ROUNDUP(IF(G10="買",H10-J10,J10-H10)*100,0)+5)</f>
        <v>149</v>
      </c>
      <c r="M10" s="54">
        <f t="shared" ref="M10:M109" si="1">IF(F10="","",C10*$P$2)</f>
        <v>30000</v>
      </c>
      <c r="N10" s="54"/>
      <c r="O10" s="74">
        <f t="shared" ref="O10:O109" si="2">IF(L10="","",ROUNDDOWN(M10/(L10/100)/100000,2))</f>
        <v>0.2</v>
      </c>
      <c r="P10" s="57">
        <f t="shared" ref="P10:P109" si="3">E10</f>
        <v>2005</v>
      </c>
      <c r="Q10" s="22">
        <v>42077</v>
      </c>
      <c r="R10" s="77">
        <v>201.2</v>
      </c>
      <c r="S10" s="77"/>
      <c r="T10" s="80">
        <f t="shared" ref="T10:T109" si="4">IF(Q10="","",V10*O10*100000/100)</f>
        <v>-28999.999999999771</v>
      </c>
      <c r="U10" s="81"/>
      <c r="V10" s="82">
        <f t="shared" ref="V10:V109" si="5">IF(Q10="","",IF(G10="買",R10-H10,H10-R10)*100)</f>
        <v>-144.99999999999886</v>
      </c>
      <c r="W10" s="82"/>
    </row>
    <row r="11" spans="2:24">
      <c r="B11" s="6">
        <v>2</v>
      </c>
      <c r="C11" s="54">
        <f t="shared" ref="C11:C109" si="6">IF(T10="","",C10+T10)</f>
        <v>971000.00000000023</v>
      </c>
      <c r="D11" s="54"/>
      <c r="E11" s="57">
        <f>E10</f>
        <v>2005</v>
      </c>
      <c r="F11" s="22">
        <v>42163</v>
      </c>
      <c r="G11" s="6" t="s">
        <v>45</v>
      </c>
      <c r="H11" s="60">
        <v>195.28</v>
      </c>
      <c r="I11" s="60"/>
      <c r="J11" s="60">
        <v>196.53</v>
      </c>
      <c r="K11" s="60"/>
      <c r="L11" s="68">
        <f t="shared" si="0"/>
        <v>130</v>
      </c>
      <c r="M11" s="54">
        <f t="shared" si="1"/>
        <v>29130.000000000007</v>
      </c>
      <c r="N11" s="54"/>
      <c r="O11" s="74">
        <f t="shared" si="2"/>
        <v>0.22</v>
      </c>
      <c r="P11" s="57">
        <f t="shared" si="3"/>
        <v>2005</v>
      </c>
      <c r="Q11" s="22">
        <v>42165</v>
      </c>
      <c r="R11" s="77">
        <f>IF(J11="","",IF(G11="買",H11-(L11*0.01),H11+(L11*0.01)))</f>
        <v>196.58</v>
      </c>
      <c r="S11" s="77"/>
      <c r="T11" s="80">
        <f t="shared" si="4"/>
        <v>-28600.000000000251</v>
      </c>
      <c r="U11" s="81"/>
      <c r="V11" s="82">
        <f t="shared" si="5"/>
        <v>-130.00000000000114</v>
      </c>
      <c r="W11" s="82"/>
      <c r="X11" t="s">
        <v>35</v>
      </c>
    </row>
    <row r="12" spans="2:24">
      <c r="B12" s="6">
        <v>3</v>
      </c>
      <c r="C12" s="54">
        <f t="shared" si="6"/>
        <v>942400</v>
      </c>
      <c r="D12" s="54"/>
      <c r="E12" s="57">
        <f>E11</f>
        <v>2005</v>
      </c>
      <c r="F12" s="22">
        <v>42242</v>
      </c>
      <c r="G12" s="6" t="s">
        <v>48</v>
      </c>
      <c r="H12" s="60">
        <v>198.65</v>
      </c>
      <c r="I12" s="60"/>
      <c r="J12" s="60">
        <v>197.58</v>
      </c>
      <c r="K12" s="60"/>
      <c r="L12" s="68">
        <f t="shared" si="0"/>
        <v>112</v>
      </c>
      <c r="M12" s="54">
        <f t="shared" si="1"/>
        <v>28272</v>
      </c>
      <c r="N12" s="54"/>
      <c r="O12" s="74">
        <f t="shared" si="2"/>
        <v>0.25</v>
      </c>
      <c r="P12" s="57">
        <f t="shared" si="3"/>
        <v>2005</v>
      </c>
      <c r="Q12" s="22">
        <v>42262</v>
      </c>
      <c r="R12" s="77">
        <v>198.89599999999999</v>
      </c>
      <c r="S12" s="77"/>
      <c r="T12" s="80">
        <f t="shared" si="4"/>
        <v>6149.9999999995225</v>
      </c>
      <c r="U12" s="81"/>
      <c r="V12" s="82">
        <f t="shared" si="5"/>
        <v>24.59999999999809</v>
      </c>
      <c r="W12" s="82"/>
    </row>
    <row r="13" spans="2:24">
      <c r="B13" s="6">
        <v>4</v>
      </c>
      <c r="C13" s="54">
        <f t="shared" si="6"/>
        <v>948549.99999999953</v>
      </c>
      <c r="D13" s="54"/>
      <c r="E13" s="57">
        <v>2006</v>
      </c>
      <c r="F13" s="22">
        <v>42023</v>
      </c>
      <c r="G13" s="6" t="s">
        <v>48</v>
      </c>
      <c r="H13" s="60">
        <v>203.36</v>
      </c>
      <c r="I13" s="60"/>
      <c r="J13" s="60">
        <v>202.01</v>
      </c>
      <c r="K13" s="60"/>
      <c r="L13" s="68">
        <f t="shared" si="0"/>
        <v>141</v>
      </c>
      <c r="M13" s="54">
        <f t="shared" si="1"/>
        <v>28456.499999999985</v>
      </c>
      <c r="N13" s="54"/>
      <c r="O13" s="74">
        <f t="shared" si="2"/>
        <v>0.2</v>
      </c>
      <c r="P13" s="57">
        <f t="shared" si="3"/>
        <v>2006</v>
      </c>
      <c r="Q13" s="22">
        <v>42045</v>
      </c>
      <c r="R13" s="77">
        <v>205.25</v>
      </c>
      <c r="S13" s="77"/>
      <c r="T13" s="80">
        <f t="shared" si="4"/>
        <v>37799.999999999724</v>
      </c>
      <c r="U13" s="81"/>
      <c r="V13" s="82">
        <f t="shared" si="5"/>
        <v>188.99999999999864</v>
      </c>
      <c r="W13" s="82"/>
    </row>
    <row r="14" spans="2:24">
      <c r="B14" s="6">
        <v>5</v>
      </c>
      <c r="C14" s="54">
        <f t="shared" si="6"/>
        <v>986349.9999999993</v>
      </c>
      <c r="D14" s="54"/>
      <c r="E14" s="57">
        <f t="shared" ref="E14:E109" si="7">E13</f>
        <v>2006</v>
      </c>
      <c r="F14" s="22">
        <v>42073</v>
      </c>
      <c r="G14" s="6" t="s">
        <v>48</v>
      </c>
      <c r="H14" s="60">
        <v>205.48</v>
      </c>
      <c r="I14" s="60"/>
      <c r="J14" s="60">
        <v>203.69</v>
      </c>
      <c r="K14" s="60"/>
      <c r="L14" s="68">
        <f t="shared" si="0"/>
        <v>184</v>
      </c>
      <c r="M14" s="54">
        <f t="shared" si="1"/>
        <v>29590.499999999978</v>
      </c>
      <c r="N14" s="54"/>
      <c r="O14" s="74">
        <f t="shared" si="2"/>
        <v>0.16</v>
      </c>
      <c r="P14" s="57">
        <f t="shared" si="3"/>
        <v>2006</v>
      </c>
      <c r="Q14" s="22">
        <v>42073</v>
      </c>
      <c r="R14" s="77">
        <v>205.48</v>
      </c>
      <c r="S14" s="77"/>
      <c r="T14" s="80">
        <f t="shared" si="4"/>
        <v>0</v>
      </c>
      <c r="U14" s="81"/>
      <c r="V14" s="82">
        <f t="shared" si="5"/>
        <v>0</v>
      </c>
      <c r="W14" s="82"/>
    </row>
    <row r="15" spans="2:24">
      <c r="B15" s="6">
        <v>6</v>
      </c>
      <c r="C15" s="54">
        <f t="shared" si="6"/>
        <v>986349.9999999993</v>
      </c>
      <c r="D15" s="54"/>
      <c r="E15" s="57">
        <f t="shared" si="7"/>
        <v>2006</v>
      </c>
      <c r="F15" s="22">
        <v>42104</v>
      </c>
      <c r="G15" s="6" t="s">
        <v>48</v>
      </c>
      <c r="H15" s="60">
        <v>206.6</v>
      </c>
      <c r="I15" s="60"/>
      <c r="J15" s="60">
        <v>205.1</v>
      </c>
      <c r="K15" s="60"/>
      <c r="L15" s="68">
        <f t="shared" si="0"/>
        <v>155</v>
      </c>
      <c r="M15" s="54">
        <f t="shared" si="1"/>
        <v>29590.499999999978</v>
      </c>
      <c r="N15" s="54"/>
      <c r="O15" s="74">
        <f t="shared" si="2"/>
        <v>0.19</v>
      </c>
      <c r="P15" s="57">
        <f t="shared" si="3"/>
        <v>2006</v>
      </c>
      <c r="Q15" s="22"/>
      <c r="R15" s="77">
        <f t="shared" ref="R15:R109" si="8">IF(J15="","",IF(G15="買",H15-(L15*0.01),H15+(L15*0.01)))</f>
        <v>205.05</v>
      </c>
      <c r="S15" s="77"/>
      <c r="T15" s="80">
        <f t="shared" si="4"/>
        <v/>
      </c>
      <c r="U15" s="81"/>
      <c r="V15" s="82">
        <f t="shared" si="5"/>
        <v/>
      </c>
      <c r="W15" s="82"/>
    </row>
    <row r="16" spans="2:24">
      <c r="B16" s="6">
        <v>7</v>
      </c>
      <c r="C16" s="54">
        <f t="shared" si="6"/>
        <v/>
      </c>
      <c r="D16" s="54"/>
      <c r="E16" s="57">
        <f t="shared" si="7"/>
        <v>2006</v>
      </c>
      <c r="F16" s="22"/>
      <c r="G16" s="6"/>
      <c r="H16" s="60"/>
      <c r="I16" s="60"/>
      <c r="J16" s="60"/>
      <c r="K16" s="60"/>
      <c r="L16" s="68">
        <f t="shared" si="0"/>
        <v/>
      </c>
      <c r="M16" s="54">
        <f t="shared" si="1"/>
        <v/>
      </c>
      <c r="N16" s="54"/>
      <c r="O16" s="74">
        <f t="shared" si="2"/>
        <v/>
      </c>
      <c r="P16" s="57">
        <f t="shared" si="3"/>
        <v>2006</v>
      </c>
      <c r="Q16" s="22"/>
      <c r="R16" s="77">
        <f t="shared" si="8"/>
        <v/>
      </c>
      <c r="S16" s="77"/>
      <c r="T16" s="80">
        <f t="shared" si="4"/>
        <v/>
      </c>
      <c r="U16" s="81"/>
      <c r="V16" s="82">
        <f t="shared" si="5"/>
        <v/>
      </c>
      <c r="W16" s="82"/>
    </row>
    <row r="17" spans="2:23">
      <c r="B17" s="6">
        <v>8</v>
      </c>
      <c r="C17" s="54">
        <f t="shared" si="6"/>
        <v/>
      </c>
      <c r="D17" s="54"/>
      <c r="E17" s="57">
        <f t="shared" si="7"/>
        <v>2006</v>
      </c>
      <c r="F17" s="22"/>
      <c r="G17" s="6"/>
      <c r="H17" s="60"/>
      <c r="I17" s="60"/>
      <c r="J17" s="60"/>
      <c r="K17" s="60"/>
      <c r="L17" s="68">
        <f t="shared" si="0"/>
        <v/>
      </c>
      <c r="M17" s="54">
        <f t="shared" si="1"/>
        <v/>
      </c>
      <c r="N17" s="54"/>
      <c r="O17" s="74">
        <f t="shared" si="2"/>
        <v/>
      </c>
      <c r="P17" s="57">
        <f t="shared" si="3"/>
        <v>2006</v>
      </c>
      <c r="Q17" s="22"/>
      <c r="R17" s="77">
        <f t="shared" si="8"/>
        <v/>
      </c>
      <c r="S17" s="77"/>
      <c r="T17" s="80">
        <f t="shared" si="4"/>
        <v/>
      </c>
      <c r="U17" s="81"/>
      <c r="V17" s="82">
        <f t="shared" si="5"/>
        <v/>
      </c>
      <c r="W17" s="82"/>
    </row>
    <row r="18" spans="2:23">
      <c r="B18" s="6">
        <v>9</v>
      </c>
      <c r="C18" s="54">
        <f t="shared" si="6"/>
        <v/>
      </c>
      <c r="D18" s="54"/>
      <c r="E18" s="57">
        <f t="shared" si="7"/>
        <v>2006</v>
      </c>
      <c r="F18" s="22"/>
      <c r="G18" s="6"/>
      <c r="H18" s="60"/>
      <c r="I18" s="60"/>
      <c r="J18" s="60"/>
      <c r="K18" s="60"/>
      <c r="L18" s="68">
        <f t="shared" si="0"/>
        <v/>
      </c>
      <c r="M18" s="54">
        <f t="shared" si="1"/>
        <v/>
      </c>
      <c r="N18" s="54"/>
      <c r="O18" s="74">
        <f t="shared" si="2"/>
        <v/>
      </c>
      <c r="P18" s="57">
        <f t="shared" si="3"/>
        <v>2006</v>
      </c>
      <c r="Q18" s="22"/>
      <c r="R18" s="77">
        <f t="shared" si="8"/>
        <v/>
      </c>
      <c r="S18" s="77"/>
      <c r="T18" s="80">
        <f t="shared" si="4"/>
        <v/>
      </c>
      <c r="U18" s="81"/>
      <c r="V18" s="82">
        <f t="shared" si="5"/>
        <v/>
      </c>
      <c r="W18" s="82"/>
    </row>
    <row r="19" spans="2:23">
      <c r="B19" s="6">
        <v>10</v>
      </c>
      <c r="C19" s="54">
        <f t="shared" si="6"/>
        <v/>
      </c>
      <c r="D19" s="54"/>
      <c r="E19" s="57">
        <f t="shared" si="7"/>
        <v>2006</v>
      </c>
      <c r="F19" s="22"/>
      <c r="G19" s="6"/>
      <c r="H19" s="60"/>
      <c r="I19" s="60"/>
      <c r="J19" s="60"/>
      <c r="K19" s="60"/>
      <c r="L19" s="68">
        <f t="shared" si="0"/>
        <v/>
      </c>
      <c r="M19" s="54">
        <f t="shared" si="1"/>
        <v/>
      </c>
      <c r="N19" s="54"/>
      <c r="O19" s="74">
        <f t="shared" si="2"/>
        <v/>
      </c>
      <c r="P19" s="57">
        <f t="shared" si="3"/>
        <v>2006</v>
      </c>
      <c r="Q19" s="22"/>
      <c r="R19" s="77">
        <f t="shared" si="8"/>
        <v/>
      </c>
      <c r="S19" s="77"/>
      <c r="T19" s="80">
        <f t="shared" si="4"/>
        <v/>
      </c>
      <c r="U19" s="81"/>
      <c r="V19" s="82">
        <f t="shared" si="5"/>
        <v/>
      </c>
      <c r="W19" s="82"/>
    </row>
    <row r="20" spans="2:23">
      <c r="B20" s="6">
        <v>11</v>
      </c>
      <c r="C20" s="54">
        <f t="shared" si="6"/>
        <v/>
      </c>
      <c r="D20" s="54"/>
      <c r="E20" s="57">
        <f t="shared" si="7"/>
        <v>2006</v>
      </c>
      <c r="F20" s="22"/>
      <c r="G20" s="6"/>
      <c r="H20" s="60"/>
      <c r="I20" s="60"/>
      <c r="J20" s="60"/>
      <c r="K20" s="60"/>
      <c r="L20" s="68">
        <f t="shared" si="0"/>
        <v/>
      </c>
      <c r="M20" s="54">
        <f t="shared" si="1"/>
        <v/>
      </c>
      <c r="N20" s="54"/>
      <c r="O20" s="74">
        <f t="shared" si="2"/>
        <v/>
      </c>
      <c r="P20" s="57">
        <f t="shared" si="3"/>
        <v>2006</v>
      </c>
      <c r="Q20" s="22"/>
      <c r="R20" s="77">
        <f t="shared" si="8"/>
        <v/>
      </c>
      <c r="S20" s="77"/>
      <c r="T20" s="80">
        <f t="shared" si="4"/>
        <v/>
      </c>
      <c r="U20" s="81"/>
      <c r="V20" s="82">
        <f t="shared" si="5"/>
        <v/>
      </c>
      <c r="W20" s="82"/>
    </row>
    <row r="21" spans="2:23">
      <c r="B21" s="6">
        <v>12</v>
      </c>
      <c r="C21" s="54">
        <f t="shared" si="6"/>
        <v/>
      </c>
      <c r="D21" s="54"/>
      <c r="E21" s="57">
        <f t="shared" si="7"/>
        <v>2006</v>
      </c>
      <c r="F21" s="22"/>
      <c r="G21" s="6"/>
      <c r="H21" s="60"/>
      <c r="I21" s="60"/>
      <c r="J21" s="60"/>
      <c r="K21" s="60"/>
      <c r="L21" s="68">
        <f t="shared" si="0"/>
        <v/>
      </c>
      <c r="M21" s="54">
        <f t="shared" si="1"/>
        <v/>
      </c>
      <c r="N21" s="54"/>
      <c r="O21" s="74">
        <f t="shared" si="2"/>
        <v/>
      </c>
      <c r="P21" s="57">
        <f t="shared" si="3"/>
        <v>2006</v>
      </c>
      <c r="Q21" s="22"/>
      <c r="R21" s="77">
        <f t="shared" si="8"/>
        <v/>
      </c>
      <c r="S21" s="77"/>
      <c r="T21" s="80">
        <f t="shared" si="4"/>
        <v/>
      </c>
      <c r="U21" s="81"/>
      <c r="V21" s="82">
        <f t="shared" si="5"/>
        <v/>
      </c>
      <c r="W21" s="82"/>
    </row>
    <row r="22" spans="2:23">
      <c r="B22" s="6">
        <v>13</v>
      </c>
      <c r="C22" s="54">
        <f t="shared" si="6"/>
        <v/>
      </c>
      <c r="D22" s="54"/>
      <c r="E22" s="57">
        <f t="shared" si="7"/>
        <v>2006</v>
      </c>
      <c r="F22" s="22"/>
      <c r="G22" s="6"/>
      <c r="H22" s="60"/>
      <c r="I22" s="60"/>
      <c r="J22" s="60"/>
      <c r="K22" s="60"/>
      <c r="L22" s="68">
        <f t="shared" si="0"/>
        <v/>
      </c>
      <c r="M22" s="54">
        <f t="shared" si="1"/>
        <v/>
      </c>
      <c r="N22" s="54"/>
      <c r="O22" s="74">
        <f t="shared" si="2"/>
        <v/>
      </c>
      <c r="P22" s="57">
        <f t="shared" si="3"/>
        <v>2006</v>
      </c>
      <c r="Q22" s="22"/>
      <c r="R22" s="77">
        <f t="shared" si="8"/>
        <v/>
      </c>
      <c r="S22" s="77"/>
      <c r="T22" s="80">
        <f t="shared" si="4"/>
        <v/>
      </c>
      <c r="U22" s="81"/>
      <c r="V22" s="82">
        <f t="shared" si="5"/>
        <v/>
      </c>
      <c r="W22" s="82"/>
    </row>
    <row r="23" spans="2:23">
      <c r="B23" s="6">
        <v>14</v>
      </c>
      <c r="C23" s="54">
        <f t="shared" si="6"/>
        <v/>
      </c>
      <c r="D23" s="54"/>
      <c r="E23" s="57">
        <f t="shared" si="7"/>
        <v>2006</v>
      </c>
      <c r="F23" s="22"/>
      <c r="G23" s="6"/>
      <c r="H23" s="60"/>
      <c r="I23" s="60"/>
      <c r="J23" s="60"/>
      <c r="K23" s="60"/>
      <c r="L23" s="68">
        <f t="shared" si="0"/>
        <v/>
      </c>
      <c r="M23" s="54">
        <f t="shared" si="1"/>
        <v/>
      </c>
      <c r="N23" s="54"/>
      <c r="O23" s="74">
        <f t="shared" si="2"/>
        <v/>
      </c>
      <c r="P23" s="57">
        <f t="shared" si="3"/>
        <v>2006</v>
      </c>
      <c r="Q23" s="22"/>
      <c r="R23" s="77">
        <f t="shared" si="8"/>
        <v/>
      </c>
      <c r="S23" s="77"/>
      <c r="T23" s="80">
        <f t="shared" si="4"/>
        <v/>
      </c>
      <c r="U23" s="81"/>
      <c r="V23" s="82">
        <f t="shared" si="5"/>
        <v/>
      </c>
      <c r="W23" s="82"/>
    </row>
    <row r="24" spans="2:23">
      <c r="B24" s="6">
        <v>15</v>
      </c>
      <c r="C24" s="54">
        <f t="shared" si="6"/>
        <v/>
      </c>
      <c r="D24" s="54"/>
      <c r="E24" s="57">
        <f t="shared" si="7"/>
        <v>2006</v>
      </c>
      <c r="F24" s="22"/>
      <c r="G24" s="6"/>
      <c r="H24" s="60"/>
      <c r="I24" s="60"/>
      <c r="J24" s="60"/>
      <c r="K24" s="60"/>
      <c r="L24" s="68">
        <f t="shared" si="0"/>
        <v/>
      </c>
      <c r="M24" s="54">
        <f t="shared" si="1"/>
        <v/>
      </c>
      <c r="N24" s="54"/>
      <c r="O24" s="74">
        <f t="shared" si="2"/>
        <v/>
      </c>
      <c r="P24" s="57">
        <f t="shared" si="3"/>
        <v>2006</v>
      </c>
      <c r="Q24" s="22"/>
      <c r="R24" s="77">
        <f t="shared" si="8"/>
        <v/>
      </c>
      <c r="S24" s="77"/>
      <c r="T24" s="80">
        <f t="shared" si="4"/>
        <v/>
      </c>
      <c r="U24" s="81"/>
      <c r="V24" s="82">
        <f t="shared" si="5"/>
        <v/>
      </c>
      <c r="W24" s="82"/>
    </row>
    <row r="25" spans="2:23">
      <c r="B25" s="6">
        <v>16</v>
      </c>
      <c r="C25" s="54">
        <f t="shared" si="6"/>
        <v/>
      </c>
      <c r="D25" s="54"/>
      <c r="E25" s="57">
        <f t="shared" si="7"/>
        <v>2006</v>
      </c>
      <c r="F25" s="22"/>
      <c r="G25" s="6"/>
      <c r="H25" s="60"/>
      <c r="I25" s="60"/>
      <c r="J25" s="60"/>
      <c r="K25" s="60"/>
      <c r="L25" s="68">
        <f t="shared" si="0"/>
        <v/>
      </c>
      <c r="M25" s="54">
        <f t="shared" si="1"/>
        <v/>
      </c>
      <c r="N25" s="54"/>
      <c r="O25" s="74">
        <f t="shared" si="2"/>
        <v/>
      </c>
      <c r="P25" s="57">
        <f t="shared" si="3"/>
        <v>2006</v>
      </c>
      <c r="Q25" s="22"/>
      <c r="R25" s="77">
        <f t="shared" si="8"/>
        <v/>
      </c>
      <c r="S25" s="77"/>
      <c r="T25" s="80">
        <f t="shared" si="4"/>
        <v/>
      </c>
      <c r="U25" s="81"/>
      <c r="V25" s="82">
        <f t="shared" si="5"/>
        <v/>
      </c>
      <c r="W25" s="82"/>
    </row>
    <row r="26" spans="2:23">
      <c r="B26" s="6">
        <v>17</v>
      </c>
      <c r="C26" s="54">
        <f t="shared" si="6"/>
        <v/>
      </c>
      <c r="D26" s="54"/>
      <c r="E26" s="57">
        <f t="shared" si="7"/>
        <v>2006</v>
      </c>
      <c r="F26" s="22"/>
      <c r="G26" s="6"/>
      <c r="H26" s="60"/>
      <c r="I26" s="60"/>
      <c r="J26" s="60"/>
      <c r="K26" s="60"/>
      <c r="L26" s="68">
        <f t="shared" si="0"/>
        <v/>
      </c>
      <c r="M26" s="54">
        <f t="shared" si="1"/>
        <v/>
      </c>
      <c r="N26" s="54"/>
      <c r="O26" s="74">
        <f t="shared" si="2"/>
        <v/>
      </c>
      <c r="P26" s="57">
        <f t="shared" si="3"/>
        <v>2006</v>
      </c>
      <c r="Q26" s="22"/>
      <c r="R26" s="77">
        <f t="shared" si="8"/>
        <v/>
      </c>
      <c r="S26" s="77"/>
      <c r="T26" s="80">
        <f t="shared" si="4"/>
        <v/>
      </c>
      <c r="U26" s="81"/>
      <c r="V26" s="82">
        <f t="shared" si="5"/>
        <v/>
      </c>
      <c r="W26" s="82"/>
    </row>
    <row r="27" spans="2:23">
      <c r="B27" s="6">
        <v>18</v>
      </c>
      <c r="C27" s="54">
        <f t="shared" si="6"/>
        <v/>
      </c>
      <c r="D27" s="54"/>
      <c r="E27" s="57">
        <f t="shared" si="7"/>
        <v>2006</v>
      </c>
      <c r="F27" s="22"/>
      <c r="G27" s="6"/>
      <c r="H27" s="60"/>
      <c r="I27" s="60"/>
      <c r="J27" s="60"/>
      <c r="K27" s="60"/>
      <c r="L27" s="68">
        <f t="shared" si="0"/>
        <v/>
      </c>
      <c r="M27" s="54">
        <f t="shared" si="1"/>
        <v/>
      </c>
      <c r="N27" s="54"/>
      <c r="O27" s="74">
        <f t="shared" si="2"/>
        <v/>
      </c>
      <c r="P27" s="57">
        <f t="shared" si="3"/>
        <v>2006</v>
      </c>
      <c r="Q27" s="22"/>
      <c r="R27" s="77">
        <f t="shared" si="8"/>
        <v/>
      </c>
      <c r="S27" s="77"/>
      <c r="T27" s="80">
        <f t="shared" si="4"/>
        <v/>
      </c>
      <c r="U27" s="81"/>
      <c r="V27" s="82">
        <f t="shared" si="5"/>
        <v/>
      </c>
      <c r="W27" s="82"/>
    </row>
    <row r="28" spans="2:23">
      <c r="B28" s="6">
        <v>19</v>
      </c>
      <c r="C28" s="54">
        <f t="shared" si="6"/>
        <v/>
      </c>
      <c r="D28" s="54"/>
      <c r="E28" s="57">
        <f t="shared" si="7"/>
        <v>2006</v>
      </c>
      <c r="F28" s="22"/>
      <c r="G28" s="6"/>
      <c r="H28" s="60"/>
      <c r="I28" s="60"/>
      <c r="J28" s="60"/>
      <c r="K28" s="60"/>
      <c r="L28" s="68">
        <f t="shared" si="0"/>
        <v/>
      </c>
      <c r="M28" s="54">
        <f t="shared" si="1"/>
        <v/>
      </c>
      <c r="N28" s="54"/>
      <c r="O28" s="74">
        <f t="shared" si="2"/>
        <v/>
      </c>
      <c r="P28" s="57">
        <f t="shared" si="3"/>
        <v>2006</v>
      </c>
      <c r="Q28" s="22"/>
      <c r="R28" s="77">
        <f t="shared" si="8"/>
        <v/>
      </c>
      <c r="S28" s="77"/>
      <c r="T28" s="80">
        <f t="shared" si="4"/>
        <v/>
      </c>
      <c r="U28" s="81"/>
      <c r="V28" s="82">
        <f t="shared" si="5"/>
        <v/>
      </c>
      <c r="W28" s="82"/>
    </row>
    <row r="29" spans="2:23">
      <c r="B29" s="6">
        <v>20</v>
      </c>
      <c r="C29" s="54">
        <f t="shared" si="6"/>
        <v/>
      </c>
      <c r="D29" s="54"/>
      <c r="E29" s="57">
        <f t="shared" si="7"/>
        <v>2006</v>
      </c>
      <c r="F29" s="22"/>
      <c r="G29" s="6"/>
      <c r="H29" s="60"/>
      <c r="I29" s="60"/>
      <c r="J29" s="60"/>
      <c r="K29" s="60"/>
      <c r="L29" s="68">
        <f t="shared" si="0"/>
        <v/>
      </c>
      <c r="M29" s="54">
        <f t="shared" si="1"/>
        <v/>
      </c>
      <c r="N29" s="54"/>
      <c r="O29" s="74">
        <f t="shared" si="2"/>
        <v/>
      </c>
      <c r="P29" s="57">
        <f t="shared" si="3"/>
        <v>2006</v>
      </c>
      <c r="Q29" s="22"/>
      <c r="R29" s="77">
        <f t="shared" si="8"/>
        <v/>
      </c>
      <c r="S29" s="77"/>
      <c r="T29" s="80">
        <f t="shared" si="4"/>
        <v/>
      </c>
      <c r="U29" s="81"/>
      <c r="V29" s="82">
        <f t="shared" si="5"/>
        <v/>
      </c>
      <c r="W29" s="82"/>
    </row>
    <row r="30" spans="2:23">
      <c r="B30" s="6">
        <v>21</v>
      </c>
      <c r="C30" s="54">
        <f t="shared" si="6"/>
        <v/>
      </c>
      <c r="D30" s="54"/>
      <c r="E30" s="57">
        <f t="shared" si="7"/>
        <v>2006</v>
      </c>
      <c r="F30" s="22"/>
      <c r="G30" s="6"/>
      <c r="H30" s="60"/>
      <c r="I30" s="60"/>
      <c r="J30" s="60"/>
      <c r="K30" s="60"/>
      <c r="L30" s="68">
        <f t="shared" si="0"/>
        <v/>
      </c>
      <c r="M30" s="54">
        <f t="shared" si="1"/>
        <v/>
      </c>
      <c r="N30" s="54"/>
      <c r="O30" s="74">
        <f t="shared" si="2"/>
        <v/>
      </c>
      <c r="P30" s="57">
        <f t="shared" si="3"/>
        <v>2006</v>
      </c>
      <c r="Q30" s="22"/>
      <c r="R30" s="77">
        <f t="shared" si="8"/>
        <v/>
      </c>
      <c r="S30" s="77"/>
      <c r="T30" s="80">
        <f t="shared" si="4"/>
        <v/>
      </c>
      <c r="U30" s="81"/>
      <c r="V30" s="82">
        <f t="shared" si="5"/>
        <v/>
      </c>
      <c r="W30" s="82"/>
    </row>
    <row r="31" spans="2:23">
      <c r="B31" s="6">
        <v>22</v>
      </c>
      <c r="C31" s="54">
        <f t="shared" si="6"/>
        <v/>
      </c>
      <c r="D31" s="54"/>
      <c r="E31" s="57">
        <f t="shared" si="7"/>
        <v>2006</v>
      </c>
      <c r="F31" s="22"/>
      <c r="G31" s="6"/>
      <c r="H31" s="60"/>
      <c r="I31" s="60"/>
      <c r="J31" s="60"/>
      <c r="K31" s="60"/>
      <c r="L31" s="68">
        <f t="shared" si="0"/>
        <v/>
      </c>
      <c r="M31" s="54">
        <f t="shared" si="1"/>
        <v/>
      </c>
      <c r="N31" s="54"/>
      <c r="O31" s="74">
        <f t="shared" si="2"/>
        <v/>
      </c>
      <c r="P31" s="57">
        <f t="shared" si="3"/>
        <v>2006</v>
      </c>
      <c r="Q31" s="22"/>
      <c r="R31" s="77">
        <f t="shared" si="8"/>
        <v/>
      </c>
      <c r="S31" s="77"/>
      <c r="T31" s="80">
        <f t="shared" si="4"/>
        <v/>
      </c>
      <c r="U31" s="81"/>
      <c r="V31" s="82">
        <f t="shared" si="5"/>
        <v/>
      </c>
      <c r="W31" s="82"/>
    </row>
    <row r="32" spans="2:23">
      <c r="B32" s="6">
        <v>23</v>
      </c>
      <c r="C32" s="54">
        <f t="shared" si="6"/>
        <v/>
      </c>
      <c r="D32" s="54"/>
      <c r="E32" s="57">
        <f t="shared" si="7"/>
        <v>2006</v>
      </c>
      <c r="F32" s="22"/>
      <c r="G32" s="6"/>
      <c r="H32" s="60"/>
      <c r="I32" s="60"/>
      <c r="J32" s="60"/>
      <c r="K32" s="60"/>
      <c r="L32" s="68">
        <f t="shared" si="0"/>
        <v/>
      </c>
      <c r="M32" s="54">
        <f t="shared" si="1"/>
        <v/>
      </c>
      <c r="N32" s="54"/>
      <c r="O32" s="74">
        <f t="shared" si="2"/>
        <v/>
      </c>
      <c r="P32" s="57">
        <f t="shared" si="3"/>
        <v>2006</v>
      </c>
      <c r="Q32" s="22"/>
      <c r="R32" s="77">
        <f t="shared" si="8"/>
        <v/>
      </c>
      <c r="S32" s="77"/>
      <c r="T32" s="80">
        <f t="shared" si="4"/>
        <v/>
      </c>
      <c r="U32" s="81"/>
      <c r="V32" s="82">
        <f t="shared" si="5"/>
        <v/>
      </c>
      <c r="W32" s="82"/>
    </row>
    <row r="33" spans="2:23">
      <c r="B33" s="6">
        <v>24</v>
      </c>
      <c r="C33" s="54">
        <f t="shared" si="6"/>
        <v/>
      </c>
      <c r="D33" s="54"/>
      <c r="E33" s="57">
        <f t="shared" si="7"/>
        <v>2006</v>
      </c>
      <c r="F33" s="22"/>
      <c r="G33" s="6"/>
      <c r="H33" s="60"/>
      <c r="I33" s="60"/>
      <c r="J33" s="60"/>
      <c r="K33" s="60"/>
      <c r="L33" s="68">
        <f t="shared" si="0"/>
        <v/>
      </c>
      <c r="M33" s="54">
        <f t="shared" si="1"/>
        <v/>
      </c>
      <c r="N33" s="54"/>
      <c r="O33" s="74">
        <f t="shared" si="2"/>
        <v/>
      </c>
      <c r="P33" s="57">
        <f t="shared" si="3"/>
        <v>2006</v>
      </c>
      <c r="Q33" s="22"/>
      <c r="R33" s="77">
        <f t="shared" si="8"/>
        <v/>
      </c>
      <c r="S33" s="77"/>
      <c r="T33" s="80">
        <f t="shared" si="4"/>
        <v/>
      </c>
      <c r="U33" s="81"/>
      <c r="V33" s="82">
        <f t="shared" si="5"/>
        <v/>
      </c>
      <c r="W33" s="82"/>
    </row>
    <row r="34" spans="2:23">
      <c r="B34" s="6">
        <v>25</v>
      </c>
      <c r="C34" s="54">
        <f t="shared" si="6"/>
        <v/>
      </c>
      <c r="D34" s="54"/>
      <c r="E34" s="57">
        <f t="shared" si="7"/>
        <v>2006</v>
      </c>
      <c r="F34" s="22"/>
      <c r="G34" s="6"/>
      <c r="H34" s="60"/>
      <c r="I34" s="60"/>
      <c r="J34" s="60"/>
      <c r="K34" s="60"/>
      <c r="L34" s="68">
        <f t="shared" si="0"/>
        <v/>
      </c>
      <c r="M34" s="54">
        <f t="shared" si="1"/>
        <v/>
      </c>
      <c r="N34" s="54"/>
      <c r="O34" s="74">
        <f t="shared" si="2"/>
        <v/>
      </c>
      <c r="P34" s="57">
        <f t="shared" si="3"/>
        <v>2006</v>
      </c>
      <c r="Q34" s="22"/>
      <c r="R34" s="77">
        <f t="shared" si="8"/>
        <v/>
      </c>
      <c r="S34" s="77"/>
      <c r="T34" s="80">
        <f t="shared" si="4"/>
        <v/>
      </c>
      <c r="U34" s="81"/>
      <c r="V34" s="82">
        <f t="shared" si="5"/>
        <v/>
      </c>
      <c r="W34" s="82"/>
    </row>
    <row r="35" spans="2:23">
      <c r="B35" s="6">
        <v>26</v>
      </c>
      <c r="C35" s="54">
        <f t="shared" si="6"/>
        <v/>
      </c>
      <c r="D35" s="54"/>
      <c r="E35" s="57">
        <f t="shared" si="7"/>
        <v>2006</v>
      </c>
      <c r="F35" s="22"/>
      <c r="G35" s="6"/>
      <c r="H35" s="60"/>
      <c r="I35" s="60"/>
      <c r="J35" s="60"/>
      <c r="K35" s="60"/>
      <c r="L35" s="68">
        <f t="shared" si="0"/>
        <v/>
      </c>
      <c r="M35" s="54">
        <f t="shared" si="1"/>
        <v/>
      </c>
      <c r="N35" s="54"/>
      <c r="O35" s="74">
        <f t="shared" si="2"/>
        <v/>
      </c>
      <c r="P35" s="57">
        <f t="shared" si="3"/>
        <v>2006</v>
      </c>
      <c r="Q35" s="22"/>
      <c r="R35" s="77">
        <f t="shared" si="8"/>
        <v/>
      </c>
      <c r="S35" s="77"/>
      <c r="T35" s="80">
        <f t="shared" si="4"/>
        <v/>
      </c>
      <c r="U35" s="81"/>
      <c r="V35" s="82">
        <f t="shared" si="5"/>
        <v/>
      </c>
      <c r="W35" s="82"/>
    </row>
    <row r="36" spans="2:23">
      <c r="B36" s="6">
        <v>27</v>
      </c>
      <c r="C36" s="54">
        <f t="shared" si="6"/>
        <v/>
      </c>
      <c r="D36" s="54"/>
      <c r="E36" s="57">
        <f t="shared" si="7"/>
        <v>2006</v>
      </c>
      <c r="F36" s="22"/>
      <c r="G36" s="6"/>
      <c r="H36" s="60"/>
      <c r="I36" s="60"/>
      <c r="J36" s="60"/>
      <c r="K36" s="60"/>
      <c r="L36" s="68">
        <f t="shared" si="0"/>
        <v/>
      </c>
      <c r="M36" s="54">
        <f t="shared" si="1"/>
        <v/>
      </c>
      <c r="N36" s="54"/>
      <c r="O36" s="74">
        <f t="shared" si="2"/>
        <v/>
      </c>
      <c r="P36" s="57">
        <f t="shared" si="3"/>
        <v>2006</v>
      </c>
      <c r="Q36" s="22"/>
      <c r="R36" s="77">
        <f t="shared" si="8"/>
        <v/>
      </c>
      <c r="S36" s="77"/>
      <c r="T36" s="80">
        <f t="shared" si="4"/>
        <v/>
      </c>
      <c r="U36" s="81"/>
      <c r="V36" s="82">
        <f t="shared" si="5"/>
        <v/>
      </c>
      <c r="W36" s="82"/>
    </row>
    <row r="37" spans="2:23">
      <c r="B37" s="6">
        <v>28</v>
      </c>
      <c r="C37" s="54">
        <f t="shared" si="6"/>
        <v/>
      </c>
      <c r="D37" s="54"/>
      <c r="E37" s="57">
        <f t="shared" si="7"/>
        <v>2006</v>
      </c>
      <c r="F37" s="22"/>
      <c r="G37" s="6"/>
      <c r="H37" s="60"/>
      <c r="I37" s="60"/>
      <c r="J37" s="60"/>
      <c r="K37" s="60"/>
      <c r="L37" s="68">
        <f t="shared" si="0"/>
        <v/>
      </c>
      <c r="M37" s="54">
        <f t="shared" si="1"/>
        <v/>
      </c>
      <c r="N37" s="54"/>
      <c r="O37" s="74">
        <f t="shared" si="2"/>
        <v/>
      </c>
      <c r="P37" s="57">
        <f t="shared" si="3"/>
        <v>2006</v>
      </c>
      <c r="Q37" s="22"/>
      <c r="R37" s="77">
        <f t="shared" si="8"/>
        <v/>
      </c>
      <c r="S37" s="77"/>
      <c r="T37" s="80">
        <f t="shared" si="4"/>
        <v/>
      </c>
      <c r="U37" s="81"/>
      <c r="V37" s="82">
        <f t="shared" si="5"/>
        <v/>
      </c>
      <c r="W37" s="82"/>
    </row>
    <row r="38" spans="2:23" s="52" customFormat="1">
      <c r="B38" s="6">
        <v>29</v>
      </c>
      <c r="C38" s="54">
        <f t="shared" si="6"/>
        <v/>
      </c>
      <c r="D38" s="54"/>
      <c r="E38" s="57">
        <f t="shared" si="7"/>
        <v>2006</v>
      </c>
      <c r="F38" s="22"/>
      <c r="G38" s="6"/>
      <c r="H38" s="60"/>
      <c r="I38" s="60"/>
      <c r="J38" s="60"/>
      <c r="K38" s="60"/>
      <c r="L38" s="68">
        <f t="shared" si="0"/>
        <v/>
      </c>
      <c r="M38" s="54">
        <f t="shared" si="1"/>
        <v/>
      </c>
      <c r="N38" s="54"/>
      <c r="O38" s="74">
        <f t="shared" si="2"/>
        <v/>
      </c>
      <c r="P38" s="57">
        <f t="shared" si="3"/>
        <v>2006</v>
      </c>
      <c r="Q38" s="22"/>
      <c r="R38" s="77">
        <f t="shared" si="8"/>
        <v/>
      </c>
      <c r="S38" s="77"/>
      <c r="T38" s="80">
        <f t="shared" si="4"/>
        <v/>
      </c>
      <c r="U38" s="81"/>
      <c r="V38" s="82">
        <f t="shared" si="5"/>
        <v/>
      </c>
      <c r="W38" s="82"/>
    </row>
    <row r="39" spans="2:23">
      <c r="B39" s="6">
        <v>30</v>
      </c>
      <c r="C39" s="54">
        <f t="shared" si="6"/>
        <v/>
      </c>
      <c r="D39" s="54"/>
      <c r="E39" s="57">
        <f t="shared" si="7"/>
        <v>2006</v>
      </c>
      <c r="F39" s="22"/>
      <c r="G39" s="6"/>
      <c r="H39" s="60"/>
      <c r="I39" s="60"/>
      <c r="J39" s="60"/>
      <c r="K39" s="60"/>
      <c r="L39" s="68">
        <f t="shared" si="0"/>
        <v/>
      </c>
      <c r="M39" s="54">
        <f t="shared" si="1"/>
        <v/>
      </c>
      <c r="N39" s="54"/>
      <c r="O39" s="74">
        <f t="shared" si="2"/>
        <v/>
      </c>
      <c r="P39" s="57">
        <f t="shared" si="3"/>
        <v>2006</v>
      </c>
      <c r="Q39" s="22"/>
      <c r="R39" s="77">
        <f t="shared" si="8"/>
        <v/>
      </c>
      <c r="S39" s="77"/>
      <c r="T39" s="80">
        <f t="shared" si="4"/>
        <v/>
      </c>
      <c r="U39" s="81"/>
      <c r="V39" s="82">
        <f t="shared" si="5"/>
        <v/>
      </c>
      <c r="W39" s="82"/>
    </row>
    <row r="40" spans="2:23">
      <c r="B40" s="6">
        <v>31</v>
      </c>
      <c r="C40" s="54">
        <f t="shared" si="6"/>
        <v/>
      </c>
      <c r="D40" s="54"/>
      <c r="E40" s="57">
        <f t="shared" si="7"/>
        <v>2006</v>
      </c>
      <c r="F40" s="22"/>
      <c r="G40" s="6"/>
      <c r="H40" s="60"/>
      <c r="I40" s="60"/>
      <c r="J40" s="60"/>
      <c r="K40" s="60"/>
      <c r="L40" s="68">
        <f t="shared" si="0"/>
        <v/>
      </c>
      <c r="M40" s="54">
        <f t="shared" si="1"/>
        <v/>
      </c>
      <c r="N40" s="54"/>
      <c r="O40" s="74">
        <f t="shared" si="2"/>
        <v/>
      </c>
      <c r="P40" s="57">
        <f t="shared" si="3"/>
        <v>2006</v>
      </c>
      <c r="Q40" s="22"/>
      <c r="R40" s="77">
        <f t="shared" si="8"/>
        <v/>
      </c>
      <c r="S40" s="77"/>
      <c r="T40" s="80">
        <f t="shared" si="4"/>
        <v/>
      </c>
      <c r="U40" s="81"/>
      <c r="V40" s="82">
        <f t="shared" si="5"/>
        <v/>
      </c>
      <c r="W40" s="82"/>
    </row>
    <row r="41" spans="2:23">
      <c r="B41" s="6">
        <v>32</v>
      </c>
      <c r="C41" s="54">
        <f t="shared" si="6"/>
        <v/>
      </c>
      <c r="D41" s="54"/>
      <c r="E41" s="57">
        <f t="shared" si="7"/>
        <v>2006</v>
      </c>
      <c r="F41" s="22"/>
      <c r="G41" s="6"/>
      <c r="H41" s="60"/>
      <c r="I41" s="60"/>
      <c r="J41" s="60"/>
      <c r="K41" s="60"/>
      <c r="L41" s="68">
        <f t="shared" si="0"/>
        <v/>
      </c>
      <c r="M41" s="54">
        <f t="shared" si="1"/>
        <v/>
      </c>
      <c r="N41" s="54"/>
      <c r="O41" s="74">
        <f t="shared" si="2"/>
        <v/>
      </c>
      <c r="P41" s="57">
        <f t="shared" si="3"/>
        <v>2006</v>
      </c>
      <c r="Q41" s="22"/>
      <c r="R41" s="77">
        <f t="shared" si="8"/>
        <v/>
      </c>
      <c r="S41" s="77"/>
      <c r="T41" s="80">
        <f t="shared" si="4"/>
        <v/>
      </c>
      <c r="U41" s="81"/>
      <c r="V41" s="82">
        <f t="shared" si="5"/>
        <v/>
      </c>
      <c r="W41" s="82"/>
    </row>
    <row r="42" spans="2:23">
      <c r="B42" s="6">
        <v>33</v>
      </c>
      <c r="C42" s="54">
        <f t="shared" si="6"/>
        <v/>
      </c>
      <c r="D42" s="54"/>
      <c r="E42" s="57">
        <f t="shared" si="7"/>
        <v>2006</v>
      </c>
      <c r="F42" s="22"/>
      <c r="G42" s="6"/>
      <c r="H42" s="60"/>
      <c r="I42" s="60"/>
      <c r="J42" s="60"/>
      <c r="K42" s="60"/>
      <c r="L42" s="68">
        <f t="shared" si="0"/>
        <v/>
      </c>
      <c r="M42" s="54">
        <f t="shared" si="1"/>
        <v/>
      </c>
      <c r="N42" s="54"/>
      <c r="O42" s="74">
        <f t="shared" si="2"/>
        <v/>
      </c>
      <c r="P42" s="57">
        <f t="shared" si="3"/>
        <v>2006</v>
      </c>
      <c r="Q42" s="22"/>
      <c r="R42" s="77">
        <f t="shared" si="8"/>
        <v/>
      </c>
      <c r="S42" s="77"/>
      <c r="T42" s="80">
        <f t="shared" si="4"/>
        <v/>
      </c>
      <c r="U42" s="81"/>
      <c r="V42" s="82">
        <f t="shared" si="5"/>
        <v/>
      </c>
      <c r="W42" s="82"/>
    </row>
    <row r="43" spans="2:23">
      <c r="B43" s="6">
        <v>34</v>
      </c>
      <c r="C43" s="54">
        <f t="shared" si="6"/>
        <v/>
      </c>
      <c r="D43" s="54"/>
      <c r="E43" s="57">
        <f t="shared" si="7"/>
        <v>2006</v>
      </c>
      <c r="F43" s="22"/>
      <c r="G43" s="6"/>
      <c r="H43" s="60"/>
      <c r="I43" s="60"/>
      <c r="J43" s="60"/>
      <c r="K43" s="60"/>
      <c r="L43" s="68">
        <f t="shared" si="0"/>
        <v/>
      </c>
      <c r="M43" s="54">
        <f t="shared" si="1"/>
        <v/>
      </c>
      <c r="N43" s="54"/>
      <c r="O43" s="74">
        <f t="shared" si="2"/>
        <v/>
      </c>
      <c r="P43" s="57">
        <f t="shared" si="3"/>
        <v>2006</v>
      </c>
      <c r="Q43" s="22"/>
      <c r="R43" s="77">
        <f t="shared" si="8"/>
        <v/>
      </c>
      <c r="S43" s="77"/>
      <c r="T43" s="80">
        <f t="shared" si="4"/>
        <v/>
      </c>
      <c r="U43" s="81"/>
      <c r="V43" s="82">
        <f t="shared" si="5"/>
        <v/>
      </c>
      <c r="W43" s="82"/>
    </row>
    <row r="44" spans="2:23">
      <c r="B44" s="6">
        <v>35</v>
      </c>
      <c r="C44" s="54">
        <f t="shared" si="6"/>
        <v/>
      </c>
      <c r="D44" s="54"/>
      <c r="E44" s="57">
        <f t="shared" si="7"/>
        <v>2006</v>
      </c>
      <c r="F44" s="22"/>
      <c r="G44" s="6"/>
      <c r="H44" s="60"/>
      <c r="I44" s="60"/>
      <c r="J44" s="60"/>
      <c r="K44" s="60"/>
      <c r="L44" s="68">
        <f t="shared" si="0"/>
        <v/>
      </c>
      <c r="M44" s="54">
        <f t="shared" si="1"/>
        <v/>
      </c>
      <c r="N44" s="54"/>
      <c r="O44" s="74">
        <f t="shared" si="2"/>
        <v/>
      </c>
      <c r="P44" s="57">
        <f t="shared" si="3"/>
        <v>2006</v>
      </c>
      <c r="Q44" s="22"/>
      <c r="R44" s="77">
        <f t="shared" si="8"/>
        <v/>
      </c>
      <c r="S44" s="77"/>
      <c r="T44" s="80">
        <f t="shared" si="4"/>
        <v/>
      </c>
      <c r="U44" s="81"/>
      <c r="V44" s="82">
        <f t="shared" si="5"/>
        <v/>
      </c>
      <c r="W44" s="82"/>
    </row>
    <row r="45" spans="2:23">
      <c r="B45" s="6">
        <v>36</v>
      </c>
      <c r="C45" s="54">
        <f t="shared" si="6"/>
        <v/>
      </c>
      <c r="D45" s="54"/>
      <c r="E45" s="57">
        <f t="shared" si="7"/>
        <v>2006</v>
      </c>
      <c r="F45" s="22"/>
      <c r="G45" s="6"/>
      <c r="H45" s="60"/>
      <c r="I45" s="60"/>
      <c r="J45" s="60"/>
      <c r="K45" s="60"/>
      <c r="L45" s="68">
        <f t="shared" si="0"/>
        <v/>
      </c>
      <c r="M45" s="54">
        <f t="shared" si="1"/>
        <v/>
      </c>
      <c r="N45" s="54"/>
      <c r="O45" s="74">
        <f t="shared" si="2"/>
        <v/>
      </c>
      <c r="P45" s="57">
        <f t="shared" si="3"/>
        <v>2006</v>
      </c>
      <c r="Q45" s="22"/>
      <c r="R45" s="77">
        <f t="shared" si="8"/>
        <v/>
      </c>
      <c r="S45" s="77"/>
      <c r="T45" s="80">
        <f t="shared" si="4"/>
        <v/>
      </c>
      <c r="U45" s="81"/>
      <c r="V45" s="82">
        <f t="shared" si="5"/>
        <v/>
      </c>
      <c r="W45" s="82"/>
    </row>
    <row r="46" spans="2:23">
      <c r="B46" s="6">
        <v>37</v>
      </c>
      <c r="C46" s="54">
        <f t="shared" si="6"/>
        <v/>
      </c>
      <c r="D46" s="54"/>
      <c r="E46" s="57">
        <f t="shared" si="7"/>
        <v>2006</v>
      </c>
      <c r="F46" s="22"/>
      <c r="G46" s="6"/>
      <c r="H46" s="60"/>
      <c r="I46" s="60"/>
      <c r="J46" s="60"/>
      <c r="K46" s="60"/>
      <c r="L46" s="68">
        <f t="shared" si="0"/>
        <v/>
      </c>
      <c r="M46" s="54">
        <f t="shared" si="1"/>
        <v/>
      </c>
      <c r="N46" s="54"/>
      <c r="O46" s="74">
        <f t="shared" si="2"/>
        <v/>
      </c>
      <c r="P46" s="57">
        <f t="shared" si="3"/>
        <v>2006</v>
      </c>
      <c r="Q46" s="22"/>
      <c r="R46" s="77">
        <f t="shared" si="8"/>
        <v/>
      </c>
      <c r="S46" s="77"/>
      <c r="T46" s="80">
        <f t="shared" si="4"/>
        <v/>
      </c>
      <c r="U46" s="81"/>
      <c r="V46" s="82">
        <f t="shared" si="5"/>
        <v/>
      </c>
      <c r="W46" s="82"/>
    </row>
    <row r="47" spans="2:23">
      <c r="B47" s="6">
        <v>38</v>
      </c>
      <c r="C47" s="54">
        <f t="shared" si="6"/>
        <v/>
      </c>
      <c r="D47" s="54"/>
      <c r="E47" s="57">
        <f t="shared" si="7"/>
        <v>2006</v>
      </c>
      <c r="F47" s="22"/>
      <c r="G47" s="6"/>
      <c r="H47" s="60"/>
      <c r="I47" s="60"/>
      <c r="J47" s="60"/>
      <c r="K47" s="60"/>
      <c r="L47" s="68">
        <f t="shared" si="0"/>
        <v/>
      </c>
      <c r="M47" s="54">
        <f t="shared" si="1"/>
        <v/>
      </c>
      <c r="N47" s="54"/>
      <c r="O47" s="74">
        <f t="shared" si="2"/>
        <v/>
      </c>
      <c r="P47" s="57">
        <f t="shared" si="3"/>
        <v>2006</v>
      </c>
      <c r="Q47" s="22"/>
      <c r="R47" s="77">
        <f t="shared" si="8"/>
        <v/>
      </c>
      <c r="S47" s="77"/>
      <c r="T47" s="80">
        <f t="shared" si="4"/>
        <v/>
      </c>
      <c r="U47" s="81"/>
      <c r="V47" s="82">
        <f t="shared" si="5"/>
        <v/>
      </c>
      <c r="W47" s="82"/>
    </row>
    <row r="48" spans="2:23">
      <c r="B48" s="6">
        <v>39</v>
      </c>
      <c r="C48" s="54">
        <f t="shared" si="6"/>
        <v/>
      </c>
      <c r="D48" s="54"/>
      <c r="E48" s="57">
        <f t="shared" si="7"/>
        <v>2006</v>
      </c>
      <c r="F48" s="22"/>
      <c r="G48" s="6"/>
      <c r="H48" s="60"/>
      <c r="I48" s="60"/>
      <c r="J48" s="60"/>
      <c r="K48" s="60"/>
      <c r="L48" s="68">
        <f t="shared" si="0"/>
        <v/>
      </c>
      <c r="M48" s="54">
        <f t="shared" si="1"/>
        <v/>
      </c>
      <c r="N48" s="54"/>
      <c r="O48" s="74">
        <f t="shared" si="2"/>
        <v/>
      </c>
      <c r="P48" s="57">
        <f t="shared" si="3"/>
        <v>2006</v>
      </c>
      <c r="Q48" s="22"/>
      <c r="R48" s="77">
        <f t="shared" si="8"/>
        <v/>
      </c>
      <c r="S48" s="77"/>
      <c r="T48" s="80">
        <f t="shared" si="4"/>
        <v/>
      </c>
      <c r="U48" s="81"/>
      <c r="V48" s="82">
        <f t="shared" si="5"/>
        <v/>
      </c>
      <c r="W48" s="82"/>
    </row>
    <row r="49" spans="2:23">
      <c r="B49" s="6">
        <v>40</v>
      </c>
      <c r="C49" s="54">
        <f t="shared" si="6"/>
        <v/>
      </c>
      <c r="D49" s="54"/>
      <c r="E49" s="57">
        <f t="shared" si="7"/>
        <v>2006</v>
      </c>
      <c r="F49" s="22"/>
      <c r="G49" s="6"/>
      <c r="H49" s="60"/>
      <c r="I49" s="60"/>
      <c r="J49" s="60"/>
      <c r="K49" s="60"/>
      <c r="L49" s="68">
        <f t="shared" si="0"/>
        <v/>
      </c>
      <c r="M49" s="54">
        <f t="shared" si="1"/>
        <v/>
      </c>
      <c r="N49" s="54"/>
      <c r="O49" s="74">
        <f t="shared" si="2"/>
        <v/>
      </c>
      <c r="P49" s="57">
        <f t="shared" si="3"/>
        <v>2006</v>
      </c>
      <c r="Q49" s="22"/>
      <c r="R49" s="77">
        <f t="shared" si="8"/>
        <v/>
      </c>
      <c r="S49" s="77"/>
      <c r="T49" s="80">
        <f t="shared" si="4"/>
        <v/>
      </c>
      <c r="U49" s="81"/>
      <c r="V49" s="82">
        <f t="shared" si="5"/>
        <v/>
      </c>
      <c r="W49" s="82"/>
    </row>
    <row r="50" spans="2:23">
      <c r="B50" s="6">
        <v>41</v>
      </c>
      <c r="C50" s="54">
        <f t="shared" si="6"/>
        <v/>
      </c>
      <c r="D50" s="54"/>
      <c r="E50" s="57">
        <f t="shared" si="7"/>
        <v>2006</v>
      </c>
      <c r="F50" s="22"/>
      <c r="G50" s="6"/>
      <c r="H50" s="60"/>
      <c r="I50" s="60"/>
      <c r="J50" s="60"/>
      <c r="K50" s="60"/>
      <c r="L50" s="68">
        <f t="shared" si="0"/>
        <v/>
      </c>
      <c r="M50" s="54">
        <f t="shared" si="1"/>
        <v/>
      </c>
      <c r="N50" s="54"/>
      <c r="O50" s="74">
        <f t="shared" si="2"/>
        <v/>
      </c>
      <c r="P50" s="57">
        <f t="shared" si="3"/>
        <v>2006</v>
      </c>
      <c r="Q50" s="22"/>
      <c r="R50" s="77">
        <f t="shared" si="8"/>
        <v/>
      </c>
      <c r="S50" s="77"/>
      <c r="T50" s="80">
        <f t="shared" si="4"/>
        <v/>
      </c>
      <c r="U50" s="81"/>
      <c r="V50" s="82">
        <f t="shared" si="5"/>
        <v/>
      </c>
      <c r="W50" s="82"/>
    </row>
    <row r="51" spans="2:23">
      <c r="B51" s="6">
        <v>42</v>
      </c>
      <c r="C51" s="54">
        <f t="shared" si="6"/>
        <v/>
      </c>
      <c r="D51" s="54"/>
      <c r="E51" s="57">
        <f t="shared" si="7"/>
        <v>2006</v>
      </c>
      <c r="F51" s="22"/>
      <c r="G51" s="6"/>
      <c r="H51" s="60"/>
      <c r="I51" s="60"/>
      <c r="J51" s="60"/>
      <c r="K51" s="60"/>
      <c r="L51" s="68">
        <f t="shared" si="0"/>
        <v/>
      </c>
      <c r="M51" s="54">
        <f t="shared" si="1"/>
        <v/>
      </c>
      <c r="N51" s="54"/>
      <c r="O51" s="74">
        <f t="shared" si="2"/>
        <v/>
      </c>
      <c r="P51" s="57">
        <f t="shared" si="3"/>
        <v>2006</v>
      </c>
      <c r="Q51" s="22"/>
      <c r="R51" s="77">
        <f t="shared" si="8"/>
        <v/>
      </c>
      <c r="S51" s="77"/>
      <c r="T51" s="80">
        <f t="shared" si="4"/>
        <v/>
      </c>
      <c r="U51" s="81"/>
      <c r="V51" s="82">
        <f t="shared" si="5"/>
        <v/>
      </c>
      <c r="W51" s="82"/>
    </row>
    <row r="52" spans="2:23">
      <c r="B52" s="6">
        <v>43</v>
      </c>
      <c r="C52" s="54">
        <f t="shared" si="6"/>
        <v/>
      </c>
      <c r="D52" s="54"/>
      <c r="E52" s="57">
        <f t="shared" si="7"/>
        <v>2006</v>
      </c>
      <c r="F52" s="22"/>
      <c r="G52" s="6"/>
      <c r="H52" s="60"/>
      <c r="I52" s="60"/>
      <c r="J52" s="60"/>
      <c r="K52" s="60"/>
      <c r="L52" s="68">
        <f t="shared" si="0"/>
        <v/>
      </c>
      <c r="M52" s="54">
        <f t="shared" si="1"/>
        <v/>
      </c>
      <c r="N52" s="54"/>
      <c r="O52" s="74">
        <f t="shared" si="2"/>
        <v/>
      </c>
      <c r="P52" s="57">
        <f t="shared" si="3"/>
        <v>2006</v>
      </c>
      <c r="Q52" s="22"/>
      <c r="R52" s="77">
        <f t="shared" si="8"/>
        <v/>
      </c>
      <c r="S52" s="77"/>
      <c r="T52" s="80">
        <f t="shared" si="4"/>
        <v/>
      </c>
      <c r="U52" s="81"/>
      <c r="V52" s="82">
        <f t="shared" si="5"/>
        <v/>
      </c>
      <c r="W52" s="82"/>
    </row>
    <row r="53" spans="2:23">
      <c r="B53" s="6">
        <v>44</v>
      </c>
      <c r="C53" s="54">
        <f t="shared" si="6"/>
        <v/>
      </c>
      <c r="D53" s="54"/>
      <c r="E53" s="57">
        <f t="shared" si="7"/>
        <v>2006</v>
      </c>
      <c r="F53" s="22"/>
      <c r="G53" s="6"/>
      <c r="H53" s="60"/>
      <c r="I53" s="60"/>
      <c r="J53" s="60"/>
      <c r="K53" s="60"/>
      <c r="L53" s="68">
        <f t="shared" si="0"/>
        <v/>
      </c>
      <c r="M53" s="54">
        <f t="shared" si="1"/>
        <v/>
      </c>
      <c r="N53" s="54"/>
      <c r="O53" s="74">
        <f t="shared" si="2"/>
        <v/>
      </c>
      <c r="P53" s="57">
        <f t="shared" si="3"/>
        <v>2006</v>
      </c>
      <c r="Q53" s="22"/>
      <c r="R53" s="77">
        <f t="shared" si="8"/>
        <v/>
      </c>
      <c r="S53" s="77"/>
      <c r="T53" s="80">
        <f t="shared" si="4"/>
        <v/>
      </c>
      <c r="U53" s="81"/>
      <c r="V53" s="82">
        <f t="shared" si="5"/>
        <v/>
      </c>
      <c r="W53" s="82"/>
    </row>
    <row r="54" spans="2:23">
      <c r="B54" s="6">
        <v>45</v>
      </c>
      <c r="C54" s="54">
        <f t="shared" si="6"/>
        <v/>
      </c>
      <c r="D54" s="54"/>
      <c r="E54" s="57">
        <f t="shared" si="7"/>
        <v>2006</v>
      </c>
      <c r="F54" s="22"/>
      <c r="G54" s="6"/>
      <c r="H54" s="60"/>
      <c r="I54" s="60"/>
      <c r="J54" s="60"/>
      <c r="K54" s="60"/>
      <c r="L54" s="68">
        <f t="shared" si="0"/>
        <v/>
      </c>
      <c r="M54" s="54">
        <f t="shared" si="1"/>
        <v/>
      </c>
      <c r="N54" s="54"/>
      <c r="O54" s="74">
        <f t="shared" si="2"/>
        <v/>
      </c>
      <c r="P54" s="57">
        <f t="shared" si="3"/>
        <v>2006</v>
      </c>
      <c r="Q54" s="22"/>
      <c r="R54" s="77">
        <f t="shared" si="8"/>
        <v/>
      </c>
      <c r="S54" s="77"/>
      <c r="T54" s="80">
        <f t="shared" si="4"/>
        <v/>
      </c>
      <c r="U54" s="81"/>
      <c r="V54" s="82">
        <f t="shared" si="5"/>
        <v/>
      </c>
      <c r="W54" s="82"/>
    </row>
    <row r="55" spans="2:23">
      <c r="B55" s="6">
        <v>46</v>
      </c>
      <c r="C55" s="54">
        <f t="shared" si="6"/>
        <v/>
      </c>
      <c r="D55" s="54"/>
      <c r="E55" s="57">
        <f t="shared" si="7"/>
        <v>2006</v>
      </c>
      <c r="F55" s="22"/>
      <c r="G55" s="6"/>
      <c r="H55" s="60"/>
      <c r="I55" s="60"/>
      <c r="J55" s="60"/>
      <c r="K55" s="60"/>
      <c r="L55" s="68">
        <f t="shared" si="0"/>
        <v/>
      </c>
      <c r="M55" s="54">
        <f t="shared" si="1"/>
        <v/>
      </c>
      <c r="N55" s="54"/>
      <c r="O55" s="74">
        <f t="shared" si="2"/>
        <v/>
      </c>
      <c r="P55" s="57">
        <f t="shared" si="3"/>
        <v>2006</v>
      </c>
      <c r="Q55" s="22"/>
      <c r="R55" s="77">
        <f t="shared" si="8"/>
        <v/>
      </c>
      <c r="S55" s="77"/>
      <c r="T55" s="80">
        <f t="shared" si="4"/>
        <v/>
      </c>
      <c r="U55" s="81"/>
      <c r="V55" s="82">
        <f t="shared" si="5"/>
        <v/>
      </c>
      <c r="W55" s="82"/>
    </row>
    <row r="56" spans="2:23">
      <c r="B56" s="6">
        <v>47</v>
      </c>
      <c r="C56" s="54">
        <f t="shared" si="6"/>
        <v/>
      </c>
      <c r="D56" s="54"/>
      <c r="E56" s="57">
        <f t="shared" si="7"/>
        <v>2006</v>
      </c>
      <c r="F56" s="22"/>
      <c r="G56" s="6"/>
      <c r="H56" s="60"/>
      <c r="I56" s="60"/>
      <c r="J56" s="60"/>
      <c r="K56" s="60"/>
      <c r="L56" s="68">
        <f t="shared" si="0"/>
        <v/>
      </c>
      <c r="M56" s="54">
        <f t="shared" si="1"/>
        <v/>
      </c>
      <c r="N56" s="54"/>
      <c r="O56" s="74">
        <f t="shared" si="2"/>
        <v/>
      </c>
      <c r="P56" s="57">
        <f t="shared" si="3"/>
        <v>2006</v>
      </c>
      <c r="Q56" s="22"/>
      <c r="R56" s="77">
        <f t="shared" si="8"/>
        <v/>
      </c>
      <c r="S56" s="77"/>
      <c r="T56" s="80">
        <f t="shared" si="4"/>
        <v/>
      </c>
      <c r="U56" s="81"/>
      <c r="V56" s="82">
        <f t="shared" si="5"/>
        <v/>
      </c>
      <c r="W56" s="82"/>
    </row>
    <row r="57" spans="2:23">
      <c r="B57" s="6">
        <v>48</v>
      </c>
      <c r="C57" s="54">
        <f t="shared" si="6"/>
        <v/>
      </c>
      <c r="D57" s="54"/>
      <c r="E57" s="57">
        <f t="shared" si="7"/>
        <v>2006</v>
      </c>
      <c r="F57" s="22"/>
      <c r="G57" s="6"/>
      <c r="H57" s="60"/>
      <c r="I57" s="60"/>
      <c r="J57" s="60"/>
      <c r="K57" s="60"/>
      <c r="L57" s="68">
        <f t="shared" si="0"/>
        <v/>
      </c>
      <c r="M57" s="54">
        <f t="shared" si="1"/>
        <v/>
      </c>
      <c r="N57" s="54"/>
      <c r="O57" s="74">
        <f t="shared" si="2"/>
        <v/>
      </c>
      <c r="P57" s="57">
        <f t="shared" si="3"/>
        <v>2006</v>
      </c>
      <c r="Q57" s="22"/>
      <c r="R57" s="77">
        <f t="shared" si="8"/>
        <v/>
      </c>
      <c r="S57" s="77"/>
      <c r="T57" s="80">
        <f t="shared" si="4"/>
        <v/>
      </c>
      <c r="U57" s="81"/>
      <c r="V57" s="82">
        <f t="shared" si="5"/>
        <v/>
      </c>
      <c r="W57" s="82"/>
    </row>
    <row r="58" spans="2:23">
      <c r="B58" s="6">
        <v>49</v>
      </c>
      <c r="C58" s="54">
        <f t="shared" si="6"/>
        <v/>
      </c>
      <c r="D58" s="54"/>
      <c r="E58" s="57">
        <f t="shared" si="7"/>
        <v>2006</v>
      </c>
      <c r="F58" s="22"/>
      <c r="G58" s="6"/>
      <c r="H58" s="60"/>
      <c r="I58" s="60"/>
      <c r="J58" s="60"/>
      <c r="K58" s="60"/>
      <c r="L58" s="68">
        <f t="shared" si="0"/>
        <v/>
      </c>
      <c r="M58" s="54">
        <f t="shared" si="1"/>
        <v/>
      </c>
      <c r="N58" s="54"/>
      <c r="O58" s="74">
        <f t="shared" si="2"/>
        <v/>
      </c>
      <c r="P58" s="57">
        <f t="shared" si="3"/>
        <v>2006</v>
      </c>
      <c r="Q58" s="22"/>
      <c r="R58" s="77">
        <f t="shared" si="8"/>
        <v/>
      </c>
      <c r="S58" s="77"/>
      <c r="T58" s="80">
        <f t="shared" si="4"/>
        <v/>
      </c>
      <c r="U58" s="81"/>
      <c r="V58" s="82">
        <f t="shared" si="5"/>
        <v/>
      </c>
      <c r="W58" s="82"/>
    </row>
    <row r="59" spans="2:23">
      <c r="B59" s="6">
        <v>50</v>
      </c>
      <c r="C59" s="54">
        <f t="shared" si="6"/>
        <v/>
      </c>
      <c r="D59" s="54"/>
      <c r="E59" s="57">
        <f t="shared" si="7"/>
        <v>2006</v>
      </c>
      <c r="F59" s="22"/>
      <c r="G59" s="6"/>
      <c r="H59" s="60"/>
      <c r="I59" s="60"/>
      <c r="J59" s="60"/>
      <c r="K59" s="60"/>
      <c r="L59" s="68">
        <f t="shared" si="0"/>
        <v/>
      </c>
      <c r="M59" s="54">
        <f t="shared" si="1"/>
        <v/>
      </c>
      <c r="N59" s="54"/>
      <c r="O59" s="74">
        <f t="shared" si="2"/>
        <v/>
      </c>
      <c r="P59" s="57">
        <f t="shared" si="3"/>
        <v>2006</v>
      </c>
      <c r="Q59" s="22"/>
      <c r="R59" s="77">
        <f t="shared" si="8"/>
        <v/>
      </c>
      <c r="S59" s="77"/>
      <c r="T59" s="80">
        <f t="shared" si="4"/>
        <v/>
      </c>
      <c r="U59" s="81"/>
      <c r="V59" s="82">
        <f t="shared" si="5"/>
        <v/>
      </c>
      <c r="W59" s="82"/>
    </row>
    <row r="60" spans="2:23">
      <c r="B60" s="6">
        <v>51</v>
      </c>
      <c r="C60" s="54">
        <f t="shared" si="6"/>
        <v/>
      </c>
      <c r="D60" s="54"/>
      <c r="E60" s="57">
        <f t="shared" si="7"/>
        <v>2006</v>
      </c>
      <c r="F60" s="22"/>
      <c r="G60" s="6"/>
      <c r="H60" s="60"/>
      <c r="I60" s="60"/>
      <c r="J60" s="60"/>
      <c r="K60" s="60"/>
      <c r="L60" s="68">
        <f t="shared" si="0"/>
        <v/>
      </c>
      <c r="M60" s="54">
        <f t="shared" si="1"/>
        <v/>
      </c>
      <c r="N60" s="54"/>
      <c r="O60" s="74">
        <f t="shared" si="2"/>
        <v/>
      </c>
      <c r="P60" s="57">
        <f t="shared" si="3"/>
        <v>2006</v>
      </c>
      <c r="Q60" s="22"/>
      <c r="R60" s="77">
        <f t="shared" si="8"/>
        <v/>
      </c>
      <c r="S60" s="77"/>
      <c r="T60" s="80">
        <f t="shared" si="4"/>
        <v/>
      </c>
      <c r="U60" s="81"/>
      <c r="V60" s="82">
        <f t="shared" si="5"/>
        <v/>
      </c>
      <c r="W60" s="82"/>
    </row>
    <row r="61" spans="2:23">
      <c r="B61" s="6">
        <v>52</v>
      </c>
      <c r="C61" s="54">
        <f t="shared" si="6"/>
        <v/>
      </c>
      <c r="D61" s="54"/>
      <c r="E61" s="57">
        <f t="shared" si="7"/>
        <v>2006</v>
      </c>
      <c r="F61" s="22"/>
      <c r="G61" s="6"/>
      <c r="H61" s="60"/>
      <c r="I61" s="60"/>
      <c r="J61" s="60"/>
      <c r="K61" s="60"/>
      <c r="L61" s="68">
        <f t="shared" si="0"/>
        <v/>
      </c>
      <c r="M61" s="54">
        <f t="shared" si="1"/>
        <v/>
      </c>
      <c r="N61" s="54"/>
      <c r="O61" s="74">
        <f t="shared" si="2"/>
        <v/>
      </c>
      <c r="P61" s="57">
        <f t="shared" si="3"/>
        <v>2006</v>
      </c>
      <c r="Q61" s="22"/>
      <c r="R61" s="77">
        <f t="shared" si="8"/>
        <v/>
      </c>
      <c r="S61" s="77"/>
      <c r="T61" s="80">
        <f t="shared" si="4"/>
        <v/>
      </c>
      <c r="U61" s="81"/>
      <c r="V61" s="82">
        <f t="shared" si="5"/>
        <v/>
      </c>
      <c r="W61" s="82"/>
    </row>
    <row r="62" spans="2:23">
      <c r="B62" s="6">
        <v>53</v>
      </c>
      <c r="C62" s="54">
        <f t="shared" si="6"/>
        <v/>
      </c>
      <c r="D62" s="54"/>
      <c r="E62" s="57">
        <f t="shared" si="7"/>
        <v>2006</v>
      </c>
      <c r="F62" s="22"/>
      <c r="G62" s="6"/>
      <c r="H62" s="60"/>
      <c r="I62" s="60"/>
      <c r="J62" s="60"/>
      <c r="K62" s="60"/>
      <c r="L62" s="68">
        <f t="shared" si="0"/>
        <v/>
      </c>
      <c r="M62" s="54">
        <f t="shared" si="1"/>
        <v/>
      </c>
      <c r="N62" s="54"/>
      <c r="O62" s="74">
        <f t="shared" si="2"/>
        <v/>
      </c>
      <c r="P62" s="57">
        <f t="shared" si="3"/>
        <v>2006</v>
      </c>
      <c r="Q62" s="22"/>
      <c r="R62" s="77">
        <f t="shared" si="8"/>
        <v/>
      </c>
      <c r="S62" s="77"/>
      <c r="T62" s="80">
        <f t="shared" si="4"/>
        <v/>
      </c>
      <c r="U62" s="81"/>
      <c r="V62" s="82">
        <f t="shared" si="5"/>
        <v/>
      </c>
      <c r="W62" s="82"/>
    </row>
    <row r="63" spans="2:23">
      <c r="B63" s="6">
        <v>54</v>
      </c>
      <c r="C63" s="54">
        <f t="shared" si="6"/>
        <v/>
      </c>
      <c r="D63" s="54"/>
      <c r="E63" s="57">
        <f t="shared" si="7"/>
        <v>2006</v>
      </c>
      <c r="F63" s="22"/>
      <c r="G63" s="6"/>
      <c r="H63" s="60"/>
      <c r="I63" s="60"/>
      <c r="J63" s="60"/>
      <c r="K63" s="60"/>
      <c r="L63" s="68">
        <f t="shared" si="0"/>
        <v/>
      </c>
      <c r="M63" s="54">
        <f t="shared" si="1"/>
        <v/>
      </c>
      <c r="N63" s="54"/>
      <c r="O63" s="74">
        <f t="shared" si="2"/>
        <v/>
      </c>
      <c r="P63" s="57">
        <f t="shared" si="3"/>
        <v>2006</v>
      </c>
      <c r="Q63" s="22"/>
      <c r="R63" s="77">
        <f t="shared" si="8"/>
        <v/>
      </c>
      <c r="S63" s="77"/>
      <c r="T63" s="80">
        <f t="shared" si="4"/>
        <v/>
      </c>
      <c r="U63" s="81"/>
      <c r="V63" s="82">
        <f t="shared" si="5"/>
        <v/>
      </c>
      <c r="W63" s="82"/>
    </row>
    <row r="64" spans="2:23">
      <c r="B64" s="6">
        <v>55</v>
      </c>
      <c r="C64" s="54">
        <f t="shared" si="6"/>
        <v/>
      </c>
      <c r="D64" s="54"/>
      <c r="E64" s="57">
        <f t="shared" si="7"/>
        <v>2006</v>
      </c>
      <c r="F64" s="22"/>
      <c r="G64" s="6"/>
      <c r="H64" s="60"/>
      <c r="I64" s="60"/>
      <c r="J64" s="60"/>
      <c r="K64" s="60"/>
      <c r="L64" s="68">
        <f t="shared" si="0"/>
        <v/>
      </c>
      <c r="M64" s="54">
        <f t="shared" si="1"/>
        <v/>
      </c>
      <c r="N64" s="54"/>
      <c r="O64" s="74">
        <f t="shared" si="2"/>
        <v/>
      </c>
      <c r="P64" s="57">
        <f t="shared" si="3"/>
        <v>2006</v>
      </c>
      <c r="Q64" s="22"/>
      <c r="R64" s="77">
        <f t="shared" si="8"/>
        <v/>
      </c>
      <c r="S64" s="77"/>
      <c r="T64" s="80">
        <f t="shared" si="4"/>
        <v/>
      </c>
      <c r="U64" s="81"/>
      <c r="V64" s="82">
        <f t="shared" si="5"/>
        <v/>
      </c>
      <c r="W64" s="82"/>
    </row>
    <row r="65" spans="2:23">
      <c r="B65" s="6">
        <v>56</v>
      </c>
      <c r="C65" s="54">
        <f t="shared" si="6"/>
        <v/>
      </c>
      <c r="D65" s="54"/>
      <c r="E65" s="57">
        <f t="shared" si="7"/>
        <v>2006</v>
      </c>
      <c r="F65" s="22"/>
      <c r="G65" s="6"/>
      <c r="H65" s="60"/>
      <c r="I65" s="60"/>
      <c r="J65" s="60"/>
      <c r="K65" s="60"/>
      <c r="L65" s="68">
        <f t="shared" si="0"/>
        <v/>
      </c>
      <c r="M65" s="54">
        <f t="shared" si="1"/>
        <v/>
      </c>
      <c r="N65" s="54"/>
      <c r="O65" s="74">
        <f t="shared" si="2"/>
        <v/>
      </c>
      <c r="P65" s="57">
        <f t="shared" si="3"/>
        <v>2006</v>
      </c>
      <c r="Q65" s="22"/>
      <c r="R65" s="77">
        <f t="shared" si="8"/>
        <v/>
      </c>
      <c r="S65" s="77"/>
      <c r="T65" s="80">
        <f t="shared" si="4"/>
        <v/>
      </c>
      <c r="U65" s="81"/>
      <c r="V65" s="82">
        <f t="shared" si="5"/>
        <v/>
      </c>
      <c r="W65" s="82"/>
    </row>
    <row r="66" spans="2:23">
      <c r="B66" s="6">
        <v>57</v>
      </c>
      <c r="C66" s="54">
        <f t="shared" si="6"/>
        <v/>
      </c>
      <c r="D66" s="54"/>
      <c r="E66" s="57">
        <f t="shared" si="7"/>
        <v>2006</v>
      </c>
      <c r="F66" s="22"/>
      <c r="G66" s="6"/>
      <c r="H66" s="60"/>
      <c r="I66" s="60"/>
      <c r="J66" s="60"/>
      <c r="K66" s="60"/>
      <c r="L66" s="68">
        <f t="shared" si="0"/>
        <v/>
      </c>
      <c r="M66" s="54">
        <f t="shared" si="1"/>
        <v/>
      </c>
      <c r="N66" s="54"/>
      <c r="O66" s="74">
        <f t="shared" si="2"/>
        <v/>
      </c>
      <c r="P66" s="57">
        <f t="shared" si="3"/>
        <v>2006</v>
      </c>
      <c r="Q66" s="22"/>
      <c r="R66" s="77">
        <f t="shared" si="8"/>
        <v/>
      </c>
      <c r="S66" s="77"/>
      <c r="T66" s="80">
        <f t="shared" si="4"/>
        <v/>
      </c>
      <c r="U66" s="81"/>
      <c r="V66" s="82">
        <f t="shared" si="5"/>
        <v/>
      </c>
      <c r="W66" s="82"/>
    </row>
    <row r="67" spans="2:23">
      <c r="B67" s="6">
        <v>58</v>
      </c>
      <c r="C67" s="54">
        <f t="shared" si="6"/>
        <v/>
      </c>
      <c r="D67" s="54"/>
      <c r="E67" s="57">
        <f t="shared" si="7"/>
        <v>2006</v>
      </c>
      <c r="F67" s="22"/>
      <c r="G67" s="6"/>
      <c r="H67" s="60"/>
      <c r="I67" s="60"/>
      <c r="J67" s="60"/>
      <c r="K67" s="60"/>
      <c r="L67" s="68">
        <f t="shared" si="0"/>
        <v/>
      </c>
      <c r="M67" s="54">
        <f t="shared" si="1"/>
        <v/>
      </c>
      <c r="N67" s="54"/>
      <c r="O67" s="74">
        <f t="shared" si="2"/>
        <v/>
      </c>
      <c r="P67" s="57">
        <f t="shared" si="3"/>
        <v>2006</v>
      </c>
      <c r="Q67" s="22"/>
      <c r="R67" s="77">
        <f t="shared" si="8"/>
        <v/>
      </c>
      <c r="S67" s="77"/>
      <c r="T67" s="80">
        <f t="shared" si="4"/>
        <v/>
      </c>
      <c r="U67" s="81"/>
      <c r="V67" s="82">
        <f t="shared" si="5"/>
        <v/>
      </c>
      <c r="W67" s="82"/>
    </row>
    <row r="68" spans="2:23">
      <c r="B68" s="6">
        <v>59</v>
      </c>
      <c r="C68" s="54">
        <f t="shared" si="6"/>
        <v/>
      </c>
      <c r="D68" s="54"/>
      <c r="E68" s="57">
        <f t="shared" si="7"/>
        <v>2006</v>
      </c>
      <c r="F68" s="22"/>
      <c r="G68" s="6"/>
      <c r="H68" s="60"/>
      <c r="I68" s="60"/>
      <c r="J68" s="60"/>
      <c r="K68" s="60"/>
      <c r="L68" s="68">
        <f t="shared" si="0"/>
        <v/>
      </c>
      <c r="M68" s="54">
        <f t="shared" si="1"/>
        <v/>
      </c>
      <c r="N68" s="54"/>
      <c r="O68" s="74">
        <f t="shared" si="2"/>
        <v/>
      </c>
      <c r="P68" s="57">
        <f t="shared" si="3"/>
        <v>2006</v>
      </c>
      <c r="Q68" s="22"/>
      <c r="R68" s="77">
        <f t="shared" si="8"/>
        <v/>
      </c>
      <c r="S68" s="77"/>
      <c r="T68" s="80">
        <f t="shared" si="4"/>
        <v/>
      </c>
      <c r="U68" s="81"/>
      <c r="V68" s="82">
        <f t="shared" si="5"/>
        <v/>
      </c>
      <c r="W68" s="82"/>
    </row>
    <row r="69" spans="2:23">
      <c r="B69" s="6">
        <v>60</v>
      </c>
      <c r="C69" s="54">
        <f t="shared" si="6"/>
        <v/>
      </c>
      <c r="D69" s="54"/>
      <c r="E69" s="57">
        <f t="shared" si="7"/>
        <v>2006</v>
      </c>
      <c r="F69" s="22"/>
      <c r="G69" s="6"/>
      <c r="H69" s="60"/>
      <c r="I69" s="60"/>
      <c r="J69" s="60"/>
      <c r="K69" s="60"/>
      <c r="L69" s="68">
        <f t="shared" si="0"/>
        <v/>
      </c>
      <c r="M69" s="54">
        <f t="shared" si="1"/>
        <v/>
      </c>
      <c r="N69" s="54"/>
      <c r="O69" s="74">
        <f t="shared" si="2"/>
        <v/>
      </c>
      <c r="P69" s="57">
        <f t="shared" si="3"/>
        <v>2006</v>
      </c>
      <c r="Q69" s="22"/>
      <c r="R69" s="77">
        <f t="shared" si="8"/>
        <v/>
      </c>
      <c r="S69" s="77"/>
      <c r="T69" s="80">
        <f t="shared" si="4"/>
        <v/>
      </c>
      <c r="U69" s="81"/>
      <c r="V69" s="82">
        <f t="shared" si="5"/>
        <v/>
      </c>
      <c r="W69" s="82"/>
    </row>
    <row r="70" spans="2:23">
      <c r="B70" s="6">
        <v>61</v>
      </c>
      <c r="C70" s="54">
        <f t="shared" si="6"/>
        <v/>
      </c>
      <c r="D70" s="54"/>
      <c r="E70" s="57">
        <f t="shared" si="7"/>
        <v>2006</v>
      </c>
      <c r="F70" s="22"/>
      <c r="G70" s="6"/>
      <c r="H70" s="60"/>
      <c r="I70" s="60"/>
      <c r="J70" s="60"/>
      <c r="K70" s="60"/>
      <c r="L70" s="68">
        <f t="shared" si="0"/>
        <v/>
      </c>
      <c r="M70" s="54">
        <f t="shared" si="1"/>
        <v/>
      </c>
      <c r="N70" s="54"/>
      <c r="O70" s="74">
        <f t="shared" si="2"/>
        <v/>
      </c>
      <c r="P70" s="57">
        <f t="shared" si="3"/>
        <v>2006</v>
      </c>
      <c r="Q70" s="22"/>
      <c r="R70" s="77">
        <f t="shared" si="8"/>
        <v/>
      </c>
      <c r="S70" s="77"/>
      <c r="T70" s="80">
        <f t="shared" si="4"/>
        <v/>
      </c>
      <c r="U70" s="81"/>
      <c r="V70" s="82">
        <f t="shared" si="5"/>
        <v/>
      </c>
      <c r="W70" s="82"/>
    </row>
    <row r="71" spans="2:23">
      <c r="B71" s="6">
        <v>62</v>
      </c>
      <c r="C71" s="54">
        <f t="shared" si="6"/>
        <v/>
      </c>
      <c r="D71" s="54"/>
      <c r="E71" s="57">
        <f t="shared" si="7"/>
        <v>2006</v>
      </c>
      <c r="F71" s="22"/>
      <c r="G71" s="6"/>
      <c r="H71" s="60"/>
      <c r="I71" s="60"/>
      <c r="J71" s="60"/>
      <c r="K71" s="60"/>
      <c r="L71" s="68">
        <f t="shared" si="0"/>
        <v/>
      </c>
      <c r="M71" s="54">
        <f t="shared" si="1"/>
        <v/>
      </c>
      <c r="N71" s="54"/>
      <c r="O71" s="74">
        <f t="shared" si="2"/>
        <v/>
      </c>
      <c r="P71" s="57">
        <f t="shared" si="3"/>
        <v>2006</v>
      </c>
      <c r="Q71" s="22"/>
      <c r="R71" s="77">
        <f t="shared" si="8"/>
        <v/>
      </c>
      <c r="S71" s="77"/>
      <c r="T71" s="80">
        <f t="shared" si="4"/>
        <v/>
      </c>
      <c r="U71" s="81"/>
      <c r="V71" s="82">
        <f t="shared" si="5"/>
        <v/>
      </c>
      <c r="W71" s="82"/>
    </row>
    <row r="72" spans="2:23">
      <c r="B72" s="6">
        <v>63</v>
      </c>
      <c r="C72" s="54">
        <f t="shared" si="6"/>
        <v/>
      </c>
      <c r="D72" s="54"/>
      <c r="E72" s="57">
        <f t="shared" si="7"/>
        <v>2006</v>
      </c>
      <c r="F72" s="22"/>
      <c r="G72" s="6"/>
      <c r="H72" s="60"/>
      <c r="I72" s="60"/>
      <c r="J72" s="60"/>
      <c r="K72" s="60"/>
      <c r="L72" s="68">
        <f t="shared" si="0"/>
        <v/>
      </c>
      <c r="M72" s="54">
        <f t="shared" si="1"/>
        <v/>
      </c>
      <c r="N72" s="54"/>
      <c r="O72" s="74">
        <f t="shared" si="2"/>
        <v/>
      </c>
      <c r="P72" s="57">
        <f t="shared" si="3"/>
        <v>2006</v>
      </c>
      <c r="Q72" s="22"/>
      <c r="R72" s="77">
        <f t="shared" si="8"/>
        <v/>
      </c>
      <c r="S72" s="77"/>
      <c r="T72" s="80">
        <f t="shared" si="4"/>
        <v/>
      </c>
      <c r="U72" s="81"/>
      <c r="V72" s="82">
        <f t="shared" si="5"/>
        <v/>
      </c>
      <c r="W72" s="82"/>
    </row>
    <row r="73" spans="2:23">
      <c r="B73" s="6">
        <v>64</v>
      </c>
      <c r="C73" s="54">
        <f t="shared" si="6"/>
        <v/>
      </c>
      <c r="D73" s="54"/>
      <c r="E73" s="57">
        <f t="shared" si="7"/>
        <v>2006</v>
      </c>
      <c r="F73" s="22"/>
      <c r="G73" s="6"/>
      <c r="H73" s="60"/>
      <c r="I73" s="60"/>
      <c r="J73" s="60"/>
      <c r="K73" s="60"/>
      <c r="L73" s="68">
        <f t="shared" si="0"/>
        <v/>
      </c>
      <c r="M73" s="54">
        <f t="shared" si="1"/>
        <v/>
      </c>
      <c r="N73" s="54"/>
      <c r="O73" s="74">
        <f t="shared" si="2"/>
        <v/>
      </c>
      <c r="P73" s="57">
        <f t="shared" si="3"/>
        <v>2006</v>
      </c>
      <c r="Q73" s="22"/>
      <c r="R73" s="77">
        <f t="shared" si="8"/>
        <v/>
      </c>
      <c r="S73" s="77"/>
      <c r="T73" s="80">
        <f t="shared" si="4"/>
        <v/>
      </c>
      <c r="U73" s="81"/>
      <c r="V73" s="82">
        <f t="shared" si="5"/>
        <v/>
      </c>
      <c r="W73" s="82"/>
    </row>
    <row r="74" spans="2:23">
      <c r="B74" s="6">
        <v>65</v>
      </c>
      <c r="C74" s="54">
        <f t="shared" si="6"/>
        <v/>
      </c>
      <c r="D74" s="54"/>
      <c r="E74" s="57">
        <f t="shared" si="7"/>
        <v>2006</v>
      </c>
      <c r="F74" s="22"/>
      <c r="G74" s="6"/>
      <c r="H74" s="60"/>
      <c r="I74" s="60"/>
      <c r="J74" s="60"/>
      <c r="K74" s="60"/>
      <c r="L74" s="68">
        <f t="shared" si="0"/>
        <v/>
      </c>
      <c r="M74" s="54">
        <f t="shared" si="1"/>
        <v/>
      </c>
      <c r="N74" s="54"/>
      <c r="O74" s="74">
        <f t="shared" si="2"/>
        <v/>
      </c>
      <c r="P74" s="57">
        <f t="shared" si="3"/>
        <v>2006</v>
      </c>
      <c r="Q74" s="22"/>
      <c r="R74" s="77">
        <f t="shared" si="8"/>
        <v/>
      </c>
      <c r="S74" s="77"/>
      <c r="T74" s="80">
        <f t="shared" si="4"/>
        <v/>
      </c>
      <c r="U74" s="81"/>
      <c r="V74" s="82">
        <f t="shared" si="5"/>
        <v/>
      </c>
      <c r="W74" s="82"/>
    </row>
    <row r="75" spans="2:23">
      <c r="B75" s="6">
        <v>66</v>
      </c>
      <c r="C75" s="54">
        <f t="shared" si="6"/>
        <v/>
      </c>
      <c r="D75" s="54"/>
      <c r="E75" s="57">
        <f t="shared" si="7"/>
        <v>2006</v>
      </c>
      <c r="F75" s="22"/>
      <c r="G75" s="6"/>
      <c r="H75" s="60"/>
      <c r="I75" s="60"/>
      <c r="J75" s="60"/>
      <c r="K75" s="60"/>
      <c r="L75" s="68">
        <f t="shared" si="0"/>
        <v/>
      </c>
      <c r="M75" s="54">
        <f t="shared" si="1"/>
        <v/>
      </c>
      <c r="N75" s="54"/>
      <c r="O75" s="74">
        <f t="shared" si="2"/>
        <v/>
      </c>
      <c r="P75" s="57">
        <f t="shared" si="3"/>
        <v>2006</v>
      </c>
      <c r="Q75" s="22"/>
      <c r="R75" s="77">
        <f t="shared" si="8"/>
        <v/>
      </c>
      <c r="S75" s="77"/>
      <c r="T75" s="80">
        <f t="shared" si="4"/>
        <v/>
      </c>
      <c r="U75" s="81"/>
      <c r="V75" s="82">
        <f t="shared" si="5"/>
        <v/>
      </c>
      <c r="W75" s="82"/>
    </row>
    <row r="76" spans="2:23">
      <c r="B76" s="6">
        <v>67</v>
      </c>
      <c r="C76" s="54">
        <f t="shared" si="6"/>
        <v/>
      </c>
      <c r="D76" s="54"/>
      <c r="E76" s="57">
        <f t="shared" si="7"/>
        <v>2006</v>
      </c>
      <c r="F76" s="22"/>
      <c r="G76" s="6"/>
      <c r="H76" s="60"/>
      <c r="I76" s="60"/>
      <c r="J76" s="60"/>
      <c r="K76" s="60"/>
      <c r="L76" s="68">
        <f t="shared" si="0"/>
        <v/>
      </c>
      <c r="M76" s="54">
        <f t="shared" si="1"/>
        <v/>
      </c>
      <c r="N76" s="54"/>
      <c r="O76" s="74">
        <f t="shared" si="2"/>
        <v/>
      </c>
      <c r="P76" s="57">
        <f t="shared" si="3"/>
        <v>2006</v>
      </c>
      <c r="Q76" s="22"/>
      <c r="R76" s="77">
        <f t="shared" si="8"/>
        <v/>
      </c>
      <c r="S76" s="77"/>
      <c r="T76" s="80">
        <f t="shared" si="4"/>
        <v/>
      </c>
      <c r="U76" s="81"/>
      <c r="V76" s="82">
        <f t="shared" si="5"/>
        <v/>
      </c>
      <c r="W76" s="82"/>
    </row>
    <row r="77" spans="2:23">
      <c r="B77" s="6">
        <v>68</v>
      </c>
      <c r="C77" s="54">
        <f t="shared" si="6"/>
        <v/>
      </c>
      <c r="D77" s="54"/>
      <c r="E77" s="57">
        <f t="shared" si="7"/>
        <v>2006</v>
      </c>
      <c r="F77" s="22"/>
      <c r="G77" s="6"/>
      <c r="H77" s="60"/>
      <c r="I77" s="60"/>
      <c r="J77" s="60"/>
      <c r="K77" s="60"/>
      <c r="L77" s="68">
        <f t="shared" si="0"/>
        <v/>
      </c>
      <c r="M77" s="54">
        <f t="shared" si="1"/>
        <v/>
      </c>
      <c r="N77" s="54"/>
      <c r="O77" s="74">
        <f t="shared" si="2"/>
        <v/>
      </c>
      <c r="P77" s="57">
        <f t="shared" si="3"/>
        <v>2006</v>
      </c>
      <c r="Q77" s="22"/>
      <c r="R77" s="77">
        <f t="shared" si="8"/>
        <v/>
      </c>
      <c r="S77" s="77"/>
      <c r="T77" s="80">
        <f t="shared" si="4"/>
        <v/>
      </c>
      <c r="U77" s="81"/>
      <c r="V77" s="82">
        <f t="shared" si="5"/>
        <v/>
      </c>
      <c r="W77" s="82"/>
    </row>
    <row r="78" spans="2:23">
      <c r="B78" s="6">
        <v>69</v>
      </c>
      <c r="C78" s="54">
        <f t="shared" si="6"/>
        <v/>
      </c>
      <c r="D78" s="54"/>
      <c r="E78" s="57">
        <f t="shared" si="7"/>
        <v>2006</v>
      </c>
      <c r="F78" s="22"/>
      <c r="G78" s="6"/>
      <c r="H78" s="60"/>
      <c r="I78" s="60"/>
      <c r="J78" s="60"/>
      <c r="K78" s="60"/>
      <c r="L78" s="68">
        <f t="shared" si="0"/>
        <v/>
      </c>
      <c r="M78" s="54">
        <f t="shared" si="1"/>
        <v/>
      </c>
      <c r="N78" s="54"/>
      <c r="O78" s="74">
        <f t="shared" si="2"/>
        <v/>
      </c>
      <c r="P78" s="57">
        <f t="shared" si="3"/>
        <v>2006</v>
      </c>
      <c r="Q78" s="22"/>
      <c r="R78" s="77">
        <f t="shared" si="8"/>
        <v/>
      </c>
      <c r="S78" s="77"/>
      <c r="T78" s="80">
        <f t="shared" si="4"/>
        <v/>
      </c>
      <c r="U78" s="81"/>
      <c r="V78" s="82">
        <f t="shared" si="5"/>
        <v/>
      </c>
      <c r="W78" s="82"/>
    </row>
    <row r="79" spans="2:23">
      <c r="B79" s="6">
        <v>70</v>
      </c>
      <c r="C79" s="54">
        <f t="shared" si="6"/>
        <v/>
      </c>
      <c r="D79" s="54"/>
      <c r="E79" s="57">
        <f t="shared" si="7"/>
        <v>2006</v>
      </c>
      <c r="F79" s="22"/>
      <c r="G79" s="6"/>
      <c r="H79" s="60"/>
      <c r="I79" s="60"/>
      <c r="J79" s="60"/>
      <c r="K79" s="60"/>
      <c r="L79" s="68">
        <f t="shared" si="0"/>
        <v/>
      </c>
      <c r="M79" s="54">
        <f t="shared" si="1"/>
        <v/>
      </c>
      <c r="N79" s="54"/>
      <c r="O79" s="74">
        <f t="shared" si="2"/>
        <v/>
      </c>
      <c r="P79" s="57">
        <f t="shared" si="3"/>
        <v>2006</v>
      </c>
      <c r="Q79" s="22"/>
      <c r="R79" s="77">
        <f t="shared" si="8"/>
        <v/>
      </c>
      <c r="S79" s="77"/>
      <c r="T79" s="80">
        <f t="shared" si="4"/>
        <v/>
      </c>
      <c r="U79" s="81"/>
      <c r="V79" s="82">
        <f t="shared" si="5"/>
        <v/>
      </c>
      <c r="W79" s="82"/>
    </row>
    <row r="80" spans="2:23">
      <c r="B80" s="6">
        <v>71</v>
      </c>
      <c r="C80" s="54">
        <f t="shared" si="6"/>
        <v/>
      </c>
      <c r="D80" s="54"/>
      <c r="E80" s="57">
        <f t="shared" si="7"/>
        <v>2006</v>
      </c>
      <c r="F80" s="22"/>
      <c r="G80" s="6"/>
      <c r="H80" s="60"/>
      <c r="I80" s="60"/>
      <c r="J80" s="60"/>
      <c r="K80" s="60"/>
      <c r="L80" s="68">
        <f t="shared" si="0"/>
        <v/>
      </c>
      <c r="M80" s="54">
        <f t="shared" si="1"/>
        <v/>
      </c>
      <c r="N80" s="54"/>
      <c r="O80" s="74">
        <f t="shared" si="2"/>
        <v/>
      </c>
      <c r="P80" s="57">
        <f t="shared" si="3"/>
        <v>2006</v>
      </c>
      <c r="Q80" s="22"/>
      <c r="R80" s="77">
        <f t="shared" si="8"/>
        <v/>
      </c>
      <c r="S80" s="77"/>
      <c r="T80" s="80">
        <f t="shared" si="4"/>
        <v/>
      </c>
      <c r="U80" s="81"/>
      <c r="V80" s="82">
        <f t="shared" si="5"/>
        <v/>
      </c>
      <c r="W80" s="82"/>
    </row>
    <row r="81" spans="2:23">
      <c r="B81" s="6">
        <v>72</v>
      </c>
      <c r="C81" s="54">
        <f t="shared" si="6"/>
        <v/>
      </c>
      <c r="D81" s="54"/>
      <c r="E81" s="57">
        <f t="shared" si="7"/>
        <v>2006</v>
      </c>
      <c r="F81" s="22"/>
      <c r="G81" s="6"/>
      <c r="H81" s="60"/>
      <c r="I81" s="60"/>
      <c r="J81" s="60"/>
      <c r="K81" s="60"/>
      <c r="L81" s="68">
        <f t="shared" si="0"/>
        <v/>
      </c>
      <c r="M81" s="54">
        <f t="shared" si="1"/>
        <v/>
      </c>
      <c r="N81" s="54"/>
      <c r="O81" s="74">
        <f t="shared" si="2"/>
        <v/>
      </c>
      <c r="P81" s="57">
        <f t="shared" si="3"/>
        <v>2006</v>
      </c>
      <c r="Q81" s="22"/>
      <c r="R81" s="77">
        <f t="shared" si="8"/>
        <v/>
      </c>
      <c r="S81" s="77"/>
      <c r="T81" s="80">
        <f t="shared" si="4"/>
        <v/>
      </c>
      <c r="U81" s="81"/>
      <c r="V81" s="82">
        <f t="shared" si="5"/>
        <v/>
      </c>
      <c r="W81" s="82"/>
    </row>
    <row r="82" spans="2:23">
      <c r="B82" s="6">
        <v>73</v>
      </c>
      <c r="C82" s="54">
        <f t="shared" si="6"/>
        <v/>
      </c>
      <c r="D82" s="54"/>
      <c r="E82" s="57">
        <f t="shared" si="7"/>
        <v>2006</v>
      </c>
      <c r="F82" s="22"/>
      <c r="G82" s="6"/>
      <c r="H82" s="60"/>
      <c r="I82" s="60"/>
      <c r="J82" s="60"/>
      <c r="K82" s="60"/>
      <c r="L82" s="68">
        <f t="shared" si="0"/>
        <v/>
      </c>
      <c r="M82" s="54">
        <f t="shared" si="1"/>
        <v/>
      </c>
      <c r="N82" s="54"/>
      <c r="O82" s="74">
        <f t="shared" si="2"/>
        <v/>
      </c>
      <c r="P82" s="57">
        <f t="shared" si="3"/>
        <v>2006</v>
      </c>
      <c r="Q82" s="22"/>
      <c r="R82" s="77">
        <f t="shared" si="8"/>
        <v/>
      </c>
      <c r="S82" s="77"/>
      <c r="T82" s="80">
        <f t="shared" si="4"/>
        <v/>
      </c>
      <c r="U82" s="81"/>
      <c r="V82" s="82">
        <f t="shared" si="5"/>
        <v/>
      </c>
      <c r="W82" s="82"/>
    </row>
    <row r="83" spans="2:23">
      <c r="B83" s="6">
        <v>74</v>
      </c>
      <c r="C83" s="54">
        <f t="shared" si="6"/>
        <v/>
      </c>
      <c r="D83" s="54"/>
      <c r="E83" s="57">
        <f t="shared" si="7"/>
        <v>2006</v>
      </c>
      <c r="F83" s="22"/>
      <c r="G83" s="6"/>
      <c r="H83" s="60"/>
      <c r="I83" s="60"/>
      <c r="J83" s="60"/>
      <c r="K83" s="60"/>
      <c r="L83" s="68">
        <f t="shared" si="0"/>
        <v/>
      </c>
      <c r="M83" s="54">
        <f t="shared" si="1"/>
        <v/>
      </c>
      <c r="N83" s="54"/>
      <c r="O83" s="74">
        <f t="shared" si="2"/>
        <v/>
      </c>
      <c r="P83" s="57">
        <f t="shared" si="3"/>
        <v>2006</v>
      </c>
      <c r="Q83" s="22"/>
      <c r="R83" s="77">
        <f t="shared" si="8"/>
        <v/>
      </c>
      <c r="S83" s="77"/>
      <c r="T83" s="80">
        <f t="shared" si="4"/>
        <v/>
      </c>
      <c r="U83" s="81"/>
      <c r="V83" s="82">
        <f t="shared" si="5"/>
        <v/>
      </c>
      <c r="W83" s="82"/>
    </row>
    <row r="84" spans="2:23">
      <c r="B84" s="6">
        <v>75</v>
      </c>
      <c r="C84" s="54">
        <f t="shared" si="6"/>
        <v/>
      </c>
      <c r="D84" s="54"/>
      <c r="E84" s="57">
        <f t="shared" si="7"/>
        <v>2006</v>
      </c>
      <c r="F84" s="22"/>
      <c r="G84" s="6"/>
      <c r="H84" s="60"/>
      <c r="I84" s="60"/>
      <c r="J84" s="60"/>
      <c r="K84" s="60"/>
      <c r="L84" s="68">
        <f t="shared" si="0"/>
        <v/>
      </c>
      <c r="M84" s="54">
        <f t="shared" si="1"/>
        <v/>
      </c>
      <c r="N84" s="54"/>
      <c r="O84" s="74">
        <f t="shared" si="2"/>
        <v/>
      </c>
      <c r="P84" s="57">
        <f t="shared" si="3"/>
        <v>2006</v>
      </c>
      <c r="Q84" s="22"/>
      <c r="R84" s="77">
        <f t="shared" si="8"/>
        <v/>
      </c>
      <c r="S84" s="77"/>
      <c r="T84" s="80">
        <f t="shared" si="4"/>
        <v/>
      </c>
      <c r="U84" s="81"/>
      <c r="V84" s="82">
        <f t="shared" si="5"/>
        <v/>
      </c>
      <c r="W84" s="82"/>
    </row>
    <row r="85" spans="2:23">
      <c r="B85" s="6">
        <v>76</v>
      </c>
      <c r="C85" s="54">
        <f t="shared" si="6"/>
        <v/>
      </c>
      <c r="D85" s="54"/>
      <c r="E85" s="57">
        <f t="shared" si="7"/>
        <v>2006</v>
      </c>
      <c r="F85" s="22"/>
      <c r="G85" s="6"/>
      <c r="H85" s="60"/>
      <c r="I85" s="60"/>
      <c r="J85" s="60"/>
      <c r="K85" s="60"/>
      <c r="L85" s="68">
        <f t="shared" si="0"/>
        <v/>
      </c>
      <c r="M85" s="54">
        <f t="shared" si="1"/>
        <v/>
      </c>
      <c r="N85" s="54"/>
      <c r="O85" s="74">
        <f t="shared" si="2"/>
        <v/>
      </c>
      <c r="P85" s="57">
        <f t="shared" si="3"/>
        <v>2006</v>
      </c>
      <c r="Q85" s="22"/>
      <c r="R85" s="77">
        <f t="shared" si="8"/>
        <v/>
      </c>
      <c r="S85" s="77"/>
      <c r="T85" s="80">
        <f t="shared" si="4"/>
        <v/>
      </c>
      <c r="U85" s="81"/>
      <c r="V85" s="82">
        <f t="shared" si="5"/>
        <v/>
      </c>
      <c r="W85" s="82"/>
    </row>
    <row r="86" spans="2:23">
      <c r="B86" s="6">
        <v>77</v>
      </c>
      <c r="C86" s="54">
        <f t="shared" si="6"/>
        <v/>
      </c>
      <c r="D86" s="54"/>
      <c r="E86" s="57">
        <f t="shared" si="7"/>
        <v>2006</v>
      </c>
      <c r="F86" s="22"/>
      <c r="G86" s="6"/>
      <c r="H86" s="60"/>
      <c r="I86" s="60"/>
      <c r="J86" s="60"/>
      <c r="K86" s="60"/>
      <c r="L86" s="68">
        <f t="shared" si="0"/>
        <v/>
      </c>
      <c r="M86" s="54">
        <f t="shared" si="1"/>
        <v/>
      </c>
      <c r="N86" s="54"/>
      <c r="O86" s="74">
        <f t="shared" si="2"/>
        <v/>
      </c>
      <c r="P86" s="57">
        <f t="shared" si="3"/>
        <v>2006</v>
      </c>
      <c r="Q86" s="22"/>
      <c r="R86" s="77">
        <f t="shared" si="8"/>
        <v/>
      </c>
      <c r="S86" s="77"/>
      <c r="T86" s="80">
        <f t="shared" si="4"/>
        <v/>
      </c>
      <c r="U86" s="81"/>
      <c r="V86" s="82">
        <f t="shared" si="5"/>
        <v/>
      </c>
      <c r="W86" s="82"/>
    </row>
    <row r="87" spans="2:23">
      <c r="B87" s="6">
        <v>78</v>
      </c>
      <c r="C87" s="54">
        <f t="shared" si="6"/>
        <v/>
      </c>
      <c r="D87" s="54"/>
      <c r="E87" s="57">
        <f t="shared" si="7"/>
        <v>2006</v>
      </c>
      <c r="F87" s="22"/>
      <c r="G87" s="6"/>
      <c r="H87" s="60"/>
      <c r="I87" s="60"/>
      <c r="J87" s="60"/>
      <c r="K87" s="60"/>
      <c r="L87" s="68">
        <f t="shared" si="0"/>
        <v/>
      </c>
      <c r="M87" s="54">
        <f t="shared" si="1"/>
        <v/>
      </c>
      <c r="N87" s="54"/>
      <c r="O87" s="74">
        <f t="shared" si="2"/>
        <v/>
      </c>
      <c r="P87" s="57">
        <f t="shared" si="3"/>
        <v>2006</v>
      </c>
      <c r="Q87" s="22"/>
      <c r="R87" s="77">
        <f t="shared" si="8"/>
        <v/>
      </c>
      <c r="S87" s="77"/>
      <c r="T87" s="80">
        <f t="shared" si="4"/>
        <v/>
      </c>
      <c r="U87" s="81"/>
      <c r="V87" s="82">
        <f t="shared" si="5"/>
        <v/>
      </c>
      <c r="W87" s="82"/>
    </row>
    <row r="88" spans="2:23">
      <c r="B88" s="6">
        <v>79</v>
      </c>
      <c r="C88" s="54">
        <f t="shared" si="6"/>
        <v/>
      </c>
      <c r="D88" s="54"/>
      <c r="E88" s="57">
        <f t="shared" si="7"/>
        <v>2006</v>
      </c>
      <c r="F88" s="22"/>
      <c r="G88" s="6"/>
      <c r="H88" s="60"/>
      <c r="I88" s="60"/>
      <c r="J88" s="60"/>
      <c r="K88" s="60"/>
      <c r="L88" s="68">
        <f t="shared" si="0"/>
        <v/>
      </c>
      <c r="M88" s="54">
        <f t="shared" si="1"/>
        <v/>
      </c>
      <c r="N88" s="54"/>
      <c r="O88" s="74">
        <f t="shared" si="2"/>
        <v/>
      </c>
      <c r="P88" s="57">
        <f t="shared" si="3"/>
        <v>2006</v>
      </c>
      <c r="Q88" s="22"/>
      <c r="R88" s="77">
        <f t="shared" si="8"/>
        <v/>
      </c>
      <c r="S88" s="77"/>
      <c r="T88" s="80">
        <f t="shared" si="4"/>
        <v/>
      </c>
      <c r="U88" s="81"/>
      <c r="V88" s="82">
        <f t="shared" si="5"/>
        <v/>
      </c>
      <c r="W88" s="82"/>
    </row>
    <row r="89" spans="2:23">
      <c r="B89" s="6">
        <v>80</v>
      </c>
      <c r="C89" s="54">
        <f t="shared" si="6"/>
        <v/>
      </c>
      <c r="D89" s="54"/>
      <c r="E89" s="57">
        <f t="shared" si="7"/>
        <v>2006</v>
      </c>
      <c r="F89" s="22"/>
      <c r="G89" s="6"/>
      <c r="H89" s="60"/>
      <c r="I89" s="60"/>
      <c r="J89" s="60"/>
      <c r="K89" s="60"/>
      <c r="L89" s="68">
        <f t="shared" si="0"/>
        <v/>
      </c>
      <c r="M89" s="54">
        <f t="shared" si="1"/>
        <v/>
      </c>
      <c r="N89" s="54"/>
      <c r="O89" s="74">
        <f t="shared" si="2"/>
        <v/>
      </c>
      <c r="P89" s="57">
        <f t="shared" si="3"/>
        <v>2006</v>
      </c>
      <c r="Q89" s="22"/>
      <c r="R89" s="77">
        <f t="shared" si="8"/>
        <v/>
      </c>
      <c r="S89" s="77"/>
      <c r="T89" s="80">
        <f t="shared" si="4"/>
        <v/>
      </c>
      <c r="U89" s="81"/>
      <c r="V89" s="82">
        <f t="shared" si="5"/>
        <v/>
      </c>
      <c r="W89" s="82"/>
    </row>
    <row r="90" spans="2:23">
      <c r="B90" s="6">
        <v>81</v>
      </c>
      <c r="C90" s="54">
        <f t="shared" si="6"/>
        <v/>
      </c>
      <c r="D90" s="54"/>
      <c r="E90" s="57">
        <f t="shared" si="7"/>
        <v>2006</v>
      </c>
      <c r="F90" s="22"/>
      <c r="G90" s="6"/>
      <c r="H90" s="60"/>
      <c r="I90" s="60"/>
      <c r="J90" s="60"/>
      <c r="K90" s="60"/>
      <c r="L90" s="68">
        <f t="shared" si="0"/>
        <v/>
      </c>
      <c r="M90" s="54">
        <f t="shared" si="1"/>
        <v/>
      </c>
      <c r="N90" s="54"/>
      <c r="O90" s="74">
        <f t="shared" si="2"/>
        <v/>
      </c>
      <c r="P90" s="57">
        <f t="shared" si="3"/>
        <v>2006</v>
      </c>
      <c r="Q90" s="22"/>
      <c r="R90" s="77">
        <f t="shared" si="8"/>
        <v/>
      </c>
      <c r="S90" s="77"/>
      <c r="T90" s="80">
        <f t="shared" si="4"/>
        <v/>
      </c>
      <c r="U90" s="81"/>
      <c r="V90" s="82">
        <f t="shared" si="5"/>
        <v/>
      </c>
      <c r="W90" s="82"/>
    </row>
    <row r="91" spans="2:23">
      <c r="B91" s="6">
        <v>82</v>
      </c>
      <c r="C91" s="54">
        <f t="shared" si="6"/>
        <v/>
      </c>
      <c r="D91" s="54"/>
      <c r="E91" s="57">
        <f t="shared" si="7"/>
        <v>2006</v>
      </c>
      <c r="F91" s="22"/>
      <c r="G91" s="6"/>
      <c r="H91" s="60"/>
      <c r="I91" s="60"/>
      <c r="J91" s="60"/>
      <c r="K91" s="60"/>
      <c r="L91" s="68">
        <f t="shared" si="0"/>
        <v/>
      </c>
      <c r="M91" s="54">
        <f t="shared" si="1"/>
        <v/>
      </c>
      <c r="N91" s="54"/>
      <c r="O91" s="74">
        <f t="shared" si="2"/>
        <v/>
      </c>
      <c r="P91" s="57">
        <f t="shared" si="3"/>
        <v>2006</v>
      </c>
      <c r="Q91" s="22"/>
      <c r="R91" s="77">
        <f t="shared" si="8"/>
        <v/>
      </c>
      <c r="S91" s="77"/>
      <c r="T91" s="80">
        <f t="shared" si="4"/>
        <v/>
      </c>
      <c r="U91" s="81"/>
      <c r="V91" s="82">
        <f t="shared" si="5"/>
        <v/>
      </c>
      <c r="W91" s="82"/>
    </row>
    <row r="92" spans="2:23">
      <c r="B92" s="6">
        <v>83</v>
      </c>
      <c r="C92" s="54">
        <f t="shared" si="6"/>
        <v/>
      </c>
      <c r="D92" s="54"/>
      <c r="E92" s="57">
        <f t="shared" si="7"/>
        <v>2006</v>
      </c>
      <c r="F92" s="22"/>
      <c r="G92" s="6"/>
      <c r="H92" s="60"/>
      <c r="I92" s="60"/>
      <c r="J92" s="60"/>
      <c r="K92" s="60"/>
      <c r="L92" s="68">
        <f t="shared" si="0"/>
        <v/>
      </c>
      <c r="M92" s="54">
        <f t="shared" si="1"/>
        <v/>
      </c>
      <c r="N92" s="54"/>
      <c r="O92" s="74">
        <f t="shared" si="2"/>
        <v/>
      </c>
      <c r="P92" s="57">
        <f t="shared" si="3"/>
        <v>2006</v>
      </c>
      <c r="Q92" s="22"/>
      <c r="R92" s="77">
        <f t="shared" si="8"/>
        <v/>
      </c>
      <c r="S92" s="77"/>
      <c r="T92" s="80">
        <f t="shared" si="4"/>
        <v/>
      </c>
      <c r="U92" s="81"/>
      <c r="V92" s="82">
        <f t="shared" si="5"/>
        <v/>
      </c>
      <c r="W92" s="82"/>
    </row>
    <row r="93" spans="2:23">
      <c r="B93" s="6">
        <v>84</v>
      </c>
      <c r="C93" s="54">
        <f t="shared" si="6"/>
        <v/>
      </c>
      <c r="D93" s="54"/>
      <c r="E93" s="57">
        <f t="shared" si="7"/>
        <v>2006</v>
      </c>
      <c r="F93" s="22"/>
      <c r="G93" s="6"/>
      <c r="H93" s="60"/>
      <c r="I93" s="60"/>
      <c r="J93" s="60"/>
      <c r="K93" s="60"/>
      <c r="L93" s="68">
        <f t="shared" si="0"/>
        <v/>
      </c>
      <c r="M93" s="54">
        <f t="shared" si="1"/>
        <v/>
      </c>
      <c r="N93" s="54"/>
      <c r="O93" s="74">
        <f t="shared" si="2"/>
        <v/>
      </c>
      <c r="P93" s="57">
        <f t="shared" si="3"/>
        <v>2006</v>
      </c>
      <c r="Q93" s="22"/>
      <c r="R93" s="77">
        <f t="shared" si="8"/>
        <v/>
      </c>
      <c r="S93" s="77"/>
      <c r="T93" s="80">
        <f t="shared" si="4"/>
        <v/>
      </c>
      <c r="U93" s="81"/>
      <c r="V93" s="82">
        <f t="shared" si="5"/>
        <v/>
      </c>
      <c r="W93" s="82"/>
    </row>
    <row r="94" spans="2:23">
      <c r="B94" s="6">
        <v>85</v>
      </c>
      <c r="C94" s="54">
        <f t="shared" si="6"/>
        <v/>
      </c>
      <c r="D94" s="54"/>
      <c r="E94" s="57">
        <f t="shared" si="7"/>
        <v>2006</v>
      </c>
      <c r="F94" s="22"/>
      <c r="G94" s="6"/>
      <c r="H94" s="60"/>
      <c r="I94" s="60"/>
      <c r="J94" s="60"/>
      <c r="K94" s="60"/>
      <c r="L94" s="68">
        <f t="shared" si="0"/>
        <v/>
      </c>
      <c r="M94" s="54">
        <f t="shared" si="1"/>
        <v/>
      </c>
      <c r="N94" s="54"/>
      <c r="O94" s="74">
        <f t="shared" si="2"/>
        <v/>
      </c>
      <c r="P94" s="57">
        <f t="shared" si="3"/>
        <v>2006</v>
      </c>
      <c r="Q94" s="22"/>
      <c r="R94" s="77">
        <f t="shared" si="8"/>
        <v/>
      </c>
      <c r="S94" s="77"/>
      <c r="T94" s="80">
        <f t="shared" si="4"/>
        <v/>
      </c>
      <c r="U94" s="81"/>
      <c r="V94" s="82">
        <f t="shared" si="5"/>
        <v/>
      </c>
      <c r="W94" s="82"/>
    </row>
    <row r="95" spans="2:23">
      <c r="B95" s="6">
        <v>86</v>
      </c>
      <c r="C95" s="54">
        <f t="shared" si="6"/>
        <v/>
      </c>
      <c r="D95" s="54"/>
      <c r="E95" s="57">
        <f t="shared" si="7"/>
        <v>2006</v>
      </c>
      <c r="F95" s="22"/>
      <c r="G95" s="6"/>
      <c r="H95" s="60"/>
      <c r="I95" s="60"/>
      <c r="J95" s="60"/>
      <c r="K95" s="60"/>
      <c r="L95" s="68">
        <f t="shared" si="0"/>
        <v/>
      </c>
      <c r="M95" s="54">
        <f t="shared" si="1"/>
        <v/>
      </c>
      <c r="N95" s="54"/>
      <c r="O95" s="74">
        <f t="shared" si="2"/>
        <v/>
      </c>
      <c r="P95" s="57">
        <f t="shared" si="3"/>
        <v>2006</v>
      </c>
      <c r="Q95" s="22"/>
      <c r="R95" s="77">
        <f t="shared" si="8"/>
        <v/>
      </c>
      <c r="S95" s="77"/>
      <c r="T95" s="80">
        <f t="shared" si="4"/>
        <v/>
      </c>
      <c r="U95" s="81"/>
      <c r="V95" s="82">
        <f t="shared" si="5"/>
        <v/>
      </c>
      <c r="W95" s="82"/>
    </row>
    <row r="96" spans="2:23">
      <c r="B96" s="6">
        <v>87</v>
      </c>
      <c r="C96" s="54">
        <f t="shared" si="6"/>
        <v/>
      </c>
      <c r="D96" s="54"/>
      <c r="E96" s="57">
        <f t="shared" si="7"/>
        <v>2006</v>
      </c>
      <c r="F96" s="22"/>
      <c r="G96" s="6"/>
      <c r="H96" s="60"/>
      <c r="I96" s="60"/>
      <c r="J96" s="60"/>
      <c r="K96" s="60"/>
      <c r="L96" s="68">
        <f t="shared" si="0"/>
        <v/>
      </c>
      <c r="M96" s="54">
        <f t="shared" si="1"/>
        <v/>
      </c>
      <c r="N96" s="54"/>
      <c r="O96" s="74">
        <f t="shared" si="2"/>
        <v/>
      </c>
      <c r="P96" s="57">
        <f t="shared" si="3"/>
        <v>2006</v>
      </c>
      <c r="Q96" s="22"/>
      <c r="R96" s="77">
        <f t="shared" si="8"/>
        <v/>
      </c>
      <c r="S96" s="77"/>
      <c r="T96" s="80">
        <f t="shared" si="4"/>
        <v/>
      </c>
      <c r="U96" s="81"/>
      <c r="V96" s="82">
        <f t="shared" si="5"/>
        <v/>
      </c>
      <c r="W96" s="82"/>
    </row>
    <row r="97" spans="2:23">
      <c r="B97" s="6">
        <v>88</v>
      </c>
      <c r="C97" s="54">
        <f t="shared" si="6"/>
        <v/>
      </c>
      <c r="D97" s="54"/>
      <c r="E97" s="57">
        <f t="shared" si="7"/>
        <v>2006</v>
      </c>
      <c r="F97" s="22"/>
      <c r="G97" s="6"/>
      <c r="H97" s="60"/>
      <c r="I97" s="60"/>
      <c r="J97" s="60"/>
      <c r="K97" s="60"/>
      <c r="L97" s="68">
        <f t="shared" si="0"/>
        <v/>
      </c>
      <c r="M97" s="54">
        <f t="shared" si="1"/>
        <v/>
      </c>
      <c r="N97" s="54"/>
      <c r="O97" s="74">
        <f t="shared" si="2"/>
        <v/>
      </c>
      <c r="P97" s="57">
        <f t="shared" si="3"/>
        <v>2006</v>
      </c>
      <c r="Q97" s="22"/>
      <c r="R97" s="77">
        <f t="shared" si="8"/>
        <v/>
      </c>
      <c r="S97" s="77"/>
      <c r="T97" s="80">
        <f t="shared" si="4"/>
        <v/>
      </c>
      <c r="U97" s="81"/>
      <c r="V97" s="82">
        <f t="shared" si="5"/>
        <v/>
      </c>
      <c r="W97" s="82"/>
    </row>
    <row r="98" spans="2:23">
      <c r="B98" s="6">
        <v>89</v>
      </c>
      <c r="C98" s="54">
        <f t="shared" si="6"/>
        <v/>
      </c>
      <c r="D98" s="54"/>
      <c r="E98" s="57">
        <f t="shared" si="7"/>
        <v>2006</v>
      </c>
      <c r="F98" s="22"/>
      <c r="G98" s="6"/>
      <c r="H98" s="60"/>
      <c r="I98" s="60"/>
      <c r="J98" s="60"/>
      <c r="K98" s="60"/>
      <c r="L98" s="68">
        <f t="shared" si="0"/>
        <v/>
      </c>
      <c r="M98" s="54">
        <f t="shared" si="1"/>
        <v/>
      </c>
      <c r="N98" s="54"/>
      <c r="O98" s="74">
        <f t="shared" si="2"/>
        <v/>
      </c>
      <c r="P98" s="57">
        <f t="shared" si="3"/>
        <v>2006</v>
      </c>
      <c r="Q98" s="22"/>
      <c r="R98" s="77">
        <f t="shared" si="8"/>
        <v/>
      </c>
      <c r="S98" s="77"/>
      <c r="T98" s="80">
        <f t="shared" si="4"/>
        <v/>
      </c>
      <c r="U98" s="81"/>
      <c r="V98" s="82">
        <f t="shared" si="5"/>
        <v/>
      </c>
      <c r="W98" s="82"/>
    </row>
    <row r="99" spans="2:23">
      <c r="B99" s="6">
        <v>90</v>
      </c>
      <c r="C99" s="54">
        <f t="shared" si="6"/>
        <v/>
      </c>
      <c r="D99" s="54"/>
      <c r="E99" s="57">
        <f t="shared" si="7"/>
        <v>2006</v>
      </c>
      <c r="F99" s="22"/>
      <c r="G99" s="6"/>
      <c r="H99" s="60"/>
      <c r="I99" s="60"/>
      <c r="J99" s="60"/>
      <c r="K99" s="60"/>
      <c r="L99" s="68">
        <f t="shared" si="0"/>
        <v/>
      </c>
      <c r="M99" s="54">
        <f t="shared" si="1"/>
        <v/>
      </c>
      <c r="N99" s="54"/>
      <c r="O99" s="74">
        <f t="shared" si="2"/>
        <v/>
      </c>
      <c r="P99" s="57">
        <f t="shared" si="3"/>
        <v>2006</v>
      </c>
      <c r="Q99" s="22"/>
      <c r="R99" s="77">
        <f t="shared" si="8"/>
        <v/>
      </c>
      <c r="S99" s="77"/>
      <c r="T99" s="80">
        <f t="shared" si="4"/>
        <v/>
      </c>
      <c r="U99" s="81"/>
      <c r="V99" s="82">
        <f t="shared" si="5"/>
        <v/>
      </c>
      <c r="W99" s="82"/>
    </row>
    <row r="100" spans="2:23">
      <c r="B100" s="6">
        <v>91</v>
      </c>
      <c r="C100" s="54">
        <f t="shared" si="6"/>
        <v/>
      </c>
      <c r="D100" s="54"/>
      <c r="E100" s="57">
        <f t="shared" si="7"/>
        <v>2006</v>
      </c>
      <c r="F100" s="22"/>
      <c r="G100" s="6"/>
      <c r="H100" s="60"/>
      <c r="I100" s="60"/>
      <c r="J100" s="60"/>
      <c r="K100" s="60"/>
      <c r="L100" s="68">
        <f t="shared" si="0"/>
        <v/>
      </c>
      <c r="M100" s="54">
        <f t="shared" si="1"/>
        <v/>
      </c>
      <c r="N100" s="54"/>
      <c r="O100" s="74">
        <f t="shared" si="2"/>
        <v/>
      </c>
      <c r="P100" s="57">
        <f t="shared" si="3"/>
        <v>2006</v>
      </c>
      <c r="Q100" s="22"/>
      <c r="R100" s="77">
        <f t="shared" si="8"/>
        <v/>
      </c>
      <c r="S100" s="77"/>
      <c r="T100" s="80">
        <f t="shared" si="4"/>
        <v/>
      </c>
      <c r="U100" s="81"/>
      <c r="V100" s="82">
        <f t="shared" si="5"/>
        <v/>
      </c>
      <c r="W100" s="82"/>
    </row>
    <row r="101" spans="2:23">
      <c r="B101" s="6">
        <v>92</v>
      </c>
      <c r="C101" s="54">
        <f t="shared" si="6"/>
        <v/>
      </c>
      <c r="D101" s="54"/>
      <c r="E101" s="57">
        <f t="shared" si="7"/>
        <v>2006</v>
      </c>
      <c r="F101" s="22"/>
      <c r="G101" s="6"/>
      <c r="H101" s="60"/>
      <c r="I101" s="60"/>
      <c r="J101" s="60"/>
      <c r="K101" s="60"/>
      <c r="L101" s="68">
        <f t="shared" si="0"/>
        <v/>
      </c>
      <c r="M101" s="54">
        <f t="shared" si="1"/>
        <v/>
      </c>
      <c r="N101" s="54"/>
      <c r="O101" s="74">
        <f t="shared" si="2"/>
        <v/>
      </c>
      <c r="P101" s="57">
        <f t="shared" si="3"/>
        <v>2006</v>
      </c>
      <c r="Q101" s="22"/>
      <c r="R101" s="77">
        <f t="shared" si="8"/>
        <v/>
      </c>
      <c r="S101" s="77"/>
      <c r="T101" s="80">
        <f t="shared" si="4"/>
        <v/>
      </c>
      <c r="U101" s="81"/>
      <c r="V101" s="82">
        <f t="shared" si="5"/>
        <v/>
      </c>
      <c r="W101" s="82"/>
    </row>
    <row r="102" spans="2:23">
      <c r="B102" s="6">
        <v>93</v>
      </c>
      <c r="C102" s="54">
        <f t="shared" si="6"/>
        <v/>
      </c>
      <c r="D102" s="54"/>
      <c r="E102" s="57">
        <f t="shared" si="7"/>
        <v>2006</v>
      </c>
      <c r="F102" s="22"/>
      <c r="G102" s="6"/>
      <c r="H102" s="60"/>
      <c r="I102" s="60"/>
      <c r="J102" s="60"/>
      <c r="K102" s="60"/>
      <c r="L102" s="68">
        <f t="shared" si="0"/>
        <v/>
      </c>
      <c r="M102" s="54">
        <f t="shared" si="1"/>
        <v/>
      </c>
      <c r="N102" s="54"/>
      <c r="O102" s="74">
        <f t="shared" si="2"/>
        <v/>
      </c>
      <c r="P102" s="57">
        <f t="shared" si="3"/>
        <v>2006</v>
      </c>
      <c r="Q102" s="22"/>
      <c r="R102" s="77">
        <f t="shared" si="8"/>
        <v/>
      </c>
      <c r="S102" s="77"/>
      <c r="T102" s="80">
        <f t="shared" si="4"/>
        <v/>
      </c>
      <c r="U102" s="81"/>
      <c r="V102" s="82">
        <f t="shared" si="5"/>
        <v/>
      </c>
      <c r="W102" s="82"/>
    </row>
    <row r="103" spans="2:23">
      <c r="B103" s="6">
        <v>94</v>
      </c>
      <c r="C103" s="54">
        <f t="shared" si="6"/>
        <v/>
      </c>
      <c r="D103" s="54"/>
      <c r="E103" s="57">
        <f t="shared" si="7"/>
        <v>2006</v>
      </c>
      <c r="F103" s="22"/>
      <c r="G103" s="6"/>
      <c r="H103" s="60"/>
      <c r="I103" s="60"/>
      <c r="J103" s="60"/>
      <c r="K103" s="60"/>
      <c r="L103" s="68">
        <f t="shared" si="0"/>
        <v/>
      </c>
      <c r="M103" s="54">
        <f t="shared" si="1"/>
        <v/>
      </c>
      <c r="N103" s="54"/>
      <c r="O103" s="74">
        <f t="shared" si="2"/>
        <v/>
      </c>
      <c r="P103" s="57">
        <f t="shared" si="3"/>
        <v>2006</v>
      </c>
      <c r="Q103" s="22"/>
      <c r="R103" s="77">
        <f t="shared" si="8"/>
        <v/>
      </c>
      <c r="S103" s="77"/>
      <c r="T103" s="80">
        <f t="shared" si="4"/>
        <v/>
      </c>
      <c r="U103" s="81"/>
      <c r="V103" s="82">
        <f t="shared" si="5"/>
        <v/>
      </c>
      <c r="W103" s="82"/>
    </row>
    <row r="104" spans="2:23">
      <c r="B104" s="6">
        <v>95</v>
      </c>
      <c r="C104" s="54">
        <f t="shared" si="6"/>
        <v/>
      </c>
      <c r="D104" s="54"/>
      <c r="E104" s="57">
        <f t="shared" si="7"/>
        <v>2006</v>
      </c>
      <c r="F104" s="22"/>
      <c r="G104" s="6"/>
      <c r="H104" s="60"/>
      <c r="I104" s="60"/>
      <c r="J104" s="60"/>
      <c r="K104" s="60"/>
      <c r="L104" s="68">
        <f t="shared" si="0"/>
        <v/>
      </c>
      <c r="M104" s="54">
        <f t="shared" si="1"/>
        <v/>
      </c>
      <c r="N104" s="54"/>
      <c r="O104" s="74">
        <f t="shared" si="2"/>
        <v/>
      </c>
      <c r="P104" s="57">
        <f t="shared" si="3"/>
        <v>2006</v>
      </c>
      <c r="Q104" s="22"/>
      <c r="R104" s="77">
        <f t="shared" si="8"/>
        <v/>
      </c>
      <c r="S104" s="77"/>
      <c r="T104" s="80">
        <f t="shared" si="4"/>
        <v/>
      </c>
      <c r="U104" s="81"/>
      <c r="V104" s="82">
        <f t="shared" si="5"/>
        <v/>
      </c>
      <c r="W104" s="82"/>
    </row>
    <row r="105" spans="2:23">
      <c r="B105" s="6">
        <v>96</v>
      </c>
      <c r="C105" s="54">
        <f t="shared" si="6"/>
        <v/>
      </c>
      <c r="D105" s="54"/>
      <c r="E105" s="57">
        <f t="shared" si="7"/>
        <v>2006</v>
      </c>
      <c r="F105" s="22"/>
      <c r="G105" s="6"/>
      <c r="H105" s="60"/>
      <c r="I105" s="60"/>
      <c r="J105" s="60"/>
      <c r="K105" s="60"/>
      <c r="L105" s="68">
        <f t="shared" si="0"/>
        <v/>
      </c>
      <c r="M105" s="54">
        <f t="shared" si="1"/>
        <v/>
      </c>
      <c r="N105" s="54"/>
      <c r="O105" s="74">
        <f t="shared" si="2"/>
        <v/>
      </c>
      <c r="P105" s="57">
        <f t="shared" si="3"/>
        <v>2006</v>
      </c>
      <c r="Q105" s="22"/>
      <c r="R105" s="77">
        <f t="shared" si="8"/>
        <v/>
      </c>
      <c r="S105" s="77"/>
      <c r="T105" s="80">
        <f t="shared" si="4"/>
        <v/>
      </c>
      <c r="U105" s="81"/>
      <c r="V105" s="82">
        <f t="shared" si="5"/>
        <v/>
      </c>
      <c r="W105" s="82"/>
    </row>
    <row r="106" spans="2:23">
      <c r="B106" s="6">
        <v>97</v>
      </c>
      <c r="C106" s="54">
        <f t="shared" si="6"/>
        <v/>
      </c>
      <c r="D106" s="54"/>
      <c r="E106" s="57">
        <f t="shared" si="7"/>
        <v>2006</v>
      </c>
      <c r="F106" s="22"/>
      <c r="G106" s="6"/>
      <c r="H106" s="60"/>
      <c r="I106" s="60"/>
      <c r="J106" s="60"/>
      <c r="K106" s="60"/>
      <c r="L106" s="68">
        <f t="shared" si="0"/>
        <v/>
      </c>
      <c r="M106" s="54">
        <f t="shared" si="1"/>
        <v/>
      </c>
      <c r="N106" s="54"/>
      <c r="O106" s="74">
        <f t="shared" si="2"/>
        <v/>
      </c>
      <c r="P106" s="57">
        <f t="shared" si="3"/>
        <v>2006</v>
      </c>
      <c r="Q106" s="22"/>
      <c r="R106" s="77">
        <f t="shared" si="8"/>
        <v/>
      </c>
      <c r="S106" s="77"/>
      <c r="T106" s="80">
        <f t="shared" si="4"/>
        <v/>
      </c>
      <c r="U106" s="81"/>
      <c r="V106" s="82">
        <f t="shared" si="5"/>
        <v/>
      </c>
      <c r="W106" s="82"/>
    </row>
    <row r="107" spans="2:23">
      <c r="B107" s="6">
        <v>98</v>
      </c>
      <c r="C107" s="54">
        <f t="shared" si="6"/>
        <v/>
      </c>
      <c r="D107" s="54"/>
      <c r="E107" s="57">
        <f t="shared" si="7"/>
        <v>2006</v>
      </c>
      <c r="F107" s="22"/>
      <c r="G107" s="6"/>
      <c r="H107" s="60"/>
      <c r="I107" s="60"/>
      <c r="J107" s="60"/>
      <c r="K107" s="60"/>
      <c r="L107" s="68">
        <f t="shared" si="0"/>
        <v/>
      </c>
      <c r="M107" s="54">
        <f t="shared" si="1"/>
        <v/>
      </c>
      <c r="N107" s="54"/>
      <c r="O107" s="74">
        <f t="shared" si="2"/>
        <v/>
      </c>
      <c r="P107" s="57">
        <f t="shared" si="3"/>
        <v>2006</v>
      </c>
      <c r="Q107" s="22"/>
      <c r="R107" s="77">
        <f t="shared" si="8"/>
        <v/>
      </c>
      <c r="S107" s="77"/>
      <c r="T107" s="80">
        <f t="shared" si="4"/>
        <v/>
      </c>
      <c r="U107" s="81"/>
      <c r="V107" s="82">
        <f t="shared" si="5"/>
        <v/>
      </c>
      <c r="W107" s="82"/>
    </row>
    <row r="108" spans="2:23">
      <c r="B108" s="6">
        <v>99</v>
      </c>
      <c r="C108" s="54">
        <f t="shared" si="6"/>
        <v/>
      </c>
      <c r="D108" s="54"/>
      <c r="E108" s="57">
        <f t="shared" si="7"/>
        <v>2006</v>
      </c>
      <c r="F108" s="22"/>
      <c r="G108" s="6"/>
      <c r="H108" s="60"/>
      <c r="I108" s="60"/>
      <c r="J108" s="60"/>
      <c r="K108" s="60"/>
      <c r="L108" s="68">
        <f t="shared" si="0"/>
        <v/>
      </c>
      <c r="M108" s="54">
        <f t="shared" si="1"/>
        <v/>
      </c>
      <c r="N108" s="54"/>
      <c r="O108" s="74">
        <f t="shared" si="2"/>
        <v/>
      </c>
      <c r="P108" s="57">
        <f t="shared" si="3"/>
        <v>2006</v>
      </c>
      <c r="Q108" s="22"/>
      <c r="R108" s="77">
        <f t="shared" si="8"/>
        <v/>
      </c>
      <c r="S108" s="77"/>
      <c r="T108" s="80">
        <f t="shared" si="4"/>
        <v/>
      </c>
      <c r="U108" s="81"/>
      <c r="V108" s="82">
        <f t="shared" si="5"/>
        <v/>
      </c>
      <c r="W108" s="82"/>
    </row>
    <row r="109" spans="2:23">
      <c r="B109" s="6">
        <v>100</v>
      </c>
      <c r="C109" s="54">
        <f t="shared" si="6"/>
        <v/>
      </c>
      <c r="D109" s="54"/>
      <c r="E109" s="57">
        <f t="shared" si="7"/>
        <v>2006</v>
      </c>
      <c r="F109" s="22"/>
      <c r="G109" s="6"/>
      <c r="H109" s="60"/>
      <c r="I109" s="60"/>
      <c r="J109" s="60"/>
      <c r="K109" s="60"/>
      <c r="L109" s="68">
        <f t="shared" si="0"/>
        <v/>
      </c>
      <c r="M109" s="54">
        <f t="shared" si="1"/>
        <v/>
      </c>
      <c r="N109" s="54"/>
      <c r="O109" s="74">
        <f t="shared" si="2"/>
        <v/>
      </c>
      <c r="P109" s="57">
        <f t="shared" si="3"/>
        <v>2006</v>
      </c>
      <c r="Q109" s="22"/>
      <c r="R109" s="77">
        <f t="shared" si="8"/>
        <v/>
      </c>
      <c r="S109" s="77"/>
      <c r="T109" s="80">
        <f t="shared" si="4"/>
        <v/>
      </c>
      <c r="U109" s="81"/>
      <c r="V109" s="82">
        <f t="shared" si="5"/>
        <v/>
      </c>
      <c r="W109" s="82"/>
    </row>
  </sheetData>
  <mergeCells count="739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N5:O5"/>
    <mergeCell ref="P5:Q5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T9:U9"/>
    <mergeCell ref="V9:W9"/>
    <mergeCell ref="C10:D10"/>
    <mergeCell ref="H10:I10"/>
    <mergeCell ref="J10:K10"/>
    <mergeCell ref="M10:N10"/>
    <mergeCell ref="R10:S10"/>
    <mergeCell ref="T10:U10"/>
    <mergeCell ref="V10:W10"/>
    <mergeCell ref="C11:D11"/>
    <mergeCell ref="H11:I11"/>
    <mergeCell ref="J11:K11"/>
    <mergeCell ref="M11:N11"/>
    <mergeCell ref="R11:S11"/>
    <mergeCell ref="T11:U11"/>
    <mergeCell ref="V11:W11"/>
    <mergeCell ref="C12:D12"/>
    <mergeCell ref="H12:I12"/>
    <mergeCell ref="J12:K12"/>
    <mergeCell ref="M12:N12"/>
    <mergeCell ref="R12:S12"/>
    <mergeCell ref="T12:U12"/>
    <mergeCell ref="V12:W12"/>
    <mergeCell ref="C13:D13"/>
    <mergeCell ref="H13:I13"/>
    <mergeCell ref="J13:K13"/>
    <mergeCell ref="M13:N13"/>
    <mergeCell ref="R13:S13"/>
    <mergeCell ref="T13:U13"/>
    <mergeCell ref="V13:W13"/>
    <mergeCell ref="C14:D14"/>
    <mergeCell ref="H14:I14"/>
    <mergeCell ref="J14:K14"/>
    <mergeCell ref="M14:N14"/>
    <mergeCell ref="R14:S14"/>
    <mergeCell ref="T14:U14"/>
    <mergeCell ref="V14:W14"/>
    <mergeCell ref="C15:D15"/>
    <mergeCell ref="H15:I15"/>
    <mergeCell ref="J15:K15"/>
    <mergeCell ref="M15:N15"/>
    <mergeCell ref="R15:S15"/>
    <mergeCell ref="T15:U15"/>
    <mergeCell ref="V15:W15"/>
    <mergeCell ref="C16:D16"/>
    <mergeCell ref="H16:I16"/>
    <mergeCell ref="J16:K16"/>
    <mergeCell ref="M16:N16"/>
    <mergeCell ref="R16:S16"/>
    <mergeCell ref="T16:U16"/>
    <mergeCell ref="V16:W16"/>
    <mergeCell ref="C17:D17"/>
    <mergeCell ref="H17:I17"/>
    <mergeCell ref="J17:K17"/>
    <mergeCell ref="M17:N17"/>
    <mergeCell ref="R17:S17"/>
    <mergeCell ref="T17:U17"/>
    <mergeCell ref="V17:W17"/>
    <mergeCell ref="C18:D18"/>
    <mergeCell ref="H18:I18"/>
    <mergeCell ref="J18:K18"/>
    <mergeCell ref="M18:N18"/>
    <mergeCell ref="R18:S18"/>
    <mergeCell ref="T18:U18"/>
    <mergeCell ref="V18:W18"/>
    <mergeCell ref="C19:D19"/>
    <mergeCell ref="H19:I19"/>
    <mergeCell ref="J19:K19"/>
    <mergeCell ref="M19:N19"/>
    <mergeCell ref="R19:S19"/>
    <mergeCell ref="T19:U19"/>
    <mergeCell ref="V19:W19"/>
    <mergeCell ref="C20:D20"/>
    <mergeCell ref="H20:I20"/>
    <mergeCell ref="J20:K20"/>
    <mergeCell ref="M20:N20"/>
    <mergeCell ref="R20:S20"/>
    <mergeCell ref="T20:U20"/>
    <mergeCell ref="V20:W20"/>
    <mergeCell ref="C21:D21"/>
    <mergeCell ref="H21:I21"/>
    <mergeCell ref="J21:K21"/>
    <mergeCell ref="M21:N21"/>
    <mergeCell ref="R21:S21"/>
    <mergeCell ref="T21:U21"/>
    <mergeCell ref="V21:W21"/>
    <mergeCell ref="C22:D22"/>
    <mergeCell ref="H22:I22"/>
    <mergeCell ref="J22:K22"/>
    <mergeCell ref="M22:N22"/>
    <mergeCell ref="R22:S22"/>
    <mergeCell ref="T22:U22"/>
    <mergeCell ref="V22:W22"/>
    <mergeCell ref="C23:D23"/>
    <mergeCell ref="H23:I23"/>
    <mergeCell ref="J23:K23"/>
    <mergeCell ref="M23:N23"/>
    <mergeCell ref="R23:S23"/>
    <mergeCell ref="T23:U23"/>
    <mergeCell ref="V23:W23"/>
    <mergeCell ref="C24:D24"/>
    <mergeCell ref="H24:I24"/>
    <mergeCell ref="J24:K24"/>
    <mergeCell ref="M24:N24"/>
    <mergeCell ref="R24:S24"/>
    <mergeCell ref="T24:U24"/>
    <mergeCell ref="V24:W24"/>
    <mergeCell ref="C25:D25"/>
    <mergeCell ref="H25:I25"/>
    <mergeCell ref="J25:K25"/>
    <mergeCell ref="M25:N25"/>
    <mergeCell ref="R25:S25"/>
    <mergeCell ref="T25:U25"/>
    <mergeCell ref="V25:W25"/>
    <mergeCell ref="C26:D26"/>
    <mergeCell ref="H26:I26"/>
    <mergeCell ref="J26:K26"/>
    <mergeCell ref="M26:N26"/>
    <mergeCell ref="R26:S26"/>
    <mergeCell ref="T26:U26"/>
    <mergeCell ref="V26:W26"/>
    <mergeCell ref="C27:D27"/>
    <mergeCell ref="H27:I27"/>
    <mergeCell ref="J27:K27"/>
    <mergeCell ref="M27:N27"/>
    <mergeCell ref="R27:S27"/>
    <mergeCell ref="T27:U27"/>
    <mergeCell ref="V27:W27"/>
    <mergeCell ref="C28:D28"/>
    <mergeCell ref="H28:I28"/>
    <mergeCell ref="J28:K28"/>
    <mergeCell ref="M28:N28"/>
    <mergeCell ref="R28:S28"/>
    <mergeCell ref="T28:U28"/>
    <mergeCell ref="V28:W28"/>
    <mergeCell ref="C29:D29"/>
    <mergeCell ref="H29:I29"/>
    <mergeCell ref="J29:K29"/>
    <mergeCell ref="M29:N29"/>
    <mergeCell ref="R29:S29"/>
    <mergeCell ref="T29:U29"/>
    <mergeCell ref="V29:W29"/>
    <mergeCell ref="C30:D30"/>
    <mergeCell ref="H30:I30"/>
    <mergeCell ref="J30:K30"/>
    <mergeCell ref="M30:N30"/>
    <mergeCell ref="R30:S30"/>
    <mergeCell ref="T30:U30"/>
    <mergeCell ref="V30:W30"/>
    <mergeCell ref="C31:D31"/>
    <mergeCell ref="H31:I31"/>
    <mergeCell ref="J31:K31"/>
    <mergeCell ref="M31:N31"/>
    <mergeCell ref="R31:S31"/>
    <mergeCell ref="T31:U31"/>
    <mergeCell ref="V31:W31"/>
    <mergeCell ref="C32:D32"/>
    <mergeCell ref="H32:I32"/>
    <mergeCell ref="J32:K32"/>
    <mergeCell ref="M32:N32"/>
    <mergeCell ref="R32:S32"/>
    <mergeCell ref="T32:U32"/>
    <mergeCell ref="V32:W32"/>
    <mergeCell ref="C33:D33"/>
    <mergeCell ref="H33:I33"/>
    <mergeCell ref="J33:K33"/>
    <mergeCell ref="M33:N33"/>
    <mergeCell ref="R33:S33"/>
    <mergeCell ref="T33:U33"/>
    <mergeCell ref="V33:W33"/>
    <mergeCell ref="C34:D34"/>
    <mergeCell ref="H34:I34"/>
    <mergeCell ref="J34:K34"/>
    <mergeCell ref="M34:N34"/>
    <mergeCell ref="R34:S34"/>
    <mergeCell ref="T34:U34"/>
    <mergeCell ref="V34:W34"/>
    <mergeCell ref="C35:D35"/>
    <mergeCell ref="H35:I35"/>
    <mergeCell ref="J35:K35"/>
    <mergeCell ref="M35:N35"/>
    <mergeCell ref="R35:S35"/>
    <mergeCell ref="T35:U35"/>
    <mergeCell ref="V35:W35"/>
    <mergeCell ref="C36:D36"/>
    <mergeCell ref="H36:I36"/>
    <mergeCell ref="J36:K36"/>
    <mergeCell ref="M36:N36"/>
    <mergeCell ref="R36:S36"/>
    <mergeCell ref="T36:U36"/>
    <mergeCell ref="V36:W36"/>
    <mergeCell ref="C37:D37"/>
    <mergeCell ref="H37:I37"/>
    <mergeCell ref="J37:K37"/>
    <mergeCell ref="M37:N37"/>
    <mergeCell ref="R37:S37"/>
    <mergeCell ref="T37:U37"/>
    <mergeCell ref="V37:W37"/>
    <mergeCell ref="C38:D38"/>
    <mergeCell ref="H38:I38"/>
    <mergeCell ref="J38:K38"/>
    <mergeCell ref="M38:N38"/>
    <mergeCell ref="R38:S38"/>
    <mergeCell ref="T38:U38"/>
    <mergeCell ref="V38:W38"/>
    <mergeCell ref="C39:D39"/>
    <mergeCell ref="H39:I39"/>
    <mergeCell ref="J39:K39"/>
    <mergeCell ref="M39:N39"/>
    <mergeCell ref="R39:S39"/>
    <mergeCell ref="T39:U39"/>
    <mergeCell ref="V39:W39"/>
    <mergeCell ref="C40:D40"/>
    <mergeCell ref="H40:I40"/>
    <mergeCell ref="J40:K40"/>
    <mergeCell ref="M40:N40"/>
    <mergeCell ref="R40:S40"/>
    <mergeCell ref="T40:U40"/>
    <mergeCell ref="V40:W40"/>
    <mergeCell ref="C41:D41"/>
    <mergeCell ref="H41:I41"/>
    <mergeCell ref="J41:K41"/>
    <mergeCell ref="M41:N41"/>
    <mergeCell ref="R41:S41"/>
    <mergeCell ref="T41:U41"/>
    <mergeCell ref="V41:W41"/>
    <mergeCell ref="C42:D42"/>
    <mergeCell ref="H42:I42"/>
    <mergeCell ref="J42:K42"/>
    <mergeCell ref="M42:N42"/>
    <mergeCell ref="R42:S42"/>
    <mergeCell ref="T42:U42"/>
    <mergeCell ref="V42:W42"/>
    <mergeCell ref="C43:D43"/>
    <mergeCell ref="H43:I43"/>
    <mergeCell ref="J43:K43"/>
    <mergeCell ref="M43:N43"/>
    <mergeCell ref="R43:S43"/>
    <mergeCell ref="T43:U43"/>
    <mergeCell ref="V43:W43"/>
    <mergeCell ref="C44:D44"/>
    <mergeCell ref="H44:I44"/>
    <mergeCell ref="J44:K44"/>
    <mergeCell ref="M44:N44"/>
    <mergeCell ref="R44:S44"/>
    <mergeCell ref="T44:U44"/>
    <mergeCell ref="V44:W44"/>
    <mergeCell ref="C45:D45"/>
    <mergeCell ref="H45:I45"/>
    <mergeCell ref="J45:K45"/>
    <mergeCell ref="M45:N45"/>
    <mergeCell ref="R45:S45"/>
    <mergeCell ref="T45:U45"/>
    <mergeCell ref="V45:W45"/>
    <mergeCell ref="C46:D46"/>
    <mergeCell ref="H46:I46"/>
    <mergeCell ref="J46:K46"/>
    <mergeCell ref="M46:N46"/>
    <mergeCell ref="R46:S46"/>
    <mergeCell ref="T46:U46"/>
    <mergeCell ref="V46:W46"/>
    <mergeCell ref="C47:D47"/>
    <mergeCell ref="H47:I47"/>
    <mergeCell ref="J47:K47"/>
    <mergeCell ref="M47:N47"/>
    <mergeCell ref="R47:S47"/>
    <mergeCell ref="T47:U47"/>
    <mergeCell ref="V47:W47"/>
    <mergeCell ref="C48:D48"/>
    <mergeCell ref="H48:I48"/>
    <mergeCell ref="J48:K48"/>
    <mergeCell ref="M48:N48"/>
    <mergeCell ref="R48:S48"/>
    <mergeCell ref="T48:U48"/>
    <mergeCell ref="V48:W48"/>
    <mergeCell ref="C49:D49"/>
    <mergeCell ref="H49:I49"/>
    <mergeCell ref="J49:K49"/>
    <mergeCell ref="M49:N49"/>
    <mergeCell ref="R49:S49"/>
    <mergeCell ref="T49:U49"/>
    <mergeCell ref="V49:W49"/>
    <mergeCell ref="C50:D50"/>
    <mergeCell ref="H50:I50"/>
    <mergeCell ref="J50:K50"/>
    <mergeCell ref="M50:N50"/>
    <mergeCell ref="R50:S50"/>
    <mergeCell ref="T50:U50"/>
    <mergeCell ref="V50:W50"/>
    <mergeCell ref="C51:D51"/>
    <mergeCell ref="H51:I51"/>
    <mergeCell ref="J51:K51"/>
    <mergeCell ref="M51:N51"/>
    <mergeCell ref="R51:S51"/>
    <mergeCell ref="T51:U51"/>
    <mergeCell ref="V51:W51"/>
    <mergeCell ref="C52:D52"/>
    <mergeCell ref="H52:I52"/>
    <mergeCell ref="J52:K52"/>
    <mergeCell ref="M52:N52"/>
    <mergeCell ref="R52:S52"/>
    <mergeCell ref="T52:U52"/>
    <mergeCell ref="V52:W52"/>
    <mergeCell ref="C53:D53"/>
    <mergeCell ref="H53:I53"/>
    <mergeCell ref="J53:K53"/>
    <mergeCell ref="M53:N53"/>
    <mergeCell ref="R53:S53"/>
    <mergeCell ref="T53:U53"/>
    <mergeCell ref="V53:W53"/>
    <mergeCell ref="C54:D54"/>
    <mergeCell ref="H54:I54"/>
    <mergeCell ref="J54:K54"/>
    <mergeCell ref="M54:N54"/>
    <mergeCell ref="R54:S54"/>
    <mergeCell ref="T54:U54"/>
    <mergeCell ref="V54:W54"/>
    <mergeCell ref="C55:D55"/>
    <mergeCell ref="H55:I55"/>
    <mergeCell ref="J55:K55"/>
    <mergeCell ref="M55:N55"/>
    <mergeCell ref="R55:S55"/>
    <mergeCell ref="T55:U55"/>
    <mergeCell ref="V55:W55"/>
    <mergeCell ref="C56:D56"/>
    <mergeCell ref="H56:I56"/>
    <mergeCell ref="J56:K56"/>
    <mergeCell ref="M56:N56"/>
    <mergeCell ref="R56:S56"/>
    <mergeCell ref="T56:U56"/>
    <mergeCell ref="V56:W56"/>
    <mergeCell ref="C57:D57"/>
    <mergeCell ref="H57:I57"/>
    <mergeCell ref="J57:K57"/>
    <mergeCell ref="M57:N57"/>
    <mergeCell ref="R57:S57"/>
    <mergeCell ref="T57:U57"/>
    <mergeCell ref="V57:W57"/>
    <mergeCell ref="C58:D58"/>
    <mergeCell ref="H58:I58"/>
    <mergeCell ref="J58:K58"/>
    <mergeCell ref="M58:N58"/>
    <mergeCell ref="R58:S58"/>
    <mergeCell ref="T58:U58"/>
    <mergeCell ref="V58:W58"/>
    <mergeCell ref="C59:D59"/>
    <mergeCell ref="H59:I59"/>
    <mergeCell ref="J59:K59"/>
    <mergeCell ref="M59:N59"/>
    <mergeCell ref="R59:S59"/>
    <mergeCell ref="T59:U59"/>
    <mergeCell ref="V59:W59"/>
    <mergeCell ref="C60:D60"/>
    <mergeCell ref="H60:I60"/>
    <mergeCell ref="J60:K60"/>
    <mergeCell ref="M60:N60"/>
    <mergeCell ref="R60:S60"/>
    <mergeCell ref="T60:U60"/>
    <mergeCell ref="V60:W60"/>
    <mergeCell ref="C61:D61"/>
    <mergeCell ref="H61:I61"/>
    <mergeCell ref="J61:K61"/>
    <mergeCell ref="M61:N61"/>
    <mergeCell ref="R61:S61"/>
    <mergeCell ref="T61:U61"/>
    <mergeCell ref="V61:W61"/>
    <mergeCell ref="C62:D62"/>
    <mergeCell ref="H62:I62"/>
    <mergeCell ref="J62:K62"/>
    <mergeCell ref="M62:N62"/>
    <mergeCell ref="R62:S62"/>
    <mergeCell ref="T62:U62"/>
    <mergeCell ref="V62:W62"/>
    <mergeCell ref="C63:D63"/>
    <mergeCell ref="H63:I63"/>
    <mergeCell ref="J63:K63"/>
    <mergeCell ref="M63:N63"/>
    <mergeCell ref="R63:S63"/>
    <mergeCell ref="T63:U63"/>
    <mergeCell ref="V63:W63"/>
    <mergeCell ref="C64:D64"/>
    <mergeCell ref="H64:I64"/>
    <mergeCell ref="J64:K64"/>
    <mergeCell ref="M64:N64"/>
    <mergeCell ref="R64:S64"/>
    <mergeCell ref="T64:U64"/>
    <mergeCell ref="V64:W64"/>
    <mergeCell ref="C65:D65"/>
    <mergeCell ref="H65:I65"/>
    <mergeCell ref="J65:K65"/>
    <mergeCell ref="M65:N65"/>
    <mergeCell ref="R65:S65"/>
    <mergeCell ref="T65:U65"/>
    <mergeCell ref="V65:W65"/>
    <mergeCell ref="C66:D66"/>
    <mergeCell ref="H66:I66"/>
    <mergeCell ref="J66:K66"/>
    <mergeCell ref="M66:N66"/>
    <mergeCell ref="R66:S66"/>
    <mergeCell ref="T66:U66"/>
    <mergeCell ref="V66:W66"/>
    <mergeCell ref="C67:D67"/>
    <mergeCell ref="H67:I67"/>
    <mergeCell ref="J67:K67"/>
    <mergeCell ref="M67:N67"/>
    <mergeCell ref="R67:S67"/>
    <mergeCell ref="T67:U67"/>
    <mergeCell ref="V67:W67"/>
    <mergeCell ref="C68:D68"/>
    <mergeCell ref="H68:I68"/>
    <mergeCell ref="J68:K68"/>
    <mergeCell ref="M68:N68"/>
    <mergeCell ref="R68:S68"/>
    <mergeCell ref="T68:U68"/>
    <mergeCell ref="V68:W68"/>
    <mergeCell ref="C69:D69"/>
    <mergeCell ref="H69:I69"/>
    <mergeCell ref="J69:K69"/>
    <mergeCell ref="M69:N69"/>
    <mergeCell ref="R69:S69"/>
    <mergeCell ref="T69:U69"/>
    <mergeCell ref="V69:W69"/>
    <mergeCell ref="C70:D70"/>
    <mergeCell ref="H70:I70"/>
    <mergeCell ref="J70:K70"/>
    <mergeCell ref="M70:N70"/>
    <mergeCell ref="R70:S70"/>
    <mergeCell ref="T70:U70"/>
    <mergeCell ref="V70:W70"/>
    <mergeCell ref="C71:D71"/>
    <mergeCell ref="H71:I71"/>
    <mergeCell ref="J71:K71"/>
    <mergeCell ref="M71:N71"/>
    <mergeCell ref="R71:S71"/>
    <mergeCell ref="T71:U71"/>
    <mergeCell ref="V71:W71"/>
    <mergeCell ref="C72:D72"/>
    <mergeCell ref="H72:I72"/>
    <mergeCell ref="J72:K72"/>
    <mergeCell ref="M72:N72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92:D92"/>
    <mergeCell ref="H92:I92"/>
    <mergeCell ref="J92:K92"/>
    <mergeCell ref="M92:N92"/>
    <mergeCell ref="R92:S92"/>
    <mergeCell ref="T92:U92"/>
    <mergeCell ref="V92:W92"/>
    <mergeCell ref="C93:D93"/>
    <mergeCell ref="H93:I93"/>
    <mergeCell ref="J93:K93"/>
    <mergeCell ref="M93:N93"/>
    <mergeCell ref="R93:S93"/>
    <mergeCell ref="T93:U93"/>
    <mergeCell ref="V93:W93"/>
    <mergeCell ref="C94:D94"/>
    <mergeCell ref="H94:I94"/>
    <mergeCell ref="J94:K94"/>
    <mergeCell ref="M94:N94"/>
    <mergeCell ref="R94:S94"/>
    <mergeCell ref="T94:U94"/>
    <mergeCell ref="V94:W94"/>
    <mergeCell ref="C95:D95"/>
    <mergeCell ref="H95:I95"/>
    <mergeCell ref="J95:K95"/>
    <mergeCell ref="M95:N95"/>
    <mergeCell ref="R95:S95"/>
    <mergeCell ref="T95:U95"/>
    <mergeCell ref="V95:W95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8:D108"/>
    <mergeCell ref="H108:I108"/>
    <mergeCell ref="J108:K108"/>
    <mergeCell ref="M108:N108"/>
    <mergeCell ref="R108:S108"/>
    <mergeCell ref="T108:U108"/>
    <mergeCell ref="V108:W108"/>
    <mergeCell ref="C109:D109"/>
    <mergeCell ref="H109:I109"/>
    <mergeCell ref="J109:K109"/>
    <mergeCell ref="M109:N109"/>
    <mergeCell ref="R109:S109"/>
    <mergeCell ref="T109:U109"/>
    <mergeCell ref="V109:W109"/>
  </mergeCells>
  <phoneticPr fontId="1"/>
  <conditionalFormatting sqref="G39:G69 G15:G37 G10:G12">
    <cfRule type="cellIs" dxfId="31" priority="15" operator="equal">
      <formula>"買"</formula>
    </cfRule>
    <cfRule type="cellIs" dxfId="30" priority="16" operator="equal">
      <formula>"売"</formula>
    </cfRule>
  </conditionalFormatting>
  <conditionalFormatting sqref="G13">
    <cfRule type="cellIs" dxfId="29" priority="21" operator="equal">
      <formula>"買"</formula>
    </cfRule>
    <cfRule type="cellIs" dxfId="28" priority="22" operator="equal">
      <formula>"売"</formula>
    </cfRule>
  </conditionalFormatting>
  <conditionalFormatting sqref="G14">
    <cfRule type="cellIs" dxfId="27" priority="19" operator="equal">
      <formula>"買"</formula>
    </cfRule>
    <cfRule type="cellIs" dxfId="26" priority="20" operator="equal">
      <formula>"売"</formula>
    </cfRule>
  </conditionalFormatting>
  <conditionalFormatting sqref="G38">
    <cfRule type="cellIs" dxfId="25" priority="13" operator="equal">
      <formula>"買"</formula>
    </cfRule>
    <cfRule type="cellIs" dxfId="24" priority="14" operator="equal">
      <formula>"売"</formula>
    </cfRule>
  </conditionalFormatting>
  <conditionalFormatting sqref="G93:G94">
    <cfRule type="cellIs" dxfId="23" priority="1" operator="equal">
      <formula>"買"</formula>
    </cfRule>
    <cfRule type="cellIs" dxfId="22" priority="2" operator="equal">
      <formula>"売"</formula>
    </cfRule>
  </conditionalFormatting>
  <conditionalFormatting sqref="G70:G78">
    <cfRule type="cellIs" dxfId="21" priority="7" operator="equal">
      <formula>"買"</formula>
    </cfRule>
    <cfRule type="cellIs" dxfId="20" priority="8" operator="equal">
      <formula>"売"</formula>
    </cfRule>
  </conditionalFormatting>
  <conditionalFormatting sqref="G79:G92">
    <cfRule type="cellIs" dxfId="19" priority="5" operator="equal">
      <formula>"買"</formula>
    </cfRule>
    <cfRule type="cellIs" dxfId="18" priority="6" operator="equal">
      <formula>"売"</formula>
    </cfRule>
  </conditionalFormatting>
  <conditionalFormatting sqref="G95:G109">
    <cfRule type="cellIs" dxfId="17" priority="3" operator="equal">
      <formula>"買"</formula>
    </cfRule>
    <cfRule type="cellIs" dxfId="16" priority="4" operator="equal">
      <formula>"売"</formula>
    </cfRule>
  </conditionalFormatting>
  <dataValidations count="1">
    <dataValidation type="list" allowBlank="1" showDropDown="0" showInputMessage="1" showErrorMessage="1" sqref="G10:G109">
      <formula1>"買,売"</formula1>
    </dataValidation>
  </dataValidations>
  <pageMargins left="0.7" right="0.7" top="0.75" bottom="0.75" header="0.3" footer="0.3"/>
  <pageSetup paperSize="9" fitToWidth="1" fitToHeight="1" orientation="portrait" horizontalDpi="65532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X109"/>
  <sheetViews>
    <sheetView tabSelected="1" zoomScale="115" zoomScaleNormal="115" workbookViewId="0">
      <pane ySplit="9" topLeftCell="A77" activePane="bottomLeft" state="frozen"/>
      <selection pane="bottomLeft" activeCell="F89" sqref="F89"/>
    </sheetView>
  </sheetViews>
  <sheetFormatPr defaultRowHeight="13.5"/>
  <cols>
    <col min="1" max="1" width="2.875" customWidth="1"/>
    <col min="2" max="23" width="6.625" style="1" customWidth="1"/>
  </cols>
  <sheetData>
    <row r="2" spans="2:23">
      <c r="B2" s="2" t="s">
        <v>3</v>
      </c>
      <c r="C2" s="2"/>
      <c r="D2" s="2"/>
      <c r="E2" s="17" t="s">
        <v>12</v>
      </c>
      <c r="F2" s="17"/>
      <c r="G2" s="17"/>
      <c r="H2" s="2" t="s">
        <v>7</v>
      </c>
      <c r="I2" s="2"/>
      <c r="J2" s="2"/>
      <c r="K2" s="17" t="s">
        <v>49</v>
      </c>
      <c r="L2" s="17"/>
      <c r="M2" s="17"/>
      <c r="N2" s="2" t="s">
        <v>17</v>
      </c>
      <c r="O2" s="2"/>
      <c r="P2" s="44">
        <v>3.e-002</v>
      </c>
      <c r="Q2" s="17"/>
    </row>
    <row r="3" spans="2:23" ht="85.5" customHeight="1">
      <c r="B3" s="2" t="s">
        <v>6</v>
      </c>
      <c r="C3" s="2"/>
      <c r="D3" s="55" t="s">
        <v>46</v>
      </c>
      <c r="E3" s="55"/>
      <c r="F3" s="55"/>
      <c r="G3" s="55"/>
      <c r="H3" s="55"/>
      <c r="I3" s="55"/>
      <c r="J3" s="2" t="s">
        <v>19</v>
      </c>
      <c r="K3" s="2"/>
      <c r="L3" s="66" t="s">
        <v>47</v>
      </c>
      <c r="M3" s="69"/>
      <c r="N3" s="69"/>
      <c r="O3" s="69"/>
      <c r="P3" s="69"/>
      <c r="Q3" s="75"/>
    </row>
    <row r="4" spans="2:23">
      <c r="B4" s="2" t="s">
        <v>2</v>
      </c>
      <c r="C4" s="2"/>
      <c r="D4" s="56">
        <f>SUM($T$10:$U$947)</f>
        <v>-599054.32098766556</v>
      </c>
      <c r="E4" s="56"/>
      <c r="F4" s="2" t="s">
        <v>33</v>
      </c>
      <c r="G4" s="2"/>
      <c r="H4" s="58">
        <f>SUM($V$10:$W$71)</f>
        <v>-540.40000000000305</v>
      </c>
      <c r="I4" s="61"/>
      <c r="J4" s="20" t="s">
        <v>20</v>
      </c>
      <c r="K4" s="20"/>
      <c r="L4" s="67">
        <f>MAX($C$10:$D$944)-E6</f>
        <v>293804.93827160913</v>
      </c>
      <c r="M4" s="67"/>
      <c r="N4" s="20" t="s">
        <v>44</v>
      </c>
      <c r="O4" s="20"/>
      <c r="P4" s="56">
        <f>MIN($C$10:$D$944)-E6</f>
        <v>-599054.32098766556</v>
      </c>
      <c r="Q4" s="56"/>
      <c r="S4" s="78"/>
      <c r="T4" s="79" t="s">
        <v>1</v>
      </c>
    </row>
    <row r="5" spans="2:23" ht="14.25">
      <c r="B5" s="3" t="s">
        <v>5</v>
      </c>
      <c r="C5" s="53">
        <f>COUNTIF($T$10:$T$944,"&gt;0")</f>
        <v>5</v>
      </c>
      <c r="D5" s="3" t="s">
        <v>22</v>
      </c>
      <c r="E5" s="53">
        <f>COUNTIF($T$10:$T$944,"&lt;0")</f>
        <v>47</v>
      </c>
      <c r="F5" s="3" t="s">
        <v>18</v>
      </c>
      <c r="G5" s="53">
        <f>COUNTIF($T$10:$T$944,"=0")</f>
        <v>27</v>
      </c>
      <c r="H5" s="3" t="s">
        <v>31</v>
      </c>
      <c r="I5" s="62">
        <f>IF(C5=0,"0",C5/SUM(C5,E5))</f>
        <v>9.6153846153846159e-002</v>
      </c>
      <c r="J5" s="2" t="s">
        <v>23</v>
      </c>
      <c r="K5" s="3"/>
      <c r="L5" s="7"/>
      <c r="M5" s="7"/>
      <c r="N5" s="70" t="s">
        <v>41</v>
      </c>
      <c r="O5" s="72"/>
      <c r="P5" s="7"/>
      <c r="Q5" s="7"/>
      <c r="S5" s="57"/>
      <c r="T5" s="79" t="s">
        <v>50</v>
      </c>
    </row>
    <row r="6" spans="2:23" ht="21.75">
      <c r="B6" s="4" t="s">
        <v>27</v>
      </c>
      <c r="C6" s="8"/>
      <c r="D6" s="14"/>
      <c r="E6" s="18">
        <v>1000000</v>
      </c>
      <c r="F6" s="18"/>
      <c r="G6" s="18"/>
      <c r="H6" s="24"/>
      <c r="I6" s="27" t="s">
        <v>24</v>
      </c>
      <c r="J6" s="27"/>
      <c r="K6" s="4" t="s">
        <v>28</v>
      </c>
      <c r="L6" s="8"/>
      <c r="M6" s="14"/>
      <c r="N6" s="71">
        <f>E6+D4</f>
        <v>400945.67901233444</v>
      </c>
      <c r="O6" s="73"/>
      <c r="P6" s="73"/>
      <c r="Q6" s="76"/>
    </row>
    <row r="7" spans="2:23">
      <c r="P7" s="39"/>
    </row>
    <row r="8" spans="2:23">
      <c r="B8" s="5" t="s">
        <v>15</v>
      </c>
      <c r="C8" s="9" t="s">
        <v>34</v>
      </c>
      <c r="D8" s="15"/>
      <c r="E8" s="19" t="s">
        <v>38</v>
      </c>
      <c r="F8" s="21"/>
      <c r="G8" s="21"/>
      <c r="H8" s="21"/>
      <c r="I8" s="21"/>
      <c r="J8" s="21"/>
      <c r="K8" s="28"/>
      <c r="L8" s="30" t="s">
        <v>36</v>
      </c>
      <c r="M8" s="32"/>
      <c r="N8" s="33"/>
      <c r="O8" s="35" t="s">
        <v>10</v>
      </c>
      <c r="P8" s="40" t="s">
        <v>0</v>
      </c>
      <c r="Q8" s="43"/>
      <c r="R8" s="43"/>
      <c r="S8" s="43"/>
      <c r="T8" s="43"/>
      <c r="U8" s="43"/>
      <c r="V8" s="43"/>
      <c r="W8" s="47"/>
    </row>
    <row r="9" spans="2:23">
      <c r="B9" s="5"/>
      <c r="C9" s="10"/>
      <c r="D9" s="16"/>
      <c r="E9" s="20" t="s">
        <v>9</v>
      </c>
      <c r="F9" s="20" t="s">
        <v>39</v>
      </c>
      <c r="G9" s="20" t="s">
        <v>4</v>
      </c>
      <c r="H9" s="59" t="s">
        <v>30</v>
      </c>
      <c r="I9" s="63"/>
      <c r="J9" s="64" t="s">
        <v>40</v>
      </c>
      <c r="K9" s="65"/>
      <c r="L9" s="31" t="s">
        <v>26</v>
      </c>
      <c r="M9" s="30" t="s">
        <v>21</v>
      </c>
      <c r="N9" s="33"/>
      <c r="O9" s="35"/>
      <c r="P9" s="41" t="s">
        <v>9</v>
      </c>
      <c r="Q9" s="41" t="s">
        <v>39</v>
      </c>
      <c r="R9" s="40" t="s">
        <v>32</v>
      </c>
      <c r="S9" s="47"/>
      <c r="T9" s="41" t="s">
        <v>2</v>
      </c>
      <c r="U9" s="41"/>
      <c r="V9" s="41" t="s">
        <v>33</v>
      </c>
      <c r="W9" s="41"/>
    </row>
    <row r="10" spans="2:23">
      <c r="B10" s="6">
        <v>1</v>
      </c>
      <c r="C10" s="54">
        <f>E6</f>
        <v>1000000</v>
      </c>
      <c r="D10" s="54"/>
      <c r="E10" s="57">
        <v>2013</v>
      </c>
      <c r="F10" s="22">
        <v>42007</v>
      </c>
      <c r="G10" s="6" t="s">
        <v>45</v>
      </c>
      <c r="H10" s="83">
        <v>1.3179000000000001</v>
      </c>
      <c r="I10" s="83"/>
      <c r="J10" s="83">
        <v>1.3188599999999999</v>
      </c>
      <c r="K10" s="83"/>
      <c r="L10" s="68">
        <f t="shared" ref="L10:L109" si="0">IF(J10="","",ROUNDUP(IF(G10="買",H10-J10,J10-H10)*10000,0)+5)</f>
        <v>15</v>
      </c>
      <c r="M10" s="54">
        <f t="shared" ref="M10:M109" si="1">IF(F10="","",C10*$P$2)</f>
        <v>30000</v>
      </c>
      <c r="N10" s="54"/>
      <c r="O10" s="74">
        <f t="shared" ref="O10:O109" si="2">IF(L10="","",ROUNDDOWN(M10/(L10/81)/100000,2))</f>
        <v>1.62</v>
      </c>
      <c r="P10" s="57">
        <f t="shared" ref="P10:P109" si="3">E10</f>
        <v>2013</v>
      </c>
      <c r="Q10" s="22">
        <v>42008</v>
      </c>
      <c r="R10" s="84">
        <v>1.3050299999999999</v>
      </c>
      <c r="S10" s="84"/>
      <c r="T10" s="80">
        <f t="shared" ref="T10:T109" si="4">IF(Q10="","",V10*O10*100000/81)</f>
        <v>257400.00000000317</v>
      </c>
      <c r="U10" s="81"/>
      <c r="V10" s="82">
        <f t="shared" ref="V10:V109" si="5">IF(Q10="","",IF(G10="買",R10-H10,H10-R10)*10000)</f>
        <v>128.70000000000158</v>
      </c>
      <c r="W10" s="82"/>
    </row>
    <row r="11" spans="2:23">
      <c r="B11" s="6">
        <v>2</v>
      </c>
      <c r="C11" s="54">
        <f t="shared" ref="C11:C109" si="6">IF(T10="","",C10+T10)</f>
        <v>1257400.0000000033</v>
      </c>
      <c r="D11" s="54"/>
      <c r="E11" s="57">
        <f t="shared" ref="E11:E109" si="7">E10</f>
        <v>2013</v>
      </c>
      <c r="F11" s="22">
        <v>42021</v>
      </c>
      <c r="G11" s="6" t="s">
        <v>48</v>
      </c>
      <c r="H11" s="83">
        <v>1.33464</v>
      </c>
      <c r="I11" s="83"/>
      <c r="J11" s="83">
        <v>1.33321</v>
      </c>
      <c r="K11" s="83"/>
      <c r="L11" s="68">
        <f t="shared" si="0"/>
        <v>20</v>
      </c>
      <c r="M11" s="54">
        <f t="shared" si="1"/>
        <v>37722.000000000095</v>
      </c>
      <c r="N11" s="54"/>
      <c r="O11" s="74">
        <f t="shared" si="2"/>
        <v>1.52</v>
      </c>
      <c r="P11" s="57">
        <f t="shared" si="3"/>
        <v>2013</v>
      </c>
      <c r="Q11" s="22">
        <v>42022</v>
      </c>
      <c r="R11" s="84">
        <v>1.3365800000000001</v>
      </c>
      <c r="S11" s="84"/>
      <c r="T11" s="80">
        <f t="shared" si="4"/>
        <v>36404.938271605926</v>
      </c>
      <c r="U11" s="81"/>
      <c r="V11" s="82">
        <f t="shared" si="5"/>
        <v>19.400000000000528</v>
      </c>
      <c r="W11" s="82"/>
    </row>
    <row r="12" spans="2:23">
      <c r="B12" s="6">
        <v>3</v>
      </c>
      <c r="C12" s="54">
        <f t="shared" si="6"/>
        <v>1293804.9382716091</v>
      </c>
      <c r="D12" s="54"/>
      <c r="E12" s="57">
        <f t="shared" si="7"/>
        <v>2013</v>
      </c>
      <c r="F12" s="22">
        <v>42025</v>
      </c>
      <c r="G12" s="6" t="s">
        <v>45</v>
      </c>
      <c r="H12" s="83">
        <v>1.3311500000000001</v>
      </c>
      <c r="I12" s="83"/>
      <c r="J12" s="83">
        <v>1.33233</v>
      </c>
      <c r="K12" s="83"/>
      <c r="L12" s="68">
        <f t="shared" si="0"/>
        <v>17</v>
      </c>
      <c r="M12" s="54">
        <f t="shared" si="1"/>
        <v>38814.14814814827</v>
      </c>
      <c r="N12" s="54"/>
      <c r="O12" s="74">
        <f t="shared" si="2"/>
        <v>1.84</v>
      </c>
      <c r="P12" s="57">
        <f t="shared" si="3"/>
        <v>2013</v>
      </c>
      <c r="Q12" s="22">
        <v>42026</v>
      </c>
      <c r="R12" s="84">
        <f>IF(J12="","",IF(G12="買",H12-(L12*0.0001),H12+(L12*0.0001)))</f>
        <v>1.3328500000000001</v>
      </c>
      <c r="S12" s="84"/>
      <c r="T12" s="80">
        <f t="shared" si="4"/>
        <v>-38617.283950618075</v>
      </c>
      <c r="U12" s="81"/>
      <c r="V12" s="82">
        <f t="shared" si="5"/>
        <v>-17.000000000000348</v>
      </c>
      <c r="W12" s="82"/>
    </row>
    <row r="13" spans="2:23">
      <c r="B13" s="6">
        <v>4</v>
      </c>
      <c r="C13" s="54">
        <f t="shared" si="6"/>
        <v>1255187.6543209911</v>
      </c>
      <c r="D13" s="54"/>
      <c r="E13" s="57">
        <f t="shared" si="7"/>
        <v>2013</v>
      </c>
      <c r="F13" s="22">
        <v>42027</v>
      </c>
      <c r="G13" s="6" t="s">
        <v>48</v>
      </c>
      <c r="H13" s="83">
        <v>1.3338699999999999</v>
      </c>
      <c r="I13" s="83"/>
      <c r="J13" s="83">
        <v>1.3315600000000001</v>
      </c>
      <c r="K13" s="83"/>
      <c r="L13" s="68">
        <f t="shared" si="0"/>
        <v>29</v>
      </c>
      <c r="M13" s="54">
        <f t="shared" si="1"/>
        <v>37655.62962962973</v>
      </c>
      <c r="N13" s="54"/>
      <c r="O13" s="74">
        <f t="shared" si="2"/>
        <v>1.05</v>
      </c>
      <c r="P13" s="57">
        <f t="shared" si="3"/>
        <v>2013</v>
      </c>
      <c r="Q13" s="22">
        <v>42027</v>
      </c>
      <c r="R13" s="84">
        <f>IF(J13="","",IF(G13="買",H13-(L13*0.0001),H13+(L13*0.0001)))</f>
        <v>1.33097</v>
      </c>
      <c r="S13" s="84"/>
      <c r="T13" s="80">
        <f t="shared" si="4"/>
        <v>-37592.592592591333</v>
      </c>
      <c r="U13" s="81"/>
      <c r="V13" s="82">
        <f t="shared" si="5"/>
        <v>-28.999999999999027</v>
      </c>
      <c r="W13" s="82"/>
    </row>
    <row r="14" spans="2:23">
      <c r="B14" s="6">
        <v>5</v>
      </c>
      <c r="C14" s="54">
        <f t="shared" si="6"/>
        <v>1217595.0617283997</v>
      </c>
      <c r="D14" s="54"/>
      <c r="E14" s="57">
        <f t="shared" si="7"/>
        <v>2013</v>
      </c>
      <c r="F14" s="22">
        <v>42033</v>
      </c>
      <c r="G14" s="6" t="s">
        <v>45</v>
      </c>
      <c r="H14" s="83">
        <v>1.3425100000000001</v>
      </c>
      <c r="I14" s="83"/>
      <c r="J14" s="83">
        <v>1.3442000000000001</v>
      </c>
      <c r="K14" s="83"/>
      <c r="L14" s="68">
        <f t="shared" si="0"/>
        <v>22</v>
      </c>
      <c r="M14" s="54">
        <f t="shared" si="1"/>
        <v>36527.851851851992</v>
      </c>
      <c r="N14" s="54"/>
      <c r="O14" s="74">
        <f t="shared" si="2"/>
        <v>1.34</v>
      </c>
      <c r="P14" s="57">
        <f t="shared" si="3"/>
        <v>2013</v>
      </c>
      <c r="Q14" s="22">
        <v>42033</v>
      </c>
      <c r="R14" s="84">
        <f>IF(J14="","",IF(G14="買",H14-(L14*0.0001),H14+(L14*0.0001)))</f>
        <v>1.3447100000000001</v>
      </c>
      <c r="S14" s="84"/>
      <c r="T14" s="80">
        <f t="shared" si="4"/>
        <v>-36395.061728394729</v>
      </c>
      <c r="U14" s="81"/>
      <c r="V14" s="82">
        <f t="shared" si="5"/>
        <v>-21.999999999999797</v>
      </c>
      <c r="W14" s="82"/>
    </row>
    <row r="15" spans="2:23">
      <c r="B15" s="6">
        <v>6</v>
      </c>
      <c r="C15" s="54">
        <f t="shared" si="6"/>
        <v>1181200.0000000049</v>
      </c>
      <c r="D15" s="54"/>
      <c r="E15" s="57">
        <f t="shared" si="7"/>
        <v>2013</v>
      </c>
      <c r="F15" s="22">
        <v>42048</v>
      </c>
      <c r="G15" s="6" t="s">
        <v>45</v>
      </c>
      <c r="H15" s="83">
        <v>1.3440799999999999</v>
      </c>
      <c r="I15" s="83"/>
      <c r="J15" s="83">
        <v>1.34511</v>
      </c>
      <c r="K15" s="83"/>
      <c r="L15" s="68">
        <f t="shared" si="0"/>
        <v>16</v>
      </c>
      <c r="M15" s="54">
        <f t="shared" si="1"/>
        <v>35436.000000000146</v>
      </c>
      <c r="N15" s="54"/>
      <c r="O15" s="74">
        <f t="shared" si="2"/>
        <v>1.79</v>
      </c>
      <c r="P15" s="57">
        <f t="shared" si="3"/>
        <v>2013</v>
      </c>
      <c r="Q15" s="22">
        <v>42048</v>
      </c>
      <c r="R15" s="84">
        <f>IF(J15="","",IF(G15="買",H15-(L15*0.0001),H15+(L15*0.0001)))</f>
        <v>1.34568</v>
      </c>
      <c r="S15" s="84"/>
      <c r="T15" s="80">
        <f t="shared" si="4"/>
        <v>-35358.024691359038</v>
      </c>
      <c r="U15" s="81"/>
      <c r="V15" s="82">
        <f t="shared" si="5"/>
        <v>-16.000000000000458</v>
      </c>
      <c r="W15" s="82"/>
    </row>
    <row r="16" spans="2:23">
      <c r="B16" s="6">
        <v>7</v>
      </c>
      <c r="C16" s="54">
        <f t="shared" si="6"/>
        <v>1145841.9753086457</v>
      </c>
      <c r="D16" s="54"/>
      <c r="E16" s="57">
        <f t="shared" si="7"/>
        <v>2013</v>
      </c>
      <c r="F16" s="22">
        <v>42048</v>
      </c>
      <c r="G16" s="6" t="s">
        <v>48</v>
      </c>
      <c r="H16" s="83">
        <v>1.3469100000000001</v>
      </c>
      <c r="I16" s="83"/>
      <c r="J16" s="83">
        <v>1.3449899999999999</v>
      </c>
      <c r="K16" s="83"/>
      <c r="L16" s="68">
        <f t="shared" si="0"/>
        <v>25</v>
      </c>
      <c r="M16" s="54">
        <f t="shared" si="1"/>
        <v>34375.259259259372</v>
      </c>
      <c r="N16" s="54"/>
      <c r="O16" s="74">
        <f t="shared" si="2"/>
        <v>1.1100000000000001</v>
      </c>
      <c r="P16" s="57">
        <f t="shared" si="3"/>
        <v>2013</v>
      </c>
      <c r="Q16" s="22">
        <v>42048</v>
      </c>
      <c r="R16" s="84">
        <v>1.3469100000000001</v>
      </c>
      <c r="S16" s="84"/>
      <c r="T16" s="80">
        <f t="shared" si="4"/>
        <v>0</v>
      </c>
      <c r="U16" s="81"/>
      <c r="V16" s="82">
        <f t="shared" si="5"/>
        <v>0</v>
      </c>
      <c r="W16" s="82"/>
    </row>
    <row r="17" spans="2:24">
      <c r="B17" s="6">
        <v>8</v>
      </c>
      <c r="C17" s="54">
        <f t="shared" si="6"/>
        <v>1145841.9753086457</v>
      </c>
      <c r="D17" s="54"/>
      <c r="E17" s="57">
        <f t="shared" si="7"/>
        <v>2013</v>
      </c>
      <c r="F17" s="22">
        <v>42053</v>
      </c>
      <c r="G17" s="6" t="s">
        <v>48</v>
      </c>
      <c r="H17" s="83">
        <v>1.33562</v>
      </c>
      <c r="I17" s="83"/>
      <c r="J17" s="83">
        <v>1.3338399999999999</v>
      </c>
      <c r="K17" s="83"/>
      <c r="L17" s="68">
        <f t="shared" si="0"/>
        <v>23</v>
      </c>
      <c r="M17" s="54">
        <f t="shared" si="1"/>
        <v>34375.259259259372</v>
      </c>
      <c r="N17" s="54"/>
      <c r="O17" s="74">
        <f t="shared" si="2"/>
        <v>1.21</v>
      </c>
      <c r="P17" s="57">
        <f t="shared" si="3"/>
        <v>2013</v>
      </c>
      <c r="Q17" s="22">
        <v>42053</v>
      </c>
      <c r="R17" s="84">
        <f>IF(J17="","",IF(G17="買",H17-(L17*0.0001),H17+(L17*0.0001)))</f>
        <v>1.3333200000000001</v>
      </c>
      <c r="S17" s="84"/>
      <c r="T17" s="80">
        <f t="shared" si="4"/>
        <v>-34358.024691357561</v>
      </c>
      <c r="U17" s="81"/>
      <c r="V17" s="82">
        <f t="shared" si="5"/>
        <v>-22.999999999999687</v>
      </c>
      <c r="W17" s="82"/>
    </row>
    <row r="18" spans="2:24">
      <c r="B18" s="6">
        <v>9</v>
      </c>
      <c r="C18" s="54">
        <f t="shared" si="6"/>
        <v>1111483.9506172882</v>
      </c>
      <c r="D18" s="54"/>
      <c r="E18" s="57">
        <f t="shared" si="7"/>
        <v>2013</v>
      </c>
      <c r="F18" s="22">
        <v>42053</v>
      </c>
      <c r="G18" s="6" t="s">
        <v>48</v>
      </c>
      <c r="H18" s="83">
        <v>1.3361799999999999</v>
      </c>
      <c r="I18" s="83"/>
      <c r="J18" s="83">
        <v>1.3345</v>
      </c>
      <c r="K18" s="83"/>
      <c r="L18" s="68">
        <f t="shared" si="0"/>
        <v>22</v>
      </c>
      <c r="M18" s="54">
        <f t="shared" si="1"/>
        <v>33344.518518518649</v>
      </c>
      <c r="N18" s="54"/>
      <c r="O18" s="74">
        <f t="shared" si="2"/>
        <v>1.22</v>
      </c>
      <c r="P18" s="57">
        <f t="shared" si="3"/>
        <v>2013</v>
      </c>
      <c r="Q18" s="22">
        <v>42053</v>
      </c>
      <c r="R18" s="84">
        <f>IF(J18="","",IF(G18="買",H18-(L18*0.0001),H18+(L18*0.0001)))</f>
        <v>1.3339799999999999</v>
      </c>
      <c r="S18" s="84"/>
      <c r="T18" s="80">
        <f t="shared" si="4"/>
        <v>-33135.802469135495</v>
      </c>
      <c r="U18" s="81"/>
      <c r="V18" s="82">
        <f t="shared" si="5"/>
        <v>-21.999999999999797</v>
      </c>
      <c r="W18" s="82"/>
    </row>
    <row r="19" spans="2:24">
      <c r="B19" s="6">
        <v>10</v>
      </c>
      <c r="C19" s="54">
        <f t="shared" si="6"/>
        <v>1078348.1481481527</v>
      </c>
      <c r="D19" s="54"/>
      <c r="E19" s="57">
        <f t="shared" si="7"/>
        <v>2013</v>
      </c>
      <c r="F19" s="22">
        <v>42053</v>
      </c>
      <c r="G19" s="6" t="s">
        <v>48</v>
      </c>
      <c r="H19" s="83">
        <v>1.33535</v>
      </c>
      <c r="I19" s="83"/>
      <c r="J19" s="83">
        <v>1.3345800000000001</v>
      </c>
      <c r="K19" s="83"/>
      <c r="L19" s="68">
        <f t="shared" si="0"/>
        <v>13</v>
      </c>
      <c r="M19" s="54">
        <f t="shared" si="1"/>
        <v>32350.44444444458</v>
      </c>
      <c r="N19" s="54"/>
      <c r="O19" s="74">
        <f t="shared" si="2"/>
        <v>2.0099999999999998</v>
      </c>
      <c r="P19" s="57">
        <f t="shared" si="3"/>
        <v>2013</v>
      </c>
      <c r="Q19" s="22">
        <v>42054</v>
      </c>
      <c r="R19" s="84">
        <f>IF(J19="","",IF(G19="買",H19-(L19*0.0001),H19+(L19*0.0001)))</f>
        <v>1.33405</v>
      </c>
      <c r="S19" s="84"/>
      <c r="T19" s="80">
        <f t="shared" si="4"/>
        <v>-32259.259259261213</v>
      </c>
      <c r="U19" s="81"/>
      <c r="V19" s="82">
        <f t="shared" si="5"/>
        <v>-13.000000000000789</v>
      </c>
      <c r="W19" s="82"/>
    </row>
    <row r="20" spans="2:24">
      <c r="B20" s="6">
        <v>11</v>
      </c>
      <c r="C20" s="54">
        <f t="shared" si="6"/>
        <v>1046088.8888888916</v>
      </c>
      <c r="D20" s="54"/>
      <c r="E20" s="57">
        <f t="shared" si="7"/>
        <v>2013</v>
      </c>
      <c r="F20" s="22">
        <v>42062</v>
      </c>
      <c r="G20" s="6" t="s">
        <v>48</v>
      </c>
      <c r="H20" s="83">
        <v>1.3088500000000001</v>
      </c>
      <c r="I20" s="83"/>
      <c r="J20" s="83">
        <v>1.3068</v>
      </c>
      <c r="K20" s="83"/>
      <c r="L20" s="68">
        <f t="shared" si="0"/>
        <v>26</v>
      </c>
      <c r="M20" s="54">
        <f t="shared" si="1"/>
        <v>31382.666666666744</v>
      </c>
      <c r="N20" s="54"/>
      <c r="O20" s="74">
        <f t="shared" si="2"/>
        <v>0.97</v>
      </c>
      <c r="P20" s="57">
        <f t="shared" si="3"/>
        <v>2013</v>
      </c>
      <c r="Q20" s="22">
        <v>42062</v>
      </c>
      <c r="R20" s="84">
        <v>1.3088500000000001</v>
      </c>
      <c r="S20" s="84"/>
      <c r="T20" s="80">
        <f t="shared" si="4"/>
        <v>0</v>
      </c>
      <c r="U20" s="81"/>
      <c r="V20" s="82">
        <f t="shared" si="5"/>
        <v>0</v>
      </c>
      <c r="W20" s="82"/>
    </row>
    <row r="21" spans="2:24">
      <c r="B21" s="6">
        <v>12</v>
      </c>
      <c r="C21" s="54">
        <f t="shared" si="6"/>
        <v>1046088.8888888916</v>
      </c>
      <c r="D21" s="54"/>
      <c r="E21" s="57">
        <f t="shared" si="7"/>
        <v>2013</v>
      </c>
      <c r="F21" s="22">
        <v>42067</v>
      </c>
      <c r="G21" s="6" t="s">
        <v>45</v>
      </c>
      <c r="H21" s="83">
        <v>1.30003</v>
      </c>
      <c r="I21" s="83"/>
      <c r="J21" s="83">
        <v>1.3019499999999999</v>
      </c>
      <c r="K21" s="83"/>
      <c r="L21" s="68">
        <f t="shared" si="0"/>
        <v>25</v>
      </c>
      <c r="M21" s="54">
        <f t="shared" si="1"/>
        <v>31382.666666666744</v>
      </c>
      <c r="N21" s="54"/>
      <c r="O21" s="74">
        <f t="shared" si="2"/>
        <v>1.01</v>
      </c>
      <c r="P21" s="57">
        <f t="shared" si="3"/>
        <v>2013</v>
      </c>
      <c r="Q21" s="22">
        <v>42067</v>
      </c>
      <c r="R21" s="84">
        <f>IF(J21="","",IF(G21="買",H21-(L21*0.0001),H21+(L21*0.0001)))</f>
        <v>1.30253</v>
      </c>
      <c r="S21" s="84"/>
      <c r="T21" s="80">
        <f t="shared" si="4"/>
        <v>-31172.839506172179</v>
      </c>
      <c r="U21" s="81"/>
      <c r="V21" s="82">
        <f t="shared" si="5"/>
        <v>-24.999999999999467</v>
      </c>
      <c r="W21" s="82"/>
    </row>
    <row r="22" spans="2:24">
      <c r="B22" s="6">
        <v>13</v>
      </c>
      <c r="C22" s="54">
        <f t="shared" si="6"/>
        <v>1014916.0493827193</v>
      </c>
      <c r="D22" s="54"/>
      <c r="E22" s="57">
        <f t="shared" si="7"/>
        <v>2013</v>
      </c>
      <c r="F22" s="22">
        <v>42068</v>
      </c>
      <c r="G22" s="6" t="s">
        <v>48</v>
      </c>
      <c r="H22" s="83">
        <v>1.30298</v>
      </c>
      <c r="I22" s="83"/>
      <c r="J22" s="83">
        <v>1.30226</v>
      </c>
      <c r="K22" s="83"/>
      <c r="L22" s="68">
        <f t="shared" si="0"/>
        <v>13</v>
      </c>
      <c r="M22" s="54">
        <f t="shared" si="1"/>
        <v>30447.48148148158</v>
      </c>
      <c r="N22" s="54"/>
      <c r="O22" s="74">
        <f t="shared" si="2"/>
        <v>1.89</v>
      </c>
      <c r="P22" s="57">
        <f t="shared" si="3"/>
        <v>2013</v>
      </c>
      <c r="Q22" s="22">
        <v>42068</v>
      </c>
      <c r="R22" s="84">
        <v>1.30298</v>
      </c>
      <c r="S22" s="84"/>
      <c r="T22" s="80">
        <f t="shared" si="4"/>
        <v>0</v>
      </c>
      <c r="U22" s="81"/>
      <c r="V22" s="82">
        <f t="shared" si="5"/>
        <v>0</v>
      </c>
      <c r="W22" s="82"/>
    </row>
    <row r="23" spans="2:24">
      <c r="B23" s="6">
        <v>14</v>
      </c>
      <c r="C23" s="54">
        <f t="shared" si="6"/>
        <v>1014916.0493827193</v>
      </c>
      <c r="D23" s="54"/>
      <c r="E23" s="57">
        <f t="shared" si="7"/>
        <v>2013</v>
      </c>
      <c r="F23" s="22">
        <v>42075</v>
      </c>
      <c r="G23" s="6" t="s">
        <v>48</v>
      </c>
      <c r="H23" s="83">
        <v>1.3036000000000001</v>
      </c>
      <c r="I23" s="83"/>
      <c r="J23" s="83">
        <v>1.30243</v>
      </c>
      <c r="K23" s="83"/>
      <c r="L23" s="68">
        <f t="shared" si="0"/>
        <v>17</v>
      </c>
      <c r="M23" s="54">
        <f t="shared" si="1"/>
        <v>30447.48148148158</v>
      </c>
      <c r="N23" s="54"/>
      <c r="O23" s="74">
        <f t="shared" si="2"/>
        <v>1.45</v>
      </c>
      <c r="P23" s="57">
        <f t="shared" si="3"/>
        <v>2013</v>
      </c>
      <c r="Q23" s="22">
        <v>42075</v>
      </c>
      <c r="R23" s="84">
        <f>IF(J23="","",IF(G23="買",H23-(L23*0.0001),H23+(L23*0.0001)))</f>
        <v>1.3019000000000001</v>
      </c>
      <c r="S23" s="84"/>
      <c r="T23" s="80">
        <f t="shared" si="4"/>
        <v>-30432.098765432718</v>
      </c>
      <c r="U23" s="81"/>
      <c r="V23" s="82">
        <f t="shared" si="5"/>
        <v>-17.000000000000348</v>
      </c>
      <c r="W23" s="82"/>
    </row>
    <row r="24" spans="2:24">
      <c r="B24" s="6">
        <v>15</v>
      </c>
      <c r="C24" s="54">
        <f t="shared" si="6"/>
        <v>984483.95061728661</v>
      </c>
      <c r="D24" s="54"/>
      <c r="E24" s="57">
        <f t="shared" si="7"/>
        <v>2013</v>
      </c>
      <c r="F24" s="22">
        <v>42076</v>
      </c>
      <c r="G24" s="6" t="s">
        <v>48</v>
      </c>
      <c r="H24" s="83">
        <v>1.30308</v>
      </c>
      <c r="I24" s="83"/>
      <c r="J24" s="83">
        <v>1.30236</v>
      </c>
      <c r="K24" s="83"/>
      <c r="L24" s="68">
        <f t="shared" si="0"/>
        <v>13</v>
      </c>
      <c r="M24" s="54">
        <f t="shared" si="1"/>
        <v>29534.518518518598</v>
      </c>
      <c r="N24" s="54"/>
      <c r="O24" s="74">
        <f t="shared" si="2"/>
        <v>1.84</v>
      </c>
      <c r="P24" s="57">
        <f t="shared" si="3"/>
        <v>2013</v>
      </c>
      <c r="Q24" s="22">
        <v>42076</v>
      </c>
      <c r="R24" s="84">
        <v>1.30308</v>
      </c>
      <c r="S24" s="84"/>
      <c r="T24" s="80">
        <f t="shared" si="4"/>
        <v>0</v>
      </c>
      <c r="U24" s="81"/>
      <c r="V24" s="82">
        <f t="shared" si="5"/>
        <v>0</v>
      </c>
      <c r="W24" s="82"/>
    </row>
    <row r="25" spans="2:24">
      <c r="B25" s="6">
        <v>16</v>
      </c>
      <c r="C25" s="54">
        <f t="shared" si="6"/>
        <v>984483.95061728661</v>
      </c>
      <c r="D25" s="54"/>
      <c r="E25" s="57">
        <f t="shared" si="7"/>
        <v>2013</v>
      </c>
      <c r="F25" s="22">
        <v>42085</v>
      </c>
      <c r="G25" s="6" t="s">
        <v>45</v>
      </c>
      <c r="H25" s="83">
        <v>1.2899499999999999</v>
      </c>
      <c r="I25" s="83"/>
      <c r="J25" s="83">
        <v>1.2918700000000001</v>
      </c>
      <c r="K25" s="83"/>
      <c r="L25" s="68">
        <f t="shared" si="0"/>
        <v>25</v>
      </c>
      <c r="M25" s="54">
        <f t="shared" si="1"/>
        <v>29534.518518518598</v>
      </c>
      <c r="N25" s="54"/>
      <c r="O25" s="74">
        <f t="shared" si="2"/>
        <v>0.95</v>
      </c>
      <c r="P25" s="57">
        <f t="shared" si="3"/>
        <v>2013</v>
      </c>
      <c r="Q25" s="22">
        <v>42085</v>
      </c>
      <c r="R25" s="84">
        <f>IF(J25="","",IF(G25="買",H25-(L25*0.0001),H25+(L25*0.0001)))</f>
        <v>1.2924499999999999</v>
      </c>
      <c r="S25" s="84"/>
      <c r="T25" s="80">
        <f t="shared" si="4"/>
        <v>-29320.987654320361</v>
      </c>
      <c r="U25" s="81"/>
      <c r="V25" s="82">
        <f t="shared" si="5"/>
        <v>-24.999999999999467</v>
      </c>
      <c r="W25" s="82"/>
    </row>
    <row r="26" spans="2:24">
      <c r="B26" s="6">
        <v>17</v>
      </c>
      <c r="C26" s="54">
        <f t="shared" si="6"/>
        <v>955162.9629629663</v>
      </c>
      <c r="D26" s="54"/>
      <c r="E26" s="57">
        <f t="shared" si="7"/>
        <v>2013</v>
      </c>
      <c r="F26" s="22">
        <v>42089</v>
      </c>
      <c r="G26" s="6" t="s">
        <v>48</v>
      </c>
      <c r="H26" s="83">
        <v>1.2880100000000001</v>
      </c>
      <c r="I26" s="83"/>
      <c r="J26" s="83">
        <v>1.28274</v>
      </c>
      <c r="K26" s="83"/>
      <c r="L26" s="68">
        <f t="shared" si="0"/>
        <v>58</v>
      </c>
      <c r="M26" s="54">
        <f t="shared" si="1"/>
        <v>28654.888888888989</v>
      </c>
      <c r="N26" s="54"/>
      <c r="O26" s="74">
        <f t="shared" si="2"/>
        <v>0.4</v>
      </c>
      <c r="P26" s="57">
        <f t="shared" si="3"/>
        <v>2013</v>
      </c>
      <c r="Q26" s="22">
        <v>42090</v>
      </c>
      <c r="R26" s="84">
        <f>IF(J26="","",IF(G26="買",H26-(L26*0.0001),H26+(L26*0.0001)))</f>
        <v>1.2822100000000001</v>
      </c>
      <c r="S26" s="84"/>
      <c r="T26" s="80">
        <f t="shared" si="4"/>
        <v>-28641.975308642108</v>
      </c>
      <c r="U26" s="81"/>
      <c r="V26" s="82">
        <f t="shared" si="5"/>
        <v>-58.00000000000027</v>
      </c>
      <c r="W26" s="82"/>
    </row>
    <row r="27" spans="2:24">
      <c r="B27" s="6">
        <v>18</v>
      </c>
      <c r="C27" s="54">
        <f t="shared" si="6"/>
        <v>926520.98765432416</v>
      </c>
      <c r="D27" s="54"/>
      <c r="E27" s="57">
        <f t="shared" si="7"/>
        <v>2013</v>
      </c>
      <c r="F27" s="22">
        <v>42092</v>
      </c>
      <c r="G27" s="6" t="s">
        <v>45</v>
      </c>
      <c r="H27" s="83">
        <v>1.28166</v>
      </c>
      <c r="I27" s="83"/>
      <c r="J27" s="83">
        <v>1.2823899999999999</v>
      </c>
      <c r="K27" s="83"/>
      <c r="L27" s="68">
        <f t="shared" si="0"/>
        <v>13</v>
      </c>
      <c r="M27" s="54">
        <f t="shared" si="1"/>
        <v>27795.629629629722</v>
      </c>
      <c r="N27" s="54"/>
      <c r="O27" s="74">
        <f t="shared" si="2"/>
        <v>1.73</v>
      </c>
      <c r="P27" s="57">
        <f t="shared" si="3"/>
        <v>2013</v>
      </c>
      <c r="Q27" s="22">
        <v>42095</v>
      </c>
      <c r="R27" s="84">
        <v>1.28166</v>
      </c>
      <c r="S27" s="84"/>
      <c r="T27" s="80">
        <f t="shared" si="4"/>
        <v>0</v>
      </c>
      <c r="U27" s="81"/>
      <c r="V27" s="82">
        <f t="shared" si="5"/>
        <v>0</v>
      </c>
      <c r="W27" s="82"/>
    </row>
    <row r="28" spans="2:24">
      <c r="B28" s="6">
        <v>19</v>
      </c>
      <c r="C28" s="54">
        <f t="shared" si="6"/>
        <v>926520.98765432416</v>
      </c>
      <c r="D28" s="54"/>
      <c r="E28" s="57">
        <f t="shared" si="7"/>
        <v>2013</v>
      </c>
      <c r="F28" s="22">
        <v>42099</v>
      </c>
      <c r="G28" s="6" t="s">
        <v>45</v>
      </c>
      <c r="H28" s="83">
        <v>1.29175</v>
      </c>
      <c r="I28" s="83"/>
      <c r="J28" s="83">
        <v>1.29389</v>
      </c>
      <c r="K28" s="83"/>
      <c r="L28" s="68">
        <f t="shared" si="0"/>
        <v>27</v>
      </c>
      <c r="M28" s="54">
        <f t="shared" si="1"/>
        <v>27795.629629629722</v>
      </c>
      <c r="N28" s="54"/>
      <c r="O28" s="74">
        <f t="shared" si="2"/>
        <v>0.83</v>
      </c>
      <c r="P28" s="57">
        <f t="shared" si="3"/>
        <v>2013</v>
      </c>
      <c r="Q28" s="22">
        <v>42099</v>
      </c>
      <c r="R28" s="84">
        <f>IF(J28="","",IF(G28="買",H28-(L28*0.0001),H28+(L28*0.0001)))</f>
        <v>1.2944499999999999</v>
      </c>
      <c r="S28" s="84"/>
      <c r="T28" s="80">
        <f t="shared" si="4"/>
        <v>-27666.666666665897</v>
      </c>
      <c r="U28" s="81"/>
      <c r="V28" s="82">
        <f t="shared" si="5"/>
        <v>-26.999999999999247</v>
      </c>
      <c r="W28" s="82"/>
    </row>
    <row r="29" spans="2:24">
      <c r="B29" s="6">
        <v>20</v>
      </c>
      <c r="C29" s="54">
        <f t="shared" si="6"/>
        <v>898854.32098765823</v>
      </c>
      <c r="D29" s="54"/>
      <c r="E29" s="57">
        <f t="shared" si="7"/>
        <v>2013</v>
      </c>
      <c r="F29" s="22">
        <v>42102</v>
      </c>
      <c r="G29" s="6" t="s">
        <v>48</v>
      </c>
      <c r="H29" s="83">
        <v>1.30158</v>
      </c>
      <c r="I29" s="83"/>
      <c r="J29" s="83">
        <v>1.29922</v>
      </c>
      <c r="K29" s="83"/>
      <c r="L29" s="68">
        <f t="shared" si="0"/>
        <v>29</v>
      </c>
      <c r="M29" s="54">
        <f t="shared" si="1"/>
        <v>26965.629629629744</v>
      </c>
      <c r="N29" s="54"/>
      <c r="O29" s="74">
        <f t="shared" si="2"/>
        <v>0.75</v>
      </c>
      <c r="P29" s="57">
        <f t="shared" si="3"/>
        <v>2013</v>
      </c>
      <c r="Q29" s="22">
        <v>42102</v>
      </c>
      <c r="R29" s="84">
        <v>1.3000100000000001</v>
      </c>
      <c r="S29" s="84"/>
      <c r="T29" s="80">
        <f t="shared" si="4"/>
        <v>-14537.03703703564</v>
      </c>
      <c r="U29" s="81"/>
      <c r="V29" s="82">
        <f t="shared" si="5"/>
        <v>-15.699999999998493</v>
      </c>
      <c r="W29" s="82"/>
    </row>
    <row r="30" spans="2:24">
      <c r="B30" s="6">
        <v>21</v>
      </c>
      <c r="C30" s="54">
        <f t="shared" si="6"/>
        <v>884317.28395062254</v>
      </c>
      <c r="D30" s="54"/>
      <c r="E30" s="57">
        <f t="shared" si="7"/>
        <v>2013</v>
      </c>
      <c r="F30" s="22">
        <v>42103</v>
      </c>
      <c r="G30" s="6" t="s">
        <v>48</v>
      </c>
      <c r="H30" s="83">
        <v>1.3018700000000001</v>
      </c>
      <c r="I30" s="83"/>
      <c r="J30" s="83">
        <v>1.3009299999999999</v>
      </c>
      <c r="K30" s="83"/>
      <c r="L30" s="68">
        <f t="shared" si="0"/>
        <v>15</v>
      </c>
      <c r="M30" s="54">
        <f t="shared" si="1"/>
        <v>26529.518518518675</v>
      </c>
      <c r="N30" s="54"/>
      <c r="O30" s="74">
        <f t="shared" si="2"/>
        <v>1.43</v>
      </c>
      <c r="P30" s="57">
        <f t="shared" si="3"/>
        <v>2013</v>
      </c>
      <c r="Q30" s="22">
        <v>42103</v>
      </c>
      <c r="R30" s="84">
        <v>1.3018700000000001</v>
      </c>
      <c r="S30" s="84"/>
      <c r="T30" s="80">
        <f t="shared" si="4"/>
        <v>0</v>
      </c>
      <c r="U30" s="81"/>
      <c r="V30" s="82">
        <f t="shared" si="5"/>
        <v>0</v>
      </c>
      <c r="W30" s="82"/>
      <c r="X30" t="s">
        <v>11</v>
      </c>
    </row>
    <row r="31" spans="2:24">
      <c r="B31" s="6">
        <v>22</v>
      </c>
      <c r="C31" s="54">
        <f t="shared" si="6"/>
        <v>884317.28395062254</v>
      </c>
      <c r="D31" s="54"/>
      <c r="E31" s="57">
        <f t="shared" si="7"/>
        <v>2013</v>
      </c>
      <c r="F31" s="22">
        <v>42105</v>
      </c>
      <c r="G31" s="6" t="s">
        <v>45</v>
      </c>
      <c r="H31" s="83">
        <v>1.30657</v>
      </c>
      <c r="I31" s="83"/>
      <c r="J31" s="83">
        <v>1.3072600000000001</v>
      </c>
      <c r="K31" s="83"/>
      <c r="L31" s="68">
        <f t="shared" si="0"/>
        <v>12</v>
      </c>
      <c r="M31" s="54">
        <f t="shared" si="1"/>
        <v>26529.518518518675</v>
      </c>
      <c r="N31" s="54"/>
      <c r="O31" s="74">
        <f t="shared" si="2"/>
        <v>1.79</v>
      </c>
      <c r="P31" s="57">
        <f t="shared" si="3"/>
        <v>2013</v>
      </c>
      <c r="Q31" s="22">
        <v>42105</v>
      </c>
      <c r="R31" s="84">
        <v>1.30657</v>
      </c>
      <c r="S31" s="84"/>
      <c r="T31" s="80">
        <f t="shared" si="4"/>
        <v>0</v>
      </c>
      <c r="U31" s="81"/>
      <c r="V31" s="82">
        <f t="shared" si="5"/>
        <v>0</v>
      </c>
      <c r="W31" s="82"/>
    </row>
    <row r="32" spans="2:24">
      <c r="B32" s="6">
        <v>23</v>
      </c>
      <c r="C32" s="54">
        <f t="shared" si="6"/>
        <v>884317.28395062254</v>
      </c>
      <c r="D32" s="54"/>
      <c r="E32" s="57">
        <f t="shared" si="7"/>
        <v>2013</v>
      </c>
      <c r="F32" s="22">
        <v>42112</v>
      </c>
      <c r="G32" s="6" t="s">
        <v>48</v>
      </c>
      <c r="H32" s="83">
        <v>1.30562</v>
      </c>
      <c r="I32" s="83"/>
      <c r="J32" s="83">
        <v>1.3029999999999999</v>
      </c>
      <c r="K32" s="83"/>
      <c r="L32" s="68">
        <f t="shared" si="0"/>
        <v>32</v>
      </c>
      <c r="M32" s="54">
        <f t="shared" si="1"/>
        <v>26529.518518518675</v>
      </c>
      <c r="N32" s="54"/>
      <c r="O32" s="74">
        <f t="shared" si="2"/>
        <v>0.67</v>
      </c>
      <c r="P32" s="57">
        <f t="shared" si="3"/>
        <v>2013</v>
      </c>
      <c r="Q32" s="22">
        <v>42112</v>
      </c>
      <c r="R32" s="84">
        <v>1.30562</v>
      </c>
      <c r="S32" s="84"/>
      <c r="T32" s="80">
        <f t="shared" si="4"/>
        <v>0</v>
      </c>
      <c r="U32" s="81"/>
      <c r="V32" s="82">
        <f t="shared" si="5"/>
        <v>0</v>
      </c>
      <c r="W32" s="82"/>
    </row>
    <row r="33" spans="2:24">
      <c r="B33" s="6">
        <v>24</v>
      </c>
      <c r="C33" s="54">
        <f t="shared" si="6"/>
        <v>884317.28395062254</v>
      </c>
      <c r="D33" s="54"/>
      <c r="E33" s="57">
        <f t="shared" si="7"/>
        <v>2013</v>
      </c>
      <c r="F33" s="22">
        <v>42113</v>
      </c>
      <c r="G33" s="6" t="s">
        <v>48</v>
      </c>
      <c r="H33" s="83">
        <v>1.30779</v>
      </c>
      <c r="I33" s="83"/>
      <c r="J33" s="83">
        <v>1.30572</v>
      </c>
      <c r="K33" s="83"/>
      <c r="L33" s="68">
        <f t="shared" si="0"/>
        <v>26</v>
      </c>
      <c r="M33" s="54">
        <f t="shared" si="1"/>
        <v>26529.518518518675</v>
      </c>
      <c r="N33" s="54"/>
      <c r="O33" s="74">
        <f t="shared" si="2"/>
        <v>0.82</v>
      </c>
      <c r="P33" s="57">
        <f t="shared" si="3"/>
        <v>2013</v>
      </c>
      <c r="Q33" s="22">
        <v>42113</v>
      </c>
      <c r="R33" s="84">
        <v>1.30779</v>
      </c>
      <c r="S33" s="84"/>
      <c r="T33" s="80">
        <f t="shared" si="4"/>
        <v>0</v>
      </c>
      <c r="U33" s="81"/>
      <c r="V33" s="82">
        <f t="shared" si="5"/>
        <v>0</v>
      </c>
      <c r="W33" s="82"/>
    </row>
    <row r="34" spans="2:24">
      <c r="B34" s="6">
        <v>25</v>
      </c>
      <c r="C34" s="54">
        <f t="shared" si="6"/>
        <v>884317.28395062254</v>
      </c>
      <c r="D34" s="54"/>
      <c r="E34" s="57">
        <f t="shared" si="7"/>
        <v>2013</v>
      </c>
      <c r="F34" s="22">
        <v>42118</v>
      </c>
      <c r="G34" s="6" t="s">
        <v>45</v>
      </c>
      <c r="H34" s="83">
        <v>1.2996099999999999</v>
      </c>
      <c r="I34" s="83"/>
      <c r="J34" s="83">
        <v>1.3006200000000001</v>
      </c>
      <c r="K34" s="83"/>
      <c r="L34" s="68">
        <f t="shared" si="0"/>
        <v>16</v>
      </c>
      <c r="M34" s="54">
        <f t="shared" si="1"/>
        <v>26529.518518518675</v>
      </c>
      <c r="N34" s="54"/>
      <c r="O34" s="74">
        <f t="shared" si="2"/>
        <v>1.34</v>
      </c>
      <c r="P34" s="57">
        <f t="shared" si="3"/>
        <v>2013</v>
      </c>
      <c r="Q34" s="22">
        <v>42118</v>
      </c>
      <c r="R34" s="84">
        <f>IF(J34="","",IF(G34="買",H34-(L34*0.0001),H34+(L34*0.0001)))</f>
        <v>1.30121</v>
      </c>
      <c r="S34" s="84"/>
      <c r="T34" s="80">
        <f t="shared" si="4"/>
        <v>-26469.135802469893</v>
      </c>
      <c r="U34" s="81"/>
      <c r="V34" s="82">
        <f t="shared" si="5"/>
        <v>-16.000000000000458</v>
      </c>
      <c r="W34" s="82"/>
    </row>
    <row r="35" spans="2:24">
      <c r="B35" s="6">
        <v>26</v>
      </c>
      <c r="C35" s="54">
        <f t="shared" si="6"/>
        <v>857848.14814815263</v>
      </c>
      <c r="D35" s="54"/>
      <c r="E35" s="57">
        <f t="shared" si="7"/>
        <v>2013</v>
      </c>
      <c r="F35" s="22">
        <v>42123</v>
      </c>
      <c r="G35" s="6" t="s">
        <v>48</v>
      </c>
      <c r="H35" s="83">
        <v>1.30907</v>
      </c>
      <c r="I35" s="83"/>
      <c r="J35" s="83">
        <v>1.3076099999999999</v>
      </c>
      <c r="K35" s="83"/>
      <c r="L35" s="68">
        <f t="shared" si="0"/>
        <v>20</v>
      </c>
      <c r="M35" s="54">
        <f t="shared" si="1"/>
        <v>25735.444444444576</v>
      </c>
      <c r="N35" s="54"/>
      <c r="O35" s="74">
        <f t="shared" si="2"/>
        <v>1.04</v>
      </c>
      <c r="P35" s="57">
        <f t="shared" si="3"/>
        <v>2013</v>
      </c>
      <c r="Q35" s="22">
        <v>42124</v>
      </c>
      <c r="R35" s="84">
        <v>1.30907</v>
      </c>
      <c r="S35" s="84"/>
      <c r="T35" s="80">
        <f t="shared" si="4"/>
        <v>0</v>
      </c>
      <c r="U35" s="81"/>
      <c r="V35" s="82">
        <f t="shared" si="5"/>
        <v>0</v>
      </c>
      <c r="W35" s="82"/>
      <c r="X35" t="s">
        <v>29</v>
      </c>
    </row>
    <row r="36" spans="2:24">
      <c r="B36" s="6">
        <v>27</v>
      </c>
      <c r="C36" s="54">
        <f t="shared" si="6"/>
        <v>857848.14814815263</v>
      </c>
      <c r="D36" s="54"/>
      <c r="E36" s="57">
        <f t="shared" si="7"/>
        <v>2013</v>
      </c>
      <c r="F36" s="22">
        <v>42137</v>
      </c>
      <c r="G36" s="6" t="s">
        <v>45</v>
      </c>
      <c r="H36" s="83">
        <v>1.2962199999999999</v>
      </c>
      <c r="I36" s="83"/>
      <c r="J36" s="83">
        <v>1.2975099999999999</v>
      </c>
      <c r="K36" s="83"/>
      <c r="L36" s="68">
        <f t="shared" si="0"/>
        <v>18</v>
      </c>
      <c r="M36" s="54">
        <f t="shared" si="1"/>
        <v>25735.444444444576</v>
      </c>
      <c r="N36" s="54"/>
      <c r="O36" s="74">
        <f t="shared" si="2"/>
        <v>1.1499999999999999</v>
      </c>
      <c r="P36" s="57">
        <f t="shared" si="3"/>
        <v>2013</v>
      </c>
      <c r="Q36" s="22">
        <v>42137</v>
      </c>
      <c r="R36" s="84">
        <f>IF(J36="","",IF(G36="買",H36-(L36*0.0001),H36+(L36*0.0001)))</f>
        <v>1.29802</v>
      </c>
      <c r="S36" s="84"/>
      <c r="T36" s="80">
        <f t="shared" si="4"/>
        <v>-25555.555555555893</v>
      </c>
      <c r="U36" s="81"/>
      <c r="V36" s="82">
        <f t="shared" si="5"/>
        <v>-18.000000000000238</v>
      </c>
      <c r="W36" s="82"/>
    </row>
    <row r="37" spans="2:24">
      <c r="B37" s="6">
        <v>28</v>
      </c>
      <c r="C37" s="54">
        <f t="shared" si="6"/>
        <v>832292.59259259677</v>
      </c>
      <c r="D37" s="54"/>
      <c r="E37" s="57">
        <f t="shared" si="7"/>
        <v>2013</v>
      </c>
      <c r="F37" s="22">
        <v>42138</v>
      </c>
      <c r="G37" s="6" t="s">
        <v>48</v>
      </c>
      <c r="H37" s="83">
        <v>1.3006800000000001</v>
      </c>
      <c r="I37" s="83"/>
      <c r="J37" s="83">
        <v>1.2997300000000001</v>
      </c>
      <c r="K37" s="83"/>
      <c r="L37" s="68">
        <f t="shared" si="0"/>
        <v>15</v>
      </c>
      <c r="M37" s="54">
        <f t="shared" si="1"/>
        <v>24968.777777777901</v>
      </c>
      <c r="N37" s="54"/>
      <c r="O37" s="74">
        <f t="shared" si="2"/>
        <v>1.34</v>
      </c>
      <c r="P37" s="57">
        <f t="shared" si="3"/>
        <v>2013</v>
      </c>
      <c r="Q37" s="22">
        <v>42138</v>
      </c>
      <c r="R37" s="84">
        <f>IF(J37="","",IF(G37="買",H37-(L37*0.0001),H37+(L37*0.0001)))</f>
        <v>1.29918</v>
      </c>
      <c r="S37" s="84"/>
      <c r="T37" s="80">
        <f t="shared" si="4"/>
        <v>-24814.814814815756</v>
      </c>
      <c r="U37" s="81"/>
      <c r="V37" s="82">
        <f t="shared" si="5"/>
        <v>-15.000000000000568</v>
      </c>
      <c r="W37" s="82"/>
    </row>
    <row r="38" spans="2:24" s="52" customFormat="1">
      <c r="B38" s="6">
        <v>29</v>
      </c>
      <c r="C38" s="54">
        <f t="shared" si="6"/>
        <v>807477.77777778101</v>
      </c>
      <c r="D38" s="54"/>
      <c r="E38" s="57">
        <f t="shared" si="7"/>
        <v>2013</v>
      </c>
      <c r="F38" s="22">
        <v>42140</v>
      </c>
      <c r="G38" s="6" t="s">
        <v>45</v>
      </c>
      <c r="H38" s="83">
        <v>1.28698</v>
      </c>
      <c r="I38" s="83"/>
      <c r="J38" s="83">
        <v>1.2876300000000001</v>
      </c>
      <c r="K38" s="83"/>
      <c r="L38" s="68">
        <f t="shared" si="0"/>
        <v>12</v>
      </c>
      <c r="M38" s="54">
        <f t="shared" si="1"/>
        <v>24224.33333333343</v>
      </c>
      <c r="N38" s="54"/>
      <c r="O38" s="74">
        <f t="shared" si="2"/>
        <v>1.63</v>
      </c>
      <c r="P38" s="57">
        <f t="shared" si="3"/>
        <v>2013</v>
      </c>
      <c r="Q38" s="22">
        <v>42140</v>
      </c>
      <c r="R38" s="84">
        <f>IF(J38="","",IF(G38="買",H38-(L38*0.0001),H38+(L38*0.0001)))</f>
        <v>1.2881800000000001</v>
      </c>
      <c r="S38" s="84"/>
      <c r="T38" s="80">
        <f t="shared" si="4"/>
        <v>-24148.148148149954</v>
      </c>
      <c r="U38" s="81"/>
      <c r="V38" s="82">
        <f t="shared" si="5"/>
        <v>-12.000000000000899</v>
      </c>
      <c r="W38" s="82"/>
    </row>
    <row r="39" spans="2:24">
      <c r="B39" s="6">
        <v>30</v>
      </c>
      <c r="C39" s="54">
        <f t="shared" si="6"/>
        <v>783329.62962963106</v>
      </c>
      <c r="D39" s="54"/>
      <c r="E39" s="57">
        <f t="shared" si="7"/>
        <v>2013</v>
      </c>
      <c r="F39" s="22">
        <v>42140</v>
      </c>
      <c r="G39" s="6" t="s">
        <v>48</v>
      </c>
      <c r="H39" s="83">
        <v>1.2898799999999999</v>
      </c>
      <c r="I39" s="83"/>
      <c r="J39" s="83">
        <v>1.2882800000000001</v>
      </c>
      <c r="K39" s="83"/>
      <c r="L39" s="68">
        <f t="shared" si="0"/>
        <v>21</v>
      </c>
      <c r="M39" s="54">
        <f t="shared" si="1"/>
        <v>23499.888888888931</v>
      </c>
      <c r="N39" s="54"/>
      <c r="O39" s="74">
        <f t="shared" si="2"/>
        <v>0.9</v>
      </c>
      <c r="P39" s="57">
        <f t="shared" si="3"/>
        <v>2013</v>
      </c>
      <c r="Q39" s="22">
        <v>42140</v>
      </c>
      <c r="R39" s="84">
        <v>1.2898799999999999</v>
      </c>
      <c r="S39" s="84"/>
      <c r="T39" s="80">
        <f t="shared" si="4"/>
        <v>0</v>
      </c>
      <c r="U39" s="81"/>
      <c r="V39" s="82">
        <f t="shared" si="5"/>
        <v>0</v>
      </c>
      <c r="W39" s="82"/>
    </row>
    <row r="40" spans="2:24">
      <c r="B40" s="6">
        <v>31</v>
      </c>
      <c r="C40" s="54">
        <f t="shared" si="6"/>
        <v>783329.62962963106</v>
      </c>
      <c r="D40" s="54"/>
      <c r="E40" s="57">
        <f t="shared" si="7"/>
        <v>2013</v>
      </c>
      <c r="F40" s="22">
        <v>42144</v>
      </c>
      <c r="G40" s="6" t="s">
        <v>48</v>
      </c>
      <c r="H40" s="83">
        <v>1.2866</v>
      </c>
      <c r="I40" s="83"/>
      <c r="J40" s="83">
        <v>1.28464</v>
      </c>
      <c r="K40" s="83"/>
      <c r="L40" s="68">
        <f t="shared" si="0"/>
        <v>25</v>
      </c>
      <c r="M40" s="54">
        <f t="shared" si="1"/>
        <v>23499.888888888931</v>
      </c>
      <c r="N40" s="54"/>
      <c r="O40" s="74">
        <f t="shared" si="2"/>
        <v>0.76</v>
      </c>
      <c r="P40" s="57">
        <f t="shared" si="3"/>
        <v>2013</v>
      </c>
      <c r="Q40" s="22">
        <v>42144</v>
      </c>
      <c r="R40" s="84">
        <f>IF(J40="","",IF(G40="買",H40-(L40*0.0001),H40+(L40*0.0001)))</f>
        <v>1.2841</v>
      </c>
      <c r="S40" s="84"/>
      <c r="T40" s="80">
        <f t="shared" si="4"/>
        <v>-23456.790123456289</v>
      </c>
      <c r="U40" s="81"/>
      <c r="V40" s="82">
        <f t="shared" si="5"/>
        <v>-24.999999999999467</v>
      </c>
      <c r="W40" s="82"/>
    </row>
    <row r="41" spans="2:24">
      <c r="B41" s="6">
        <v>32</v>
      </c>
      <c r="C41" s="54">
        <f t="shared" si="6"/>
        <v>759872.83950617479</v>
      </c>
      <c r="D41" s="54"/>
      <c r="E41" s="57">
        <f t="shared" si="7"/>
        <v>2013</v>
      </c>
      <c r="F41" s="22">
        <v>42145</v>
      </c>
      <c r="G41" s="6" t="s">
        <v>45</v>
      </c>
      <c r="H41" s="83">
        <v>1.2863100000000001</v>
      </c>
      <c r="I41" s="83"/>
      <c r="J41" s="83">
        <v>1.28868</v>
      </c>
      <c r="K41" s="83"/>
      <c r="L41" s="68">
        <f t="shared" si="0"/>
        <v>29</v>
      </c>
      <c r="M41" s="54">
        <f t="shared" si="1"/>
        <v>22796.185185185244</v>
      </c>
      <c r="N41" s="54"/>
      <c r="O41" s="74">
        <f t="shared" si="2"/>
        <v>0.63</v>
      </c>
      <c r="P41" s="57">
        <f t="shared" si="3"/>
        <v>2013</v>
      </c>
      <c r="Q41" s="22">
        <v>42145</v>
      </c>
      <c r="R41" s="84">
        <v>1.2863100000000001</v>
      </c>
      <c r="S41" s="84"/>
      <c r="T41" s="80">
        <f t="shared" si="4"/>
        <v>0</v>
      </c>
      <c r="U41" s="81"/>
      <c r="V41" s="82">
        <f t="shared" si="5"/>
        <v>0</v>
      </c>
      <c r="W41" s="82"/>
    </row>
    <row r="42" spans="2:24">
      <c r="B42" s="6">
        <v>33</v>
      </c>
      <c r="C42" s="54">
        <f t="shared" si="6"/>
        <v>759872.83950617479</v>
      </c>
      <c r="D42" s="54"/>
      <c r="E42" s="57">
        <f t="shared" si="7"/>
        <v>2013</v>
      </c>
      <c r="F42" s="22">
        <v>42146</v>
      </c>
      <c r="G42" s="6" t="s">
        <v>48</v>
      </c>
      <c r="H42" s="83">
        <v>1.29335</v>
      </c>
      <c r="I42" s="83"/>
      <c r="J42" s="83">
        <v>1.29142</v>
      </c>
      <c r="K42" s="83"/>
      <c r="L42" s="68">
        <f t="shared" si="0"/>
        <v>25</v>
      </c>
      <c r="M42" s="54">
        <f t="shared" si="1"/>
        <v>22796.185185185244</v>
      </c>
      <c r="N42" s="54"/>
      <c r="O42" s="74">
        <f t="shared" si="2"/>
        <v>0.73</v>
      </c>
      <c r="P42" s="57">
        <f t="shared" si="3"/>
        <v>2013</v>
      </c>
      <c r="Q42" s="22">
        <v>42146</v>
      </c>
      <c r="R42" s="84">
        <v>1.29335</v>
      </c>
      <c r="S42" s="84"/>
      <c r="T42" s="80">
        <f t="shared" si="4"/>
        <v>0</v>
      </c>
      <c r="U42" s="81"/>
      <c r="V42" s="82">
        <f t="shared" si="5"/>
        <v>0</v>
      </c>
      <c r="W42" s="82"/>
    </row>
    <row r="43" spans="2:24">
      <c r="B43" s="6">
        <v>34</v>
      </c>
      <c r="C43" s="54">
        <f t="shared" si="6"/>
        <v>759872.83950617479</v>
      </c>
      <c r="D43" s="54"/>
      <c r="E43" s="57">
        <f t="shared" si="7"/>
        <v>2013</v>
      </c>
      <c r="F43" s="22">
        <v>42155</v>
      </c>
      <c r="G43" s="6" t="s">
        <v>45</v>
      </c>
      <c r="H43" s="83">
        <v>1.2982</v>
      </c>
      <c r="I43" s="83"/>
      <c r="J43" s="83">
        <v>1.3016099999999999</v>
      </c>
      <c r="K43" s="83"/>
      <c r="L43" s="68">
        <f t="shared" si="0"/>
        <v>40</v>
      </c>
      <c r="M43" s="54">
        <f t="shared" si="1"/>
        <v>22796.185185185244</v>
      </c>
      <c r="N43" s="54"/>
      <c r="O43" s="74">
        <f t="shared" si="2"/>
        <v>0.46</v>
      </c>
      <c r="P43" s="57">
        <f t="shared" si="3"/>
        <v>2013</v>
      </c>
      <c r="Q43" s="22">
        <v>42155</v>
      </c>
      <c r="R43" s="84">
        <v>1.2982</v>
      </c>
      <c r="S43" s="84"/>
      <c r="T43" s="80">
        <f t="shared" si="4"/>
        <v>0</v>
      </c>
      <c r="U43" s="81"/>
      <c r="V43" s="82">
        <f t="shared" si="5"/>
        <v>0</v>
      </c>
      <c r="W43" s="82"/>
    </row>
    <row r="44" spans="2:24">
      <c r="B44" s="6">
        <v>35</v>
      </c>
      <c r="C44" s="54">
        <f t="shared" si="6"/>
        <v>759872.83950617479</v>
      </c>
      <c r="D44" s="54"/>
      <c r="E44" s="57">
        <f t="shared" si="7"/>
        <v>2013</v>
      </c>
      <c r="F44" s="22">
        <v>42155</v>
      </c>
      <c r="G44" s="6" t="s">
        <v>45</v>
      </c>
      <c r="H44" s="83">
        <v>1.2992900000000001</v>
      </c>
      <c r="I44" s="83"/>
      <c r="J44" s="83">
        <v>1.3013300000000001</v>
      </c>
      <c r="K44" s="83"/>
      <c r="L44" s="68">
        <f t="shared" si="0"/>
        <v>26</v>
      </c>
      <c r="M44" s="54">
        <f t="shared" si="1"/>
        <v>22796.185185185244</v>
      </c>
      <c r="N44" s="54"/>
      <c r="O44" s="74">
        <f t="shared" si="2"/>
        <v>0.71</v>
      </c>
      <c r="P44" s="57">
        <f t="shared" si="3"/>
        <v>2013</v>
      </c>
      <c r="Q44" s="22">
        <v>42158</v>
      </c>
      <c r="R44" s="84">
        <v>1.2992900000000001</v>
      </c>
      <c r="S44" s="84"/>
      <c r="T44" s="80">
        <f t="shared" si="4"/>
        <v>0</v>
      </c>
      <c r="U44" s="81"/>
      <c r="V44" s="82">
        <f t="shared" si="5"/>
        <v>0</v>
      </c>
      <c r="W44" s="82"/>
    </row>
    <row r="45" spans="2:24">
      <c r="B45" s="6">
        <v>36</v>
      </c>
      <c r="C45" s="54">
        <f t="shared" si="6"/>
        <v>759872.83950617479</v>
      </c>
      <c r="D45" s="54"/>
      <c r="E45" s="57">
        <f t="shared" si="7"/>
        <v>2013</v>
      </c>
      <c r="F45" s="22">
        <v>42160</v>
      </c>
      <c r="G45" s="6" t="s">
        <v>45</v>
      </c>
      <c r="H45" s="83">
        <v>1.30599</v>
      </c>
      <c r="I45" s="83"/>
      <c r="J45" s="83">
        <v>1.3113600000000001</v>
      </c>
      <c r="K45" s="83"/>
      <c r="L45" s="68">
        <f t="shared" si="0"/>
        <v>59</v>
      </c>
      <c r="M45" s="54">
        <f t="shared" si="1"/>
        <v>22796.185185185244</v>
      </c>
      <c r="N45" s="54"/>
      <c r="O45" s="74">
        <f t="shared" si="2"/>
        <v>0.31</v>
      </c>
      <c r="P45" s="57">
        <f t="shared" si="3"/>
        <v>2013</v>
      </c>
      <c r="Q45" s="22">
        <v>42161</v>
      </c>
      <c r="R45" s="84">
        <f>IF(J45="","",IF(G45="買",H45-(L45*0.0001),H45+(L45*0.0001)))</f>
        <v>1.31189</v>
      </c>
      <c r="S45" s="84"/>
      <c r="T45" s="80">
        <f t="shared" si="4"/>
        <v>-22580.246913580308</v>
      </c>
      <c r="U45" s="81"/>
      <c r="V45" s="82">
        <f t="shared" si="5"/>
        <v>-59.000000000000163</v>
      </c>
      <c r="W45" s="82"/>
    </row>
    <row r="46" spans="2:24">
      <c r="B46" s="6">
        <v>37</v>
      </c>
      <c r="C46" s="54">
        <f t="shared" si="6"/>
        <v>737292.59259259445</v>
      </c>
      <c r="D46" s="54"/>
      <c r="E46" s="57">
        <f t="shared" si="7"/>
        <v>2013</v>
      </c>
      <c r="F46" s="22">
        <v>42161</v>
      </c>
      <c r="G46" s="6" t="s">
        <v>48</v>
      </c>
      <c r="H46" s="83">
        <v>1.3092600000000001</v>
      </c>
      <c r="I46" s="83"/>
      <c r="J46" s="83">
        <v>1.3085199999999999</v>
      </c>
      <c r="K46" s="83"/>
      <c r="L46" s="68">
        <f t="shared" si="0"/>
        <v>13</v>
      </c>
      <c r="M46" s="54">
        <f t="shared" si="1"/>
        <v>22118.777777777832</v>
      </c>
      <c r="N46" s="54"/>
      <c r="O46" s="74">
        <f t="shared" si="2"/>
        <v>1.37</v>
      </c>
      <c r="P46" s="57">
        <f t="shared" si="3"/>
        <v>2013</v>
      </c>
      <c r="Q46" s="22">
        <v>42161</v>
      </c>
      <c r="R46" s="84">
        <f>IF(J46="","",IF(G46="買",H46-(L46*0.0001),H46+(L46*0.0001)))</f>
        <v>1.30796</v>
      </c>
      <c r="S46" s="84"/>
      <c r="T46" s="80">
        <f t="shared" si="4"/>
        <v>-21987.65432098899</v>
      </c>
      <c r="U46" s="81"/>
      <c r="V46" s="82">
        <f t="shared" si="5"/>
        <v>-13.000000000000789</v>
      </c>
      <c r="W46" s="82"/>
    </row>
    <row r="47" spans="2:24">
      <c r="B47" s="6">
        <v>38</v>
      </c>
      <c r="C47" s="54">
        <f t="shared" si="6"/>
        <v>715304.93827160541</v>
      </c>
      <c r="D47" s="54"/>
      <c r="E47" s="57">
        <f t="shared" si="7"/>
        <v>2013</v>
      </c>
      <c r="F47" s="22">
        <v>42162</v>
      </c>
      <c r="G47" s="6" t="s">
        <v>48</v>
      </c>
      <c r="H47" s="83">
        <v>1.3258099999999999</v>
      </c>
      <c r="I47" s="83"/>
      <c r="J47" s="83">
        <v>1.32328</v>
      </c>
      <c r="K47" s="83"/>
      <c r="L47" s="68">
        <f t="shared" si="0"/>
        <v>31</v>
      </c>
      <c r="M47" s="54">
        <f t="shared" si="1"/>
        <v>21459.148148148161</v>
      </c>
      <c r="N47" s="54"/>
      <c r="O47" s="74">
        <f t="shared" si="2"/>
        <v>0.56000000000000005</v>
      </c>
      <c r="P47" s="57">
        <f t="shared" si="3"/>
        <v>2013</v>
      </c>
      <c r="Q47" s="22">
        <v>42162</v>
      </c>
      <c r="R47" s="84">
        <f>IF(J47="","",IF(G47="買",H47-(L47*0.0001),H47+(L47*0.0001)))</f>
        <v>1.3227099999999998</v>
      </c>
      <c r="S47" s="84"/>
      <c r="T47" s="80">
        <f t="shared" si="4"/>
        <v>-21432.098765432809</v>
      </c>
      <c r="U47" s="81"/>
      <c r="V47" s="82">
        <f t="shared" si="5"/>
        <v>-31.000000000001027</v>
      </c>
      <c r="W47" s="82"/>
    </row>
    <row r="48" spans="2:24">
      <c r="B48" s="6">
        <v>39</v>
      </c>
      <c r="C48" s="54">
        <f t="shared" si="6"/>
        <v>693872.83950617258</v>
      </c>
      <c r="D48" s="54"/>
      <c r="E48" s="57">
        <f t="shared" si="7"/>
        <v>2013</v>
      </c>
      <c r="F48" s="22">
        <v>42168</v>
      </c>
      <c r="G48" s="6" t="s">
        <v>48</v>
      </c>
      <c r="H48" s="83">
        <v>1.33386</v>
      </c>
      <c r="I48" s="83"/>
      <c r="J48" s="83">
        <v>1.3332599999999999</v>
      </c>
      <c r="K48" s="83"/>
      <c r="L48" s="68">
        <f t="shared" si="0"/>
        <v>12</v>
      </c>
      <c r="M48" s="54">
        <f t="shared" si="1"/>
        <v>20816.185185185175</v>
      </c>
      <c r="N48" s="54"/>
      <c r="O48" s="74">
        <f t="shared" si="2"/>
        <v>1.4</v>
      </c>
      <c r="P48" s="57">
        <f t="shared" si="3"/>
        <v>2013</v>
      </c>
      <c r="Q48" s="22">
        <v>42168</v>
      </c>
      <c r="R48" s="84">
        <v>1.3348199999999999</v>
      </c>
      <c r="S48" s="84"/>
      <c r="T48" s="80">
        <f t="shared" si="4"/>
        <v>16592.592592589997</v>
      </c>
      <c r="U48" s="81"/>
      <c r="V48" s="82">
        <f t="shared" si="5"/>
        <v>9.5999999999984986</v>
      </c>
      <c r="W48" s="82"/>
    </row>
    <row r="49" spans="2:23">
      <c r="B49" s="6">
        <v>40</v>
      </c>
      <c r="C49" s="54">
        <f t="shared" si="6"/>
        <v>710465.4320987626</v>
      </c>
      <c r="D49" s="54"/>
      <c r="E49" s="57">
        <f t="shared" si="7"/>
        <v>2013</v>
      </c>
      <c r="F49" s="22">
        <v>42172</v>
      </c>
      <c r="G49" s="6" t="s">
        <v>48</v>
      </c>
      <c r="H49" s="83">
        <v>1.3342099999999999</v>
      </c>
      <c r="I49" s="83"/>
      <c r="J49" s="83">
        <v>1.33328</v>
      </c>
      <c r="K49" s="83"/>
      <c r="L49" s="68">
        <f t="shared" si="0"/>
        <v>15</v>
      </c>
      <c r="M49" s="54">
        <f t="shared" si="1"/>
        <v>21313.962962962876</v>
      </c>
      <c r="N49" s="54"/>
      <c r="O49" s="74">
        <f t="shared" si="2"/>
        <v>1.1499999999999999</v>
      </c>
      <c r="P49" s="57">
        <f t="shared" si="3"/>
        <v>2013</v>
      </c>
      <c r="Q49" s="22">
        <v>42172</v>
      </c>
      <c r="R49" s="84">
        <f>IF(J49="","",IF(G49="買",H49-(L49*0.0001),H49+(L49*0.0001)))</f>
        <v>1.3327099999999998</v>
      </c>
      <c r="S49" s="84"/>
      <c r="T49" s="80">
        <f t="shared" si="4"/>
        <v>-21296.296296297103</v>
      </c>
      <c r="U49" s="81"/>
      <c r="V49" s="82">
        <f t="shared" si="5"/>
        <v>-15.000000000000568</v>
      </c>
      <c r="W49" s="82"/>
    </row>
    <row r="50" spans="2:23">
      <c r="B50" s="6">
        <v>41</v>
      </c>
      <c r="C50" s="54">
        <f t="shared" si="6"/>
        <v>689169.13580246549</v>
      </c>
      <c r="D50" s="54"/>
      <c r="E50" s="57">
        <f t="shared" si="7"/>
        <v>2013</v>
      </c>
      <c r="F50" s="22">
        <v>42173</v>
      </c>
      <c r="G50" s="6" t="s">
        <v>45</v>
      </c>
      <c r="H50" s="83">
        <v>1.3346</v>
      </c>
      <c r="I50" s="83"/>
      <c r="J50" s="83">
        <v>1.3358300000000001</v>
      </c>
      <c r="K50" s="83"/>
      <c r="L50" s="68">
        <f t="shared" si="0"/>
        <v>18</v>
      </c>
      <c r="M50" s="54">
        <f t="shared" si="1"/>
        <v>20675.074074073964</v>
      </c>
      <c r="N50" s="54"/>
      <c r="O50" s="74">
        <f t="shared" si="2"/>
        <v>0.93</v>
      </c>
      <c r="P50" s="57">
        <f t="shared" si="3"/>
        <v>2013</v>
      </c>
      <c r="Q50" s="22">
        <v>42173</v>
      </c>
      <c r="R50" s="84">
        <v>1.3346</v>
      </c>
      <c r="S50" s="84"/>
      <c r="T50" s="80">
        <f t="shared" si="4"/>
        <v>0</v>
      </c>
      <c r="U50" s="81"/>
      <c r="V50" s="82">
        <f t="shared" si="5"/>
        <v>0</v>
      </c>
      <c r="W50" s="82"/>
    </row>
    <row r="51" spans="2:23">
      <c r="B51" s="6">
        <v>42</v>
      </c>
      <c r="C51" s="54">
        <f t="shared" si="6"/>
        <v>689169.13580246549</v>
      </c>
      <c r="D51" s="54"/>
      <c r="E51" s="57">
        <f t="shared" si="7"/>
        <v>2013</v>
      </c>
      <c r="F51" s="22">
        <v>42190</v>
      </c>
      <c r="G51" s="6" t="s">
        <v>45</v>
      </c>
      <c r="H51" s="83">
        <v>1.2909600000000001</v>
      </c>
      <c r="I51" s="83"/>
      <c r="J51" s="83">
        <v>1.2916300000000001</v>
      </c>
      <c r="K51" s="83"/>
      <c r="L51" s="68">
        <f t="shared" si="0"/>
        <v>12</v>
      </c>
      <c r="M51" s="54">
        <f t="shared" si="1"/>
        <v>20675.074074073964</v>
      </c>
      <c r="N51" s="54"/>
      <c r="O51" s="74">
        <f t="shared" si="2"/>
        <v>1.39</v>
      </c>
      <c r="P51" s="57">
        <f t="shared" si="3"/>
        <v>2013</v>
      </c>
      <c r="Q51" s="22">
        <v>42193</v>
      </c>
      <c r="R51" s="84">
        <v>1.2830999999999999</v>
      </c>
      <c r="S51" s="84"/>
      <c r="T51" s="80">
        <f t="shared" si="4"/>
        <v>134881.48148148489</v>
      </c>
      <c r="U51" s="81"/>
      <c r="V51" s="82">
        <f t="shared" si="5"/>
        <v>78.600000000001998</v>
      </c>
      <c r="W51" s="82"/>
    </row>
    <row r="52" spans="2:23">
      <c r="B52" s="6">
        <v>43</v>
      </c>
      <c r="C52" s="54">
        <f t="shared" si="6"/>
        <v>824050.61728395033</v>
      </c>
      <c r="D52" s="54"/>
      <c r="E52" s="57">
        <f t="shared" si="7"/>
        <v>2013</v>
      </c>
      <c r="F52" s="22">
        <v>42201</v>
      </c>
      <c r="G52" s="6" t="s">
        <v>48</v>
      </c>
      <c r="H52" s="83">
        <v>1.3129599999999999</v>
      </c>
      <c r="I52" s="83"/>
      <c r="J52" s="83">
        <v>1.30932</v>
      </c>
      <c r="K52" s="83"/>
      <c r="L52" s="68">
        <f t="shared" si="0"/>
        <v>42</v>
      </c>
      <c r="M52" s="54">
        <f t="shared" si="1"/>
        <v>24721.518518518507</v>
      </c>
      <c r="N52" s="54"/>
      <c r="O52" s="74">
        <f t="shared" si="2"/>
        <v>0.47</v>
      </c>
      <c r="P52" s="57">
        <f t="shared" si="3"/>
        <v>2013</v>
      </c>
      <c r="Q52" s="22">
        <v>42202</v>
      </c>
      <c r="R52" s="84">
        <v>1.3129599999999999</v>
      </c>
      <c r="S52" s="84"/>
      <c r="T52" s="80">
        <f t="shared" si="4"/>
        <v>0</v>
      </c>
      <c r="U52" s="81"/>
      <c r="V52" s="82">
        <f t="shared" si="5"/>
        <v>0</v>
      </c>
      <c r="W52" s="82"/>
    </row>
    <row r="53" spans="2:23">
      <c r="B53" s="6">
        <v>44</v>
      </c>
      <c r="C53" s="54">
        <f t="shared" si="6"/>
        <v>824050.61728395033</v>
      </c>
      <c r="D53" s="54"/>
      <c r="E53" s="57">
        <f t="shared" si="7"/>
        <v>2013</v>
      </c>
      <c r="F53" s="22">
        <v>42203</v>
      </c>
      <c r="G53" s="6" t="s">
        <v>45</v>
      </c>
      <c r="H53" s="83">
        <v>1.3112200000000001</v>
      </c>
      <c r="I53" s="83"/>
      <c r="J53" s="83">
        <v>1.3124800000000001</v>
      </c>
      <c r="K53" s="83"/>
      <c r="L53" s="68">
        <f t="shared" si="0"/>
        <v>18</v>
      </c>
      <c r="M53" s="54">
        <f t="shared" si="1"/>
        <v>24721.518518518507</v>
      </c>
      <c r="N53" s="54"/>
      <c r="O53" s="74">
        <f t="shared" si="2"/>
        <v>1.1100000000000001</v>
      </c>
      <c r="P53" s="57">
        <f t="shared" si="3"/>
        <v>2013</v>
      </c>
      <c r="Q53" s="22">
        <v>42203</v>
      </c>
      <c r="R53" s="84">
        <v>1.3112200000000001</v>
      </c>
      <c r="S53" s="84"/>
      <c r="T53" s="80">
        <f t="shared" si="4"/>
        <v>0</v>
      </c>
      <c r="U53" s="81"/>
      <c r="V53" s="82">
        <f t="shared" si="5"/>
        <v>0</v>
      </c>
      <c r="W53" s="82"/>
    </row>
    <row r="54" spans="2:23">
      <c r="B54" s="6">
        <v>45</v>
      </c>
      <c r="C54" s="54">
        <f t="shared" si="6"/>
        <v>824050.61728395033</v>
      </c>
      <c r="D54" s="54"/>
      <c r="E54" s="57">
        <f t="shared" si="7"/>
        <v>2013</v>
      </c>
      <c r="F54" s="22">
        <v>42208</v>
      </c>
      <c r="G54" s="6" t="s">
        <v>48</v>
      </c>
      <c r="H54" s="83">
        <v>1.3192900000000001</v>
      </c>
      <c r="I54" s="83"/>
      <c r="J54" s="83">
        <v>1.3181099999999999</v>
      </c>
      <c r="K54" s="83"/>
      <c r="L54" s="68">
        <f t="shared" si="0"/>
        <v>17</v>
      </c>
      <c r="M54" s="54">
        <f t="shared" si="1"/>
        <v>24721.518518518507</v>
      </c>
      <c r="N54" s="54"/>
      <c r="O54" s="74">
        <f t="shared" si="2"/>
        <v>1.17</v>
      </c>
      <c r="P54" s="57">
        <f t="shared" si="3"/>
        <v>2013</v>
      </c>
      <c r="Q54" s="22">
        <v>42208</v>
      </c>
      <c r="R54" s="84">
        <f>IF(J54="","",IF(G54="買",H54-(L54*0.0001),H54+(L54*0.0001)))</f>
        <v>1.31759</v>
      </c>
      <c r="S54" s="84"/>
      <c r="T54" s="80">
        <f t="shared" si="4"/>
        <v>-24555.555555556057</v>
      </c>
      <c r="U54" s="81"/>
      <c r="V54" s="82">
        <f t="shared" si="5"/>
        <v>-17.000000000000348</v>
      </c>
      <c r="W54" s="82"/>
    </row>
    <row r="55" spans="2:23">
      <c r="B55" s="6">
        <v>46</v>
      </c>
      <c r="C55" s="54">
        <f t="shared" si="6"/>
        <v>799495.06172839424</v>
      </c>
      <c r="D55" s="54"/>
      <c r="E55" s="57">
        <f t="shared" si="7"/>
        <v>2013</v>
      </c>
      <c r="F55" s="22">
        <v>42215</v>
      </c>
      <c r="G55" s="6" t="s">
        <v>45</v>
      </c>
      <c r="H55" s="83">
        <v>1.3253900000000001</v>
      </c>
      <c r="I55" s="83"/>
      <c r="J55" s="83">
        <v>1.32636</v>
      </c>
      <c r="K55" s="83"/>
      <c r="L55" s="68">
        <f t="shared" si="0"/>
        <v>15</v>
      </c>
      <c r="M55" s="54">
        <f t="shared" si="1"/>
        <v>23984.851851851825</v>
      </c>
      <c r="N55" s="54"/>
      <c r="O55" s="74">
        <f t="shared" si="2"/>
        <v>1.29</v>
      </c>
      <c r="P55" s="57">
        <f t="shared" si="3"/>
        <v>2013</v>
      </c>
      <c r="Q55" s="22">
        <v>42215</v>
      </c>
      <c r="R55" s="84">
        <f>IF(J55="","",IF(G55="買",H55-(L55*0.0001),H55+(L55*0.0001)))</f>
        <v>1.3268900000000001</v>
      </c>
      <c r="S55" s="84"/>
      <c r="T55" s="80">
        <f t="shared" si="4"/>
        <v>-23888.888888889793</v>
      </c>
      <c r="U55" s="81"/>
      <c r="V55" s="82">
        <f t="shared" si="5"/>
        <v>-15.000000000000568</v>
      </c>
      <c r="W55" s="82"/>
    </row>
    <row r="56" spans="2:23">
      <c r="B56" s="6">
        <v>47</v>
      </c>
      <c r="C56" s="54">
        <f t="shared" si="6"/>
        <v>775606.17283950443</v>
      </c>
      <c r="D56" s="54"/>
      <c r="E56" s="57">
        <f t="shared" si="7"/>
        <v>2013</v>
      </c>
      <c r="F56" s="22">
        <v>42215</v>
      </c>
      <c r="G56" s="6" t="s">
        <v>45</v>
      </c>
      <c r="H56" s="83">
        <v>1.3260000000000001</v>
      </c>
      <c r="I56" s="83"/>
      <c r="J56" s="83">
        <v>1.32694</v>
      </c>
      <c r="K56" s="83"/>
      <c r="L56" s="68">
        <f t="shared" si="0"/>
        <v>15</v>
      </c>
      <c r="M56" s="54">
        <f t="shared" si="1"/>
        <v>23268.185185185132</v>
      </c>
      <c r="N56" s="54"/>
      <c r="O56" s="74">
        <f t="shared" si="2"/>
        <v>1.25</v>
      </c>
      <c r="P56" s="57">
        <f t="shared" si="3"/>
        <v>2013</v>
      </c>
      <c r="Q56" s="22">
        <v>42216</v>
      </c>
      <c r="R56" s="84">
        <v>1.3260000000000001</v>
      </c>
      <c r="S56" s="84"/>
      <c r="T56" s="80">
        <f t="shared" si="4"/>
        <v>0</v>
      </c>
      <c r="U56" s="81"/>
      <c r="V56" s="82">
        <f t="shared" si="5"/>
        <v>0</v>
      </c>
      <c r="W56" s="82"/>
    </row>
    <row r="57" spans="2:23">
      <c r="B57" s="6">
        <v>48</v>
      </c>
      <c r="C57" s="54">
        <f t="shared" si="6"/>
        <v>775606.17283950443</v>
      </c>
      <c r="D57" s="54"/>
      <c r="E57" s="57">
        <f t="shared" si="7"/>
        <v>2013</v>
      </c>
      <c r="F57" s="22">
        <v>42218</v>
      </c>
      <c r="G57" s="6" t="s">
        <v>48</v>
      </c>
      <c r="H57" s="83">
        <v>1.3222799999999999</v>
      </c>
      <c r="I57" s="83"/>
      <c r="J57" s="83">
        <v>1.3201400000000001</v>
      </c>
      <c r="K57" s="83"/>
      <c r="L57" s="68">
        <f t="shared" si="0"/>
        <v>27</v>
      </c>
      <c r="M57" s="54">
        <f t="shared" si="1"/>
        <v>23268.185185185132</v>
      </c>
      <c r="N57" s="54"/>
      <c r="O57" s="74">
        <f t="shared" si="2"/>
        <v>0.69</v>
      </c>
      <c r="P57" s="57">
        <f t="shared" si="3"/>
        <v>2013</v>
      </c>
      <c r="Q57" s="22">
        <v>42218</v>
      </c>
      <c r="R57" s="84">
        <f t="shared" ref="R57:R62" si="8">IF(J57="","",IF(G57="買",H57-(L57*0.0001),H57+(L57*0.0001)))</f>
        <v>1.31958</v>
      </c>
      <c r="S57" s="84"/>
      <c r="T57" s="80">
        <f t="shared" si="4"/>
        <v>-22999.99999999936</v>
      </c>
      <c r="U57" s="81"/>
      <c r="V57" s="82">
        <f t="shared" si="5"/>
        <v>-26.999999999999247</v>
      </c>
      <c r="W57" s="82"/>
    </row>
    <row r="58" spans="2:23">
      <c r="B58" s="6">
        <v>49</v>
      </c>
      <c r="C58" s="54">
        <f t="shared" si="6"/>
        <v>752606.17283950513</v>
      </c>
      <c r="D58" s="54"/>
      <c r="E58" s="57">
        <f t="shared" si="7"/>
        <v>2013</v>
      </c>
      <c r="F58" s="22">
        <v>42221</v>
      </c>
      <c r="G58" s="6" t="s">
        <v>45</v>
      </c>
      <c r="H58" s="83">
        <v>1.32555</v>
      </c>
      <c r="I58" s="83"/>
      <c r="J58" s="83">
        <v>1.32656</v>
      </c>
      <c r="K58" s="83"/>
      <c r="L58" s="68">
        <f t="shared" si="0"/>
        <v>16</v>
      </c>
      <c r="M58" s="54">
        <f t="shared" si="1"/>
        <v>22578.185185185153</v>
      </c>
      <c r="N58" s="54"/>
      <c r="O58" s="74">
        <f t="shared" si="2"/>
        <v>1.1399999999999999</v>
      </c>
      <c r="P58" s="57">
        <f t="shared" si="3"/>
        <v>2013</v>
      </c>
      <c r="Q58" s="22">
        <v>42222</v>
      </c>
      <c r="R58" s="84">
        <f t="shared" si="8"/>
        <v>1.3271500000000001</v>
      </c>
      <c r="S58" s="84"/>
      <c r="T58" s="80">
        <f t="shared" si="4"/>
        <v>-22518.518518519162</v>
      </c>
      <c r="U58" s="81"/>
      <c r="V58" s="82">
        <f t="shared" si="5"/>
        <v>-16.000000000000458</v>
      </c>
      <c r="W58" s="82"/>
    </row>
    <row r="59" spans="2:23">
      <c r="B59" s="6">
        <v>50</v>
      </c>
      <c r="C59" s="54">
        <f t="shared" si="6"/>
        <v>730087.65432098601</v>
      </c>
      <c r="D59" s="54"/>
      <c r="E59" s="57">
        <f t="shared" si="7"/>
        <v>2013</v>
      </c>
      <c r="F59" s="22">
        <v>42223</v>
      </c>
      <c r="G59" s="6" t="s">
        <v>45</v>
      </c>
      <c r="H59" s="83">
        <v>1.3291599999999999</v>
      </c>
      <c r="I59" s="83"/>
      <c r="J59" s="83">
        <v>1.3298700000000001</v>
      </c>
      <c r="K59" s="83"/>
      <c r="L59" s="68">
        <f t="shared" si="0"/>
        <v>13</v>
      </c>
      <c r="M59" s="54">
        <f t="shared" si="1"/>
        <v>21902.62962962958</v>
      </c>
      <c r="N59" s="54"/>
      <c r="O59" s="74">
        <f t="shared" si="2"/>
        <v>1.36</v>
      </c>
      <c r="P59" s="57">
        <f t="shared" si="3"/>
        <v>2013</v>
      </c>
      <c r="Q59" s="22">
        <v>42223</v>
      </c>
      <c r="R59" s="84">
        <f t="shared" si="8"/>
        <v>1.33046</v>
      </c>
      <c r="S59" s="84"/>
      <c r="T59" s="80">
        <f t="shared" si="4"/>
        <v>-21827.160493828487</v>
      </c>
      <c r="U59" s="81"/>
      <c r="V59" s="82">
        <f t="shared" si="5"/>
        <v>-13.000000000000789</v>
      </c>
      <c r="W59" s="82"/>
    </row>
    <row r="60" spans="2:23">
      <c r="B60" s="6">
        <v>51</v>
      </c>
      <c r="C60" s="54">
        <f t="shared" si="6"/>
        <v>708260.49382715754</v>
      </c>
      <c r="D60" s="54"/>
      <c r="E60" s="57">
        <f t="shared" si="7"/>
        <v>2013</v>
      </c>
      <c r="F60" s="22">
        <v>42225</v>
      </c>
      <c r="G60" s="6" t="s">
        <v>48</v>
      </c>
      <c r="H60" s="83">
        <v>1.3384400000000001</v>
      </c>
      <c r="I60" s="83"/>
      <c r="J60" s="83">
        <v>1.3378000000000001</v>
      </c>
      <c r="K60" s="83"/>
      <c r="L60" s="68">
        <f t="shared" si="0"/>
        <v>12</v>
      </c>
      <c r="M60" s="54">
        <f t="shared" si="1"/>
        <v>21247.814814814727</v>
      </c>
      <c r="N60" s="54"/>
      <c r="O60" s="74">
        <f t="shared" si="2"/>
        <v>1.43</v>
      </c>
      <c r="P60" s="57">
        <f t="shared" si="3"/>
        <v>2013</v>
      </c>
      <c r="Q60" s="22">
        <v>42225</v>
      </c>
      <c r="R60" s="84">
        <f t="shared" si="8"/>
        <v>1.33724</v>
      </c>
      <c r="S60" s="84"/>
      <c r="T60" s="80">
        <f t="shared" si="4"/>
        <v>-21185.185185186772</v>
      </c>
      <c r="U60" s="81"/>
      <c r="V60" s="82">
        <f t="shared" si="5"/>
        <v>-12.000000000000899</v>
      </c>
      <c r="W60" s="82"/>
    </row>
    <row r="61" spans="2:23">
      <c r="B61" s="6">
        <v>52</v>
      </c>
      <c r="C61" s="54">
        <f t="shared" si="6"/>
        <v>687075.30864197074</v>
      </c>
      <c r="D61" s="54"/>
      <c r="E61" s="57">
        <f t="shared" si="7"/>
        <v>2013</v>
      </c>
      <c r="F61" s="22">
        <v>42230</v>
      </c>
      <c r="G61" s="6" t="s">
        <v>45</v>
      </c>
      <c r="H61" s="83">
        <v>1.3253200000000001</v>
      </c>
      <c r="I61" s="83"/>
      <c r="J61" s="83">
        <v>1.3267100000000001</v>
      </c>
      <c r="K61" s="83"/>
      <c r="L61" s="68">
        <f t="shared" si="0"/>
        <v>19</v>
      </c>
      <c r="M61" s="54">
        <f t="shared" si="1"/>
        <v>20612.259259259121</v>
      </c>
      <c r="N61" s="54"/>
      <c r="O61" s="74">
        <f t="shared" si="2"/>
        <v>0.87</v>
      </c>
      <c r="P61" s="57">
        <f t="shared" si="3"/>
        <v>2013</v>
      </c>
      <c r="Q61" s="22">
        <v>42230</v>
      </c>
      <c r="R61" s="84">
        <f t="shared" si="8"/>
        <v>1.3272200000000001</v>
      </c>
      <c r="S61" s="84"/>
      <c r="T61" s="80">
        <f t="shared" si="4"/>
        <v>-20407.407407407547</v>
      </c>
      <c r="U61" s="81"/>
      <c r="V61" s="82">
        <f t="shared" si="5"/>
        <v>-19.000000000000128</v>
      </c>
      <c r="W61" s="82"/>
    </row>
    <row r="62" spans="2:23">
      <c r="B62" s="6">
        <v>53</v>
      </c>
      <c r="C62" s="54">
        <f t="shared" si="6"/>
        <v>666667.90123456321</v>
      </c>
      <c r="D62" s="54"/>
      <c r="E62" s="57">
        <f t="shared" si="7"/>
        <v>2013</v>
      </c>
      <c r="F62" s="22">
        <v>42231</v>
      </c>
      <c r="G62" s="6" t="s">
        <v>48</v>
      </c>
      <c r="H62" s="83">
        <v>1.32908</v>
      </c>
      <c r="I62" s="83"/>
      <c r="J62" s="83">
        <v>1.3277399999999999</v>
      </c>
      <c r="K62" s="83"/>
      <c r="L62" s="68">
        <f t="shared" si="0"/>
        <v>19</v>
      </c>
      <c r="M62" s="54">
        <f t="shared" si="1"/>
        <v>20000.037037036895</v>
      </c>
      <c r="N62" s="54"/>
      <c r="O62" s="74">
        <f t="shared" si="2"/>
        <v>0.85</v>
      </c>
      <c r="P62" s="57">
        <f t="shared" si="3"/>
        <v>2013</v>
      </c>
      <c r="Q62" s="22">
        <v>42231</v>
      </c>
      <c r="R62" s="84">
        <f t="shared" si="8"/>
        <v>1.32718</v>
      </c>
      <c r="S62" s="84"/>
      <c r="T62" s="80">
        <f t="shared" si="4"/>
        <v>-19938.271604938407</v>
      </c>
      <c r="U62" s="81"/>
      <c r="V62" s="82">
        <f t="shared" si="5"/>
        <v>-19.000000000000128</v>
      </c>
      <c r="W62" s="82"/>
    </row>
    <row r="63" spans="2:23">
      <c r="B63" s="6">
        <v>54</v>
      </c>
      <c r="C63" s="54">
        <f t="shared" si="6"/>
        <v>646729.62962962477</v>
      </c>
      <c r="D63" s="54"/>
      <c r="E63" s="57">
        <f t="shared" si="7"/>
        <v>2013</v>
      </c>
      <c r="F63" s="22">
        <v>42238</v>
      </c>
      <c r="G63" s="6" t="s">
        <v>48</v>
      </c>
      <c r="H63" s="83">
        <v>1.3346100000000001</v>
      </c>
      <c r="I63" s="83"/>
      <c r="J63" s="83">
        <v>1.33247</v>
      </c>
      <c r="K63" s="83"/>
      <c r="L63" s="68">
        <f t="shared" si="0"/>
        <v>27</v>
      </c>
      <c r="M63" s="54">
        <f t="shared" si="1"/>
        <v>19401.888888888741</v>
      </c>
      <c r="N63" s="54"/>
      <c r="O63" s="74">
        <f t="shared" si="2"/>
        <v>0.57999999999999996</v>
      </c>
      <c r="P63" s="57">
        <f t="shared" si="3"/>
        <v>2013</v>
      </c>
      <c r="Q63" s="22">
        <v>42239</v>
      </c>
      <c r="R63" s="84">
        <v>1.3346100000000001</v>
      </c>
      <c r="S63" s="84"/>
      <c r="T63" s="80">
        <f t="shared" si="4"/>
        <v>0</v>
      </c>
      <c r="U63" s="81"/>
      <c r="V63" s="82">
        <f t="shared" si="5"/>
        <v>0</v>
      </c>
      <c r="W63" s="82"/>
    </row>
    <row r="64" spans="2:23">
      <c r="B64" s="6">
        <v>55</v>
      </c>
      <c r="C64" s="54">
        <f t="shared" si="6"/>
        <v>646729.62962962477</v>
      </c>
      <c r="D64" s="54"/>
      <c r="E64" s="57">
        <f t="shared" si="7"/>
        <v>2013</v>
      </c>
      <c r="F64" s="22">
        <v>42242</v>
      </c>
      <c r="G64" s="6" t="s">
        <v>45</v>
      </c>
      <c r="H64" s="83">
        <v>1.33674</v>
      </c>
      <c r="I64" s="83"/>
      <c r="J64" s="83">
        <v>1.33758</v>
      </c>
      <c r="K64" s="83"/>
      <c r="L64" s="68">
        <f t="shared" si="0"/>
        <v>14</v>
      </c>
      <c r="M64" s="54">
        <f t="shared" si="1"/>
        <v>19401.888888888741</v>
      </c>
      <c r="N64" s="54"/>
      <c r="O64" s="74">
        <f t="shared" si="2"/>
        <v>1.1200000000000001</v>
      </c>
      <c r="P64" s="57">
        <f t="shared" si="3"/>
        <v>2013</v>
      </c>
      <c r="Q64" s="22">
        <v>42242</v>
      </c>
      <c r="R64" s="84">
        <f>IF(J64="","",IF(G64="買",H64-(L64*0.0001),H64+(L64*0.0001)))</f>
        <v>1.3381400000000001</v>
      </c>
      <c r="S64" s="84"/>
      <c r="T64" s="80">
        <f t="shared" si="4"/>
        <v>-19358.024691358965</v>
      </c>
      <c r="U64" s="81"/>
      <c r="V64" s="82">
        <f t="shared" si="5"/>
        <v>-14.000000000000679</v>
      </c>
      <c r="W64" s="82"/>
    </row>
    <row r="65" spans="2:23">
      <c r="B65" s="6">
        <v>56</v>
      </c>
      <c r="C65" s="54">
        <f t="shared" si="6"/>
        <v>627371.60493826587</v>
      </c>
      <c r="D65" s="54"/>
      <c r="E65" s="57">
        <f t="shared" si="7"/>
        <v>2013</v>
      </c>
      <c r="F65" s="22">
        <v>42244</v>
      </c>
      <c r="G65" s="6" t="s">
        <v>48</v>
      </c>
      <c r="H65" s="83">
        <v>1.3391500000000001</v>
      </c>
      <c r="I65" s="83"/>
      <c r="J65" s="83">
        <v>1.33836</v>
      </c>
      <c r="K65" s="83"/>
      <c r="L65" s="68">
        <f t="shared" si="0"/>
        <v>13</v>
      </c>
      <c r="M65" s="54">
        <f t="shared" si="1"/>
        <v>18821.148148147975</v>
      </c>
      <c r="N65" s="54"/>
      <c r="O65" s="74">
        <f t="shared" si="2"/>
        <v>1.17</v>
      </c>
      <c r="P65" s="57">
        <f t="shared" si="3"/>
        <v>2013</v>
      </c>
      <c r="Q65" s="22">
        <v>42242</v>
      </c>
      <c r="R65" s="84">
        <f>IF(J65="","",IF(G65="買",H65-(L65*0.0001),H65+(L65*0.0001)))</f>
        <v>1.33785</v>
      </c>
      <c r="S65" s="84"/>
      <c r="T65" s="80">
        <f t="shared" si="4"/>
        <v>-18777.777777778916</v>
      </c>
      <c r="U65" s="81"/>
      <c r="V65" s="82">
        <f t="shared" si="5"/>
        <v>-13.000000000000789</v>
      </c>
      <c r="W65" s="82"/>
    </row>
    <row r="66" spans="2:23">
      <c r="B66" s="6">
        <v>57</v>
      </c>
      <c r="C66" s="54">
        <f t="shared" si="6"/>
        <v>608593.82716048695</v>
      </c>
      <c r="D66" s="54"/>
      <c r="E66" s="57">
        <f t="shared" si="7"/>
        <v>2013</v>
      </c>
      <c r="F66" s="22">
        <v>42252</v>
      </c>
      <c r="G66" s="6" t="s">
        <v>45</v>
      </c>
      <c r="H66" s="83">
        <v>1.31873</v>
      </c>
      <c r="I66" s="83"/>
      <c r="J66" s="83">
        <v>1.31938</v>
      </c>
      <c r="K66" s="83"/>
      <c r="L66" s="68">
        <f t="shared" si="0"/>
        <v>12</v>
      </c>
      <c r="M66" s="54">
        <f t="shared" si="1"/>
        <v>18257.814814814607</v>
      </c>
      <c r="N66" s="54"/>
      <c r="O66" s="74">
        <f t="shared" si="2"/>
        <v>1.23</v>
      </c>
      <c r="P66" s="57">
        <f t="shared" si="3"/>
        <v>2013</v>
      </c>
      <c r="Q66" s="22">
        <v>42252</v>
      </c>
      <c r="R66" s="84">
        <v>1.31873</v>
      </c>
      <c r="S66" s="84"/>
      <c r="T66" s="80">
        <f t="shared" si="4"/>
        <v>0</v>
      </c>
      <c r="U66" s="81"/>
      <c r="V66" s="82">
        <f t="shared" si="5"/>
        <v>0</v>
      </c>
      <c r="W66" s="82"/>
    </row>
    <row r="67" spans="2:23">
      <c r="B67" s="6">
        <v>58</v>
      </c>
      <c r="C67" s="54">
        <f t="shared" si="6"/>
        <v>608593.82716048695</v>
      </c>
      <c r="D67" s="54"/>
      <c r="E67" s="57">
        <f t="shared" si="7"/>
        <v>2013</v>
      </c>
      <c r="F67" s="22">
        <v>42257</v>
      </c>
      <c r="G67" s="6" t="s">
        <v>48</v>
      </c>
      <c r="H67" s="83">
        <v>1.3263</v>
      </c>
      <c r="I67" s="83"/>
      <c r="J67" s="83">
        <v>1.3249500000000001</v>
      </c>
      <c r="K67" s="83"/>
      <c r="L67" s="68">
        <f t="shared" si="0"/>
        <v>19</v>
      </c>
      <c r="M67" s="54">
        <f t="shared" si="1"/>
        <v>18257.814814814607</v>
      </c>
      <c r="N67" s="54"/>
      <c r="O67" s="74">
        <f t="shared" si="2"/>
        <v>0.77</v>
      </c>
      <c r="P67" s="57">
        <f t="shared" si="3"/>
        <v>2013</v>
      </c>
      <c r="Q67" s="22">
        <v>42257</v>
      </c>
      <c r="R67" s="84">
        <f t="shared" ref="R67:R72" si="9">IF(J67="","",IF(G67="買",H67-(L67*0.0001),H67+(L67*0.0001)))</f>
        <v>1.3244</v>
      </c>
      <c r="S67" s="84"/>
      <c r="T67" s="80">
        <f t="shared" si="4"/>
        <v>-18061.728395061848</v>
      </c>
      <c r="U67" s="81"/>
      <c r="V67" s="82">
        <f t="shared" si="5"/>
        <v>-19.000000000000128</v>
      </c>
      <c r="W67" s="82"/>
    </row>
    <row r="68" spans="2:23">
      <c r="B68" s="6">
        <v>59</v>
      </c>
      <c r="C68" s="54">
        <f t="shared" si="6"/>
        <v>590532.09876542515</v>
      </c>
      <c r="D68" s="54"/>
      <c r="E68" s="57">
        <f t="shared" si="7"/>
        <v>2013</v>
      </c>
      <c r="F68" s="22">
        <v>42258</v>
      </c>
      <c r="G68" s="6" t="s">
        <v>45</v>
      </c>
      <c r="H68" s="83">
        <v>1.3251999999999999</v>
      </c>
      <c r="I68" s="83"/>
      <c r="J68" s="83">
        <v>1.32647</v>
      </c>
      <c r="K68" s="83"/>
      <c r="L68" s="68">
        <f t="shared" si="0"/>
        <v>18</v>
      </c>
      <c r="M68" s="54">
        <f t="shared" si="1"/>
        <v>17715.962962962752</v>
      </c>
      <c r="N68" s="54"/>
      <c r="O68" s="74">
        <f t="shared" si="2"/>
        <v>0.79</v>
      </c>
      <c r="P68" s="57">
        <f t="shared" si="3"/>
        <v>2013</v>
      </c>
      <c r="Q68" s="22">
        <v>42258</v>
      </c>
      <c r="R68" s="84">
        <f t="shared" si="9"/>
        <v>1.327</v>
      </c>
      <c r="S68" s="84"/>
      <c r="T68" s="80">
        <f t="shared" si="4"/>
        <v>-17555.555555555788</v>
      </c>
      <c r="U68" s="81"/>
      <c r="V68" s="82">
        <f t="shared" si="5"/>
        <v>-18.000000000000238</v>
      </c>
      <c r="W68" s="82"/>
    </row>
    <row r="69" spans="2:23">
      <c r="B69" s="6">
        <v>60</v>
      </c>
      <c r="C69" s="54">
        <f t="shared" si="6"/>
        <v>572976.54320986941</v>
      </c>
      <c r="D69" s="54"/>
      <c r="E69" s="57">
        <f t="shared" si="7"/>
        <v>2013</v>
      </c>
      <c r="F69" s="22">
        <v>42270</v>
      </c>
      <c r="G69" s="6" t="s">
        <v>45</v>
      </c>
      <c r="H69" s="83">
        <v>1.3491599999999999</v>
      </c>
      <c r="I69" s="83"/>
      <c r="J69" s="83">
        <v>1.3502000000000001</v>
      </c>
      <c r="K69" s="83"/>
      <c r="L69" s="68">
        <f t="shared" si="0"/>
        <v>16</v>
      </c>
      <c r="M69" s="54">
        <f t="shared" si="1"/>
        <v>17189.296296296081</v>
      </c>
      <c r="N69" s="54"/>
      <c r="O69" s="74">
        <f t="shared" si="2"/>
        <v>0.87</v>
      </c>
      <c r="P69" s="57">
        <f t="shared" si="3"/>
        <v>2013</v>
      </c>
      <c r="Q69" s="22">
        <v>42271</v>
      </c>
      <c r="R69" s="84">
        <f t="shared" si="9"/>
        <v>1.35076</v>
      </c>
      <c r="S69" s="84"/>
      <c r="T69" s="80">
        <f t="shared" si="4"/>
        <v>-17185.185185185677</v>
      </c>
      <c r="U69" s="81"/>
      <c r="V69" s="82">
        <f t="shared" si="5"/>
        <v>-16.000000000000458</v>
      </c>
      <c r="W69" s="82"/>
    </row>
    <row r="70" spans="2:23">
      <c r="B70" s="6">
        <v>61</v>
      </c>
      <c r="C70" s="54">
        <f t="shared" si="6"/>
        <v>555791.35802468378</v>
      </c>
      <c r="D70" s="54"/>
      <c r="E70" s="57">
        <f t="shared" si="7"/>
        <v>2013</v>
      </c>
      <c r="F70" s="22">
        <v>42280</v>
      </c>
      <c r="G70" s="6" t="s">
        <v>48</v>
      </c>
      <c r="H70" s="83">
        <v>1.3607499999999999</v>
      </c>
      <c r="I70" s="83"/>
      <c r="J70" s="83">
        <v>1.35877</v>
      </c>
      <c r="K70" s="83"/>
      <c r="L70" s="68">
        <f t="shared" si="0"/>
        <v>25</v>
      </c>
      <c r="M70" s="54">
        <f t="shared" si="1"/>
        <v>16673.740740740512</v>
      </c>
      <c r="N70" s="54"/>
      <c r="O70" s="74">
        <f t="shared" si="2"/>
        <v>0.54</v>
      </c>
      <c r="P70" s="57">
        <f t="shared" si="3"/>
        <v>2013</v>
      </c>
      <c r="Q70" s="22">
        <v>42280</v>
      </c>
      <c r="R70" s="84">
        <f t="shared" si="9"/>
        <v>1.35825</v>
      </c>
      <c r="S70" s="84"/>
      <c r="T70" s="80">
        <f t="shared" si="4"/>
        <v>-16666.666666666311</v>
      </c>
      <c r="U70" s="81"/>
      <c r="V70" s="82">
        <f t="shared" si="5"/>
        <v>-24.999999999999467</v>
      </c>
      <c r="W70" s="82"/>
    </row>
    <row r="71" spans="2:23">
      <c r="B71" s="6">
        <v>62</v>
      </c>
      <c r="C71" s="54">
        <f t="shared" si="6"/>
        <v>539124.6913580175</v>
      </c>
      <c r="D71" s="54"/>
      <c r="E71" s="57">
        <f t="shared" si="7"/>
        <v>2013</v>
      </c>
      <c r="F71" s="22">
        <v>42285</v>
      </c>
      <c r="G71" s="6" t="s">
        <v>45</v>
      </c>
      <c r="H71" s="83">
        <v>1.3560099999999999</v>
      </c>
      <c r="I71" s="83"/>
      <c r="J71" s="83">
        <v>1.35745</v>
      </c>
      <c r="K71" s="83"/>
      <c r="L71" s="68">
        <f t="shared" si="0"/>
        <v>20</v>
      </c>
      <c r="M71" s="54">
        <f t="shared" si="1"/>
        <v>16173.740740740524</v>
      </c>
      <c r="N71" s="54"/>
      <c r="O71" s="74">
        <f t="shared" si="2"/>
        <v>0.65</v>
      </c>
      <c r="P71" s="57">
        <f t="shared" si="3"/>
        <v>2013</v>
      </c>
      <c r="Q71" s="22">
        <v>42285</v>
      </c>
      <c r="R71" s="84">
        <f t="shared" si="9"/>
        <v>1.3580099999999999</v>
      </c>
      <c r="S71" s="84"/>
      <c r="T71" s="80">
        <f t="shared" si="4"/>
        <v>-16049.382716049397</v>
      </c>
      <c r="U71" s="81"/>
      <c r="V71" s="82">
        <f t="shared" si="5"/>
        <v>-20.000000000000018</v>
      </c>
      <c r="W71" s="82"/>
    </row>
    <row r="72" spans="2:23">
      <c r="B72" s="6">
        <v>63</v>
      </c>
      <c r="C72" s="54">
        <f t="shared" si="6"/>
        <v>523075.30864196812</v>
      </c>
      <c r="D72" s="54"/>
      <c r="E72" s="57">
        <f t="shared" si="7"/>
        <v>2013</v>
      </c>
      <c r="F72" s="22">
        <v>42285</v>
      </c>
      <c r="G72" s="6" t="s">
        <v>45</v>
      </c>
      <c r="H72" s="83">
        <v>1.3571299999999999</v>
      </c>
      <c r="I72" s="83"/>
      <c r="J72" s="83">
        <v>1.3578600000000001</v>
      </c>
      <c r="K72" s="83"/>
      <c r="L72" s="68">
        <f t="shared" si="0"/>
        <v>13</v>
      </c>
      <c r="M72" s="54">
        <f t="shared" si="1"/>
        <v>15692.259259259043</v>
      </c>
      <c r="N72" s="54"/>
      <c r="O72" s="74">
        <f t="shared" si="2"/>
        <v>0.97</v>
      </c>
      <c r="P72" s="57">
        <f t="shared" si="3"/>
        <v>2013</v>
      </c>
      <c r="Q72" s="22">
        <v>42285</v>
      </c>
      <c r="R72" s="84">
        <f t="shared" si="9"/>
        <v>1.35843</v>
      </c>
      <c r="S72" s="84"/>
      <c r="T72" s="80">
        <f t="shared" si="4"/>
        <v>-15567.901234568846</v>
      </c>
      <c r="U72" s="81"/>
      <c r="V72" s="82">
        <f t="shared" si="5"/>
        <v>-13.000000000000789</v>
      </c>
      <c r="W72" s="82"/>
    </row>
    <row r="73" spans="2:23">
      <c r="B73" s="6">
        <v>64</v>
      </c>
      <c r="C73" s="54">
        <f t="shared" si="6"/>
        <v>507507.40740739927</v>
      </c>
      <c r="D73" s="54"/>
      <c r="E73" s="57">
        <f t="shared" si="7"/>
        <v>2013</v>
      </c>
      <c r="F73" s="22">
        <v>42287</v>
      </c>
      <c r="G73" s="6" t="s">
        <v>48</v>
      </c>
      <c r="H73" s="83">
        <v>1.3519099999999999</v>
      </c>
      <c r="I73" s="83"/>
      <c r="J73" s="83">
        <v>1.3504100000000001</v>
      </c>
      <c r="K73" s="83"/>
      <c r="L73" s="68">
        <f t="shared" si="0"/>
        <v>20</v>
      </c>
      <c r="M73" s="54">
        <f t="shared" si="1"/>
        <v>15225.222222221977</v>
      </c>
      <c r="N73" s="54"/>
      <c r="O73" s="74">
        <f t="shared" si="2"/>
        <v>0.61</v>
      </c>
      <c r="P73" s="57">
        <f t="shared" si="3"/>
        <v>2013</v>
      </c>
      <c r="Q73" s="22">
        <v>42287</v>
      </c>
      <c r="R73" s="84">
        <v>1.3519099999999999</v>
      </c>
      <c r="S73" s="84"/>
      <c r="T73" s="80">
        <f t="shared" si="4"/>
        <v>0</v>
      </c>
      <c r="U73" s="81"/>
      <c r="V73" s="82">
        <f t="shared" si="5"/>
        <v>0</v>
      </c>
      <c r="W73" s="82"/>
    </row>
    <row r="74" spans="2:23">
      <c r="B74" s="6">
        <v>65</v>
      </c>
      <c r="C74" s="54">
        <f t="shared" si="6"/>
        <v>507507.40740739927</v>
      </c>
      <c r="D74" s="54"/>
      <c r="E74" s="57">
        <f t="shared" si="7"/>
        <v>2013</v>
      </c>
      <c r="F74" s="22">
        <v>42291</v>
      </c>
      <c r="G74" s="6" t="s">
        <v>48</v>
      </c>
      <c r="H74" s="83">
        <v>1.35562</v>
      </c>
      <c r="I74" s="83"/>
      <c r="J74" s="83">
        <v>1.3550500000000001</v>
      </c>
      <c r="K74" s="83"/>
      <c r="L74" s="68">
        <f t="shared" si="0"/>
        <v>11</v>
      </c>
      <c r="M74" s="54">
        <f t="shared" si="1"/>
        <v>15225.222222221977</v>
      </c>
      <c r="N74" s="54"/>
      <c r="O74" s="74">
        <f t="shared" si="2"/>
        <v>1.1200000000000001</v>
      </c>
      <c r="P74" s="57">
        <f t="shared" si="3"/>
        <v>2013</v>
      </c>
      <c r="Q74" s="22">
        <v>42291</v>
      </c>
      <c r="R74" s="84">
        <f>IF(J74="","",IF(G74="買",H74-(L74*0.0001),H74+(L74*0.0001)))</f>
        <v>1.3545199999999999</v>
      </c>
      <c r="S74" s="84"/>
      <c r="T74" s="80">
        <f t="shared" si="4"/>
        <v>-15209.876543211274</v>
      </c>
      <c r="U74" s="81"/>
      <c r="V74" s="82">
        <f t="shared" si="5"/>
        <v>-11.000000000001009</v>
      </c>
      <c r="W74" s="82"/>
    </row>
    <row r="75" spans="2:23">
      <c r="B75" s="6">
        <v>66</v>
      </c>
      <c r="C75" s="54">
        <f t="shared" si="6"/>
        <v>492297.53086418798</v>
      </c>
      <c r="D75" s="54"/>
      <c r="E75" s="57">
        <f t="shared" si="7"/>
        <v>2013</v>
      </c>
      <c r="F75" s="22">
        <v>42300</v>
      </c>
      <c r="G75" s="6" t="s">
        <v>48</v>
      </c>
      <c r="H75" s="83">
        <v>1.37856</v>
      </c>
      <c r="I75" s="83"/>
      <c r="J75" s="83">
        <v>1.37612</v>
      </c>
      <c r="K75" s="83"/>
      <c r="L75" s="68">
        <f t="shared" si="0"/>
        <v>30</v>
      </c>
      <c r="M75" s="54">
        <f t="shared" si="1"/>
        <v>14768.92592592564</v>
      </c>
      <c r="N75" s="54"/>
      <c r="O75" s="74">
        <f t="shared" si="2"/>
        <v>0.39</v>
      </c>
      <c r="P75" s="57">
        <f t="shared" si="3"/>
        <v>2013</v>
      </c>
      <c r="Q75" s="22">
        <v>42301</v>
      </c>
      <c r="R75" s="84">
        <v>1.37856</v>
      </c>
      <c r="S75" s="84"/>
      <c r="T75" s="80">
        <f t="shared" si="4"/>
        <v>0</v>
      </c>
      <c r="U75" s="81"/>
      <c r="V75" s="82">
        <f t="shared" si="5"/>
        <v>0</v>
      </c>
      <c r="W75" s="82"/>
    </row>
    <row r="76" spans="2:23">
      <c r="B76" s="6">
        <v>67</v>
      </c>
      <c r="C76" s="54">
        <f t="shared" si="6"/>
        <v>492297.53086418798</v>
      </c>
      <c r="D76" s="54"/>
      <c r="E76" s="57">
        <f t="shared" si="7"/>
        <v>2013</v>
      </c>
      <c r="F76" s="22">
        <v>42300</v>
      </c>
      <c r="G76" s="6" t="s">
        <v>48</v>
      </c>
      <c r="H76" s="83">
        <v>1.3787199999999999</v>
      </c>
      <c r="I76" s="83"/>
      <c r="J76" s="83">
        <v>1.37703</v>
      </c>
      <c r="K76" s="83"/>
      <c r="L76" s="68">
        <f t="shared" si="0"/>
        <v>22</v>
      </c>
      <c r="M76" s="54">
        <f t="shared" si="1"/>
        <v>14768.92592592564</v>
      </c>
      <c r="N76" s="54"/>
      <c r="O76" s="74">
        <f t="shared" si="2"/>
        <v>0.54</v>
      </c>
      <c r="P76" s="57">
        <f t="shared" si="3"/>
        <v>2013</v>
      </c>
      <c r="Q76" s="22">
        <v>42301</v>
      </c>
      <c r="R76" s="84">
        <v>1.3787199999999999</v>
      </c>
      <c r="S76" s="84"/>
      <c r="T76" s="80">
        <f t="shared" si="4"/>
        <v>0</v>
      </c>
      <c r="U76" s="81"/>
      <c r="V76" s="82">
        <f t="shared" si="5"/>
        <v>0</v>
      </c>
      <c r="W76" s="82"/>
    </row>
    <row r="77" spans="2:23">
      <c r="B77" s="6">
        <v>68</v>
      </c>
      <c r="C77" s="54">
        <f t="shared" si="6"/>
        <v>492297.53086418798</v>
      </c>
      <c r="D77" s="54"/>
      <c r="E77" s="57">
        <f t="shared" si="7"/>
        <v>2013</v>
      </c>
      <c r="F77" s="22">
        <v>42314</v>
      </c>
      <c r="G77" s="6" t="s">
        <v>48</v>
      </c>
      <c r="H77" s="83">
        <v>1.35087</v>
      </c>
      <c r="I77" s="83"/>
      <c r="J77" s="83">
        <v>1.34859</v>
      </c>
      <c r="K77" s="83"/>
      <c r="L77" s="68">
        <f t="shared" si="0"/>
        <v>28</v>
      </c>
      <c r="M77" s="54">
        <f t="shared" si="1"/>
        <v>14768.92592592564</v>
      </c>
      <c r="N77" s="54"/>
      <c r="O77" s="74">
        <f t="shared" si="2"/>
        <v>0.42</v>
      </c>
      <c r="P77" s="57">
        <f t="shared" si="3"/>
        <v>2013</v>
      </c>
      <c r="Q77" s="22">
        <v>42315</v>
      </c>
      <c r="R77" s="84">
        <v>1.35087</v>
      </c>
      <c r="S77" s="84"/>
      <c r="T77" s="80">
        <f t="shared" si="4"/>
        <v>0</v>
      </c>
      <c r="U77" s="81"/>
      <c r="V77" s="82">
        <f t="shared" si="5"/>
        <v>0</v>
      </c>
      <c r="W77" s="82"/>
    </row>
    <row r="78" spans="2:23">
      <c r="B78" s="6">
        <v>69</v>
      </c>
      <c r="C78" s="54">
        <f t="shared" si="6"/>
        <v>492297.53086418798</v>
      </c>
      <c r="D78" s="54"/>
      <c r="E78" s="57">
        <f t="shared" si="7"/>
        <v>2013</v>
      </c>
      <c r="F78" s="22">
        <v>42315</v>
      </c>
      <c r="G78" s="6" t="s">
        <v>48</v>
      </c>
      <c r="H78" s="83">
        <v>1.3524</v>
      </c>
      <c r="I78" s="83"/>
      <c r="J78" s="83">
        <v>1.351</v>
      </c>
      <c r="K78" s="83"/>
      <c r="L78" s="68">
        <f t="shared" si="0"/>
        <v>20</v>
      </c>
      <c r="M78" s="54">
        <f t="shared" si="1"/>
        <v>14768.92592592564</v>
      </c>
      <c r="N78" s="54"/>
      <c r="O78" s="74">
        <f t="shared" si="2"/>
        <v>0.59</v>
      </c>
      <c r="P78" s="57">
        <f t="shared" si="3"/>
        <v>2013</v>
      </c>
      <c r="Q78" s="22">
        <v>42315</v>
      </c>
      <c r="R78" s="84">
        <f>IF(J78="","",IF(G78="買",H78-(L78*0.0001),H78+(L78*0.0001)))</f>
        <v>1.3504</v>
      </c>
      <c r="S78" s="84"/>
      <c r="T78" s="80">
        <f t="shared" si="4"/>
        <v>-14567.901234567913</v>
      </c>
      <c r="U78" s="81"/>
      <c r="V78" s="82">
        <f t="shared" si="5"/>
        <v>-20.000000000000018</v>
      </c>
      <c r="W78" s="82"/>
    </row>
    <row r="79" spans="2:23">
      <c r="B79" s="6">
        <v>70</v>
      </c>
      <c r="C79" s="54">
        <f t="shared" si="6"/>
        <v>477729.62962962006</v>
      </c>
      <c r="D79" s="54"/>
      <c r="E79" s="57">
        <f t="shared" si="7"/>
        <v>2013</v>
      </c>
      <c r="F79" s="22">
        <v>42316</v>
      </c>
      <c r="G79" s="6" t="s">
        <v>48</v>
      </c>
      <c r="H79" s="83">
        <v>1.3418699999999999</v>
      </c>
      <c r="I79" s="83"/>
      <c r="J79" s="83">
        <v>1.34029</v>
      </c>
      <c r="K79" s="83"/>
      <c r="L79" s="68">
        <f t="shared" si="0"/>
        <v>21</v>
      </c>
      <c r="M79" s="54">
        <f t="shared" si="1"/>
        <v>14331.888888888601</v>
      </c>
      <c r="N79" s="54"/>
      <c r="O79" s="74">
        <f t="shared" si="2"/>
        <v>0.55000000000000004</v>
      </c>
      <c r="P79" s="57">
        <f t="shared" si="3"/>
        <v>2013</v>
      </c>
      <c r="Q79" s="22">
        <v>42316</v>
      </c>
      <c r="R79" s="84">
        <f>IF(J79="","",IF(G79="買",H79-(L79*0.0001),H79+(L79*0.0001)))</f>
        <v>1.3397699999999999</v>
      </c>
      <c r="S79" s="84"/>
      <c r="T79" s="80">
        <f t="shared" si="4"/>
        <v>-14259.259259259199</v>
      </c>
      <c r="U79" s="81"/>
      <c r="V79" s="82">
        <f t="shared" si="5"/>
        <v>-20.999999999999908</v>
      </c>
      <c r="W79" s="82"/>
    </row>
    <row r="80" spans="2:23">
      <c r="B80" s="6">
        <v>71</v>
      </c>
      <c r="C80" s="54">
        <f t="shared" si="6"/>
        <v>463470.37037036085</v>
      </c>
      <c r="D80" s="54"/>
      <c r="E80" s="57">
        <f t="shared" si="7"/>
        <v>2013</v>
      </c>
      <c r="F80" s="22">
        <v>42322</v>
      </c>
      <c r="G80" s="6" t="s">
        <v>45</v>
      </c>
      <c r="H80" s="83">
        <v>1.3453599999999999</v>
      </c>
      <c r="I80" s="83"/>
      <c r="J80" s="83">
        <v>1.34697</v>
      </c>
      <c r="K80" s="83"/>
      <c r="L80" s="68">
        <f t="shared" si="0"/>
        <v>22</v>
      </c>
      <c r="M80" s="54">
        <f t="shared" si="1"/>
        <v>13904.111111110826</v>
      </c>
      <c r="N80" s="54"/>
      <c r="O80" s="74">
        <f t="shared" si="2"/>
        <v>0.51</v>
      </c>
      <c r="P80" s="57">
        <f t="shared" si="3"/>
        <v>2013</v>
      </c>
      <c r="Q80" s="22">
        <v>42322</v>
      </c>
      <c r="R80" s="84">
        <v>1.3453599999999999</v>
      </c>
      <c r="S80" s="84"/>
      <c r="T80" s="80">
        <f t="shared" si="4"/>
        <v>0</v>
      </c>
      <c r="U80" s="81"/>
      <c r="V80" s="82">
        <f t="shared" si="5"/>
        <v>0</v>
      </c>
      <c r="W80" s="82"/>
    </row>
    <row r="81" spans="2:23">
      <c r="B81" s="6">
        <v>72</v>
      </c>
      <c r="C81" s="54">
        <f t="shared" si="6"/>
        <v>463470.37037036085</v>
      </c>
      <c r="D81" s="54"/>
      <c r="E81" s="57">
        <f t="shared" si="7"/>
        <v>2013</v>
      </c>
      <c r="F81" s="22">
        <v>42327</v>
      </c>
      <c r="G81" s="6" t="s">
        <v>45</v>
      </c>
      <c r="H81" s="83">
        <v>1.3505199999999999</v>
      </c>
      <c r="I81" s="83"/>
      <c r="J81" s="83">
        <v>1.35111</v>
      </c>
      <c r="K81" s="83"/>
      <c r="L81" s="68">
        <f t="shared" si="0"/>
        <v>11</v>
      </c>
      <c r="M81" s="54">
        <f t="shared" si="1"/>
        <v>13904.111111110826</v>
      </c>
      <c r="N81" s="54"/>
      <c r="O81" s="74">
        <f t="shared" si="2"/>
        <v>1.02</v>
      </c>
      <c r="P81" s="57">
        <f t="shared" si="3"/>
        <v>2013</v>
      </c>
      <c r="Q81" s="22">
        <v>42327</v>
      </c>
      <c r="R81" s="84">
        <f>IF(J81="","",IF(G81="買",H81-(L81*0.0001),H81+(L81*0.0001)))</f>
        <v>1.35162</v>
      </c>
      <c r="S81" s="84"/>
      <c r="T81" s="80">
        <f t="shared" si="4"/>
        <v>-13851.851851853122</v>
      </c>
      <c r="U81" s="81"/>
      <c r="V81" s="82">
        <f t="shared" si="5"/>
        <v>-11.000000000001009</v>
      </c>
      <c r="W81" s="82"/>
    </row>
    <row r="82" spans="2:23">
      <c r="B82" s="6">
        <v>73</v>
      </c>
      <c r="C82" s="54">
        <f t="shared" si="6"/>
        <v>449618.51851850771</v>
      </c>
      <c r="D82" s="54"/>
      <c r="E82" s="57">
        <f t="shared" si="7"/>
        <v>2013</v>
      </c>
      <c r="F82" s="22">
        <v>42329</v>
      </c>
      <c r="G82" s="6" t="s">
        <v>45</v>
      </c>
      <c r="H82" s="83">
        <v>1.3420399999999999</v>
      </c>
      <c r="I82" s="83"/>
      <c r="J82" s="83">
        <v>1.3428800000000001</v>
      </c>
      <c r="K82" s="83"/>
      <c r="L82" s="68">
        <f t="shared" si="0"/>
        <v>14</v>
      </c>
      <c r="M82" s="54">
        <f t="shared" si="1"/>
        <v>13488.555555555231</v>
      </c>
      <c r="N82" s="54"/>
      <c r="O82" s="74">
        <f t="shared" si="2"/>
        <v>0.78</v>
      </c>
      <c r="P82" s="57">
        <f t="shared" si="3"/>
        <v>2013</v>
      </c>
      <c r="Q82" s="22">
        <v>11.21</v>
      </c>
      <c r="R82" s="84">
        <f>IF(J82="","",IF(G82="買",H82-(L82*0.0001),H82+(L82*0.0001)))</f>
        <v>1.34344</v>
      </c>
      <c r="S82" s="84"/>
      <c r="T82" s="80">
        <f t="shared" si="4"/>
        <v>-13481.481481482135</v>
      </c>
      <c r="U82" s="81"/>
      <c r="V82" s="82">
        <f t="shared" si="5"/>
        <v>-14.000000000000679</v>
      </c>
      <c r="W82" s="82"/>
    </row>
    <row r="83" spans="2:23">
      <c r="B83" s="6">
        <v>74</v>
      </c>
      <c r="C83" s="54">
        <f t="shared" si="6"/>
        <v>436137.03703702556</v>
      </c>
      <c r="D83" s="54"/>
      <c r="E83" s="57">
        <f t="shared" si="7"/>
        <v>2013</v>
      </c>
      <c r="F83" s="22">
        <v>42336</v>
      </c>
      <c r="G83" s="6" t="s">
        <v>48</v>
      </c>
      <c r="H83" s="83">
        <v>1.35802</v>
      </c>
      <c r="I83" s="83"/>
      <c r="J83" s="83">
        <v>1.3567199999999999</v>
      </c>
      <c r="K83" s="83"/>
      <c r="L83" s="68">
        <f t="shared" si="0"/>
        <v>19</v>
      </c>
      <c r="M83" s="54">
        <f t="shared" si="1"/>
        <v>13084.111111110766</v>
      </c>
      <c r="N83" s="54"/>
      <c r="O83" s="74">
        <f t="shared" si="2"/>
        <v>0.55000000000000004</v>
      </c>
      <c r="P83" s="57">
        <f t="shared" si="3"/>
        <v>2013</v>
      </c>
      <c r="Q83" s="22">
        <v>42337</v>
      </c>
      <c r="R83" s="84">
        <v>1.3604099999999999</v>
      </c>
      <c r="S83" s="84"/>
      <c r="T83" s="80">
        <f t="shared" si="4"/>
        <v>16228.395061727664</v>
      </c>
      <c r="U83" s="81"/>
      <c r="V83" s="82">
        <f t="shared" si="5"/>
        <v>23.899999999998922</v>
      </c>
      <c r="W83" s="82"/>
    </row>
    <row r="84" spans="2:23">
      <c r="B84" s="6">
        <v>75</v>
      </c>
      <c r="C84" s="54">
        <f t="shared" si="6"/>
        <v>452365.43209875323</v>
      </c>
      <c r="D84" s="54"/>
      <c r="E84" s="57">
        <f t="shared" si="7"/>
        <v>2013</v>
      </c>
      <c r="F84" s="22">
        <v>42340</v>
      </c>
      <c r="G84" s="6" t="s">
        <v>48</v>
      </c>
      <c r="H84" s="83">
        <v>1.36002</v>
      </c>
      <c r="I84" s="83"/>
      <c r="J84" s="83">
        <v>1.3592299999999999</v>
      </c>
      <c r="K84" s="83"/>
      <c r="L84" s="68">
        <f t="shared" si="0"/>
        <v>13</v>
      </c>
      <c r="M84" s="54">
        <f t="shared" si="1"/>
        <v>13570.962962962596</v>
      </c>
      <c r="N84" s="54"/>
      <c r="O84" s="74">
        <f t="shared" si="2"/>
        <v>0.84</v>
      </c>
      <c r="P84" s="57">
        <f t="shared" si="3"/>
        <v>2013</v>
      </c>
      <c r="Q84" s="22">
        <v>12.2</v>
      </c>
      <c r="R84" s="84">
        <f>IF(J84="","",IF(G84="買",H84-(L84*0.0001),H84+(L84*0.0001)))</f>
        <v>1.3587199999999999</v>
      </c>
      <c r="S84" s="84"/>
      <c r="T84" s="80">
        <f t="shared" si="4"/>
        <v>-13481.4814814823</v>
      </c>
      <c r="U84" s="81"/>
      <c r="V84" s="82">
        <f t="shared" si="5"/>
        <v>-13.000000000000789</v>
      </c>
      <c r="W84" s="82"/>
    </row>
    <row r="85" spans="2:23">
      <c r="B85" s="6">
        <v>76</v>
      </c>
      <c r="C85" s="54">
        <f t="shared" si="6"/>
        <v>438883.95061727095</v>
      </c>
      <c r="D85" s="54"/>
      <c r="E85" s="57">
        <f t="shared" si="7"/>
        <v>2013</v>
      </c>
      <c r="F85" s="22">
        <v>42343</v>
      </c>
      <c r="G85" s="6" t="s">
        <v>45</v>
      </c>
      <c r="H85" s="83">
        <v>1.35788</v>
      </c>
      <c r="I85" s="83"/>
      <c r="J85" s="83">
        <v>1.36006</v>
      </c>
      <c r="K85" s="83"/>
      <c r="L85" s="68">
        <f t="shared" si="0"/>
        <v>27</v>
      </c>
      <c r="M85" s="54">
        <f t="shared" si="1"/>
        <v>13166.518518518127</v>
      </c>
      <c r="N85" s="54"/>
      <c r="O85" s="74">
        <f t="shared" si="2"/>
        <v>0.39</v>
      </c>
      <c r="P85" s="57">
        <f t="shared" si="3"/>
        <v>2013</v>
      </c>
      <c r="Q85" s="22">
        <v>42343</v>
      </c>
      <c r="R85" s="84">
        <f>IF(J85="","",IF(G85="買",H85-(L85*0.0001),H85+(L85*0.0001)))</f>
        <v>1.3605799999999999</v>
      </c>
      <c r="S85" s="84"/>
      <c r="T85" s="80">
        <f t="shared" si="4"/>
        <v>-12999.999999999638</v>
      </c>
      <c r="U85" s="81"/>
      <c r="V85" s="82">
        <f t="shared" si="5"/>
        <v>-26.999999999999247</v>
      </c>
      <c r="W85" s="82"/>
    </row>
    <row r="86" spans="2:23">
      <c r="B86" s="6">
        <v>77</v>
      </c>
      <c r="C86" s="54">
        <f t="shared" si="6"/>
        <v>425883.9506172713</v>
      </c>
      <c r="D86" s="54"/>
      <c r="E86" s="57">
        <f t="shared" si="7"/>
        <v>2013</v>
      </c>
      <c r="F86" s="22">
        <v>42354</v>
      </c>
      <c r="G86" s="6" t="s">
        <v>45</v>
      </c>
      <c r="H86" s="83">
        <v>1.37507</v>
      </c>
      <c r="I86" s="83"/>
      <c r="J86" s="83">
        <v>1.37839</v>
      </c>
      <c r="K86" s="83"/>
      <c r="L86" s="68">
        <f t="shared" si="0"/>
        <v>39</v>
      </c>
      <c r="M86" s="54">
        <f t="shared" si="1"/>
        <v>12776.518518518138</v>
      </c>
      <c r="N86" s="54"/>
      <c r="O86" s="74">
        <f t="shared" si="2"/>
        <v>0.26</v>
      </c>
      <c r="P86" s="57">
        <f t="shared" si="3"/>
        <v>2013</v>
      </c>
      <c r="Q86" s="22">
        <v>42355</v>
      </c>
      <c r="R86" s="84">
        <v>1.37507</v>
      </c>
      <c r="S86" s="84"/>
      <c r="T86" s="80">
        <f t="shared" si="4"/>
        <v>0</v>
      </c>
      <c r="U86" s="81"/>
      <c r="V86" s="82">
        <f t="shared" si="5"/>
        <v>0</v>
      </c>
      <c r="W86" s="82"/>
    </row>
    <row r="87" spans="2:23">
      <c r="B87" s="6">
        <v>78</v>
      </c>
      <c r="C87" s="54">
        <f t="shared" si="6"/>
        <v>425883.9506172713</v>
      </c>
      <c r="D87" s="54"/>
      <c r="E87" s="57">
        <f t="shared" si="7"/>
        <v>2013</v>
      </c>
      <c r="F87" s="22">
        <v>42354</v>
      </c>
      <c r="G87" s="6" t="s">
        <v>45</v>
      </c>
      <c r="H87" s="83">
        <v>1.3752</v>
      </c>
      <c r="I87" s="83"/>
      <c r="J87" s="83">
        <v>1.37666</v>
      </c>
      <c r="K87" s="83"/>
      <c r="L87" s="68">
        <f t="shared" si="0"/>
        <v>20</v>
      </c>
      <c r="M87" s="54">
        <f t="shared" si="1"/>
        <v>12776.518518518138</v>
      </c>
      <c r="N87" s="54"/>
      <c r="O87" s="74">
        <f t="shared" si="2"/>
        <v>0.51</v>
      </c>
      <c r="P87" s="57">
        <f t="shared" si="3"/>
        <v>2013</v>
      </c>
      <c r="Q87" s="22">
        <v>42354</v>
      </c>
      <c r="R87" s="84">
        <f t="shared" ref="R87:R109" si="10">IF(J87="","",IF(G87="買",H87-(L87*0.0001),H87+(L87*0.0001)))</f>
        <v>1.3772</v>
      </c>
      <c r="S87" s="84"/>
      <c r="T87" s="80">
        <f t="shared" si="4"/>
        <v>-12592.592592592606</v>
      </c>
      <c r="U87" s="81"/>
      <c r="V87" s="82">
        <f t="shared" si="5"/>
        <v>-20.000000000000018</v>
      </c>
      <c r="W87" s="82"/>
    </row>
    <row r="88" spans="2:23">
      <c r="B88" s="6">
        <v>79</v>
      </c>
      <c r="C88" s="54">
        <f t="shared" si="6"/>
        <v>413291.35802467872</v>
      </c>
      <c r="D88" s="54"/>
      <c r="E88" s="57">
        <f t="shared" si="7"/>
        <v>2013</v>
      </c>
      <c r="F88" s="22">
        <v>42356</v>
      </c>
      <c r="G88" s="6" t="s">
        <v>48</v>
      </c>
      <c r="H88" s="83">
        <v>1.37727</v>
      </c>
      <c r="I88" s="83"/>
      <c r="J88" s="83">
        <v>1.37683</v>
      </c>
      <c r="K88" s="83"/>
      <c r="L88" s="68">
        <f t="shared" si="0"/>
        <v>10</v>
      </c>
      <c r="M88" s="54">
        <f t="shared" si="1"/>
        <v>12398.740740740361</v>
      </c>
      <c r="N88" s="54"/>
      <c r="O88" s="74">
        <f t="shared" si="2"/>
        <v>1</v>
      </c>
      <c r="P88" s="57">
        <f t="shared" si="3"/>
        <v>2013</v>
      </c>
      <c r="Q88" s="22">
        <v>42356</v>
      </c>
      <c r="R88" s="84">
        <f t="shared" si="10"/>
        <v>1.3762700000000001</v>
      </c>
      <c r="S88" s="84"/>
      <c r="T88" s="80">
        <f t="shared" si="4"/>
        <v>-12345.679012344319</v>
      </c>
      <c r="U88" s="81"/>
      <c r="V88" s="82">
        <f t="shared" si="5"/>
        <v>-9.9999999999988987</v>
      </c>
      <c r="W88" s="82"/>
    </row>
    <row r="89" spans="2:23">
      <c r="B89" s="6">
        <v>80</v>
      </c>
      <c r="C89" s="54">
        <f t="shared" si="6"/>
        <v>400945.67901233438</v>
      </c>
      <c r="D89" s="54"/>
      <c r="E89" s="57">
        <f t="shared" si="7"/>
        <v>2013</v>
      </c>
      <c r="F89" s="22"/>
      <c r="G89" s="6"/>
      <c r="H89" s="83"/>
      <c r="I89" s="83"/>
      <c r="J89" s="83"/>
      <c r="K89" s="83"/>
      <c r="L89" s="68">
        <f t="shared" si="0"/>
        <v/>
      </c>
      <c r="M89" s="54" t="str">
        <f t="shared" si="1"/>
        <v/>
      </c>
      <c r="N89" s="54"/>
      <c r="O89" s="74" t="str">
        <f t="shared" si="2"/>
        <v/>
      </c>
      <c r="P89" s="57">
        <f t="shared" si="3"/>
        <v>2013</v>
      </c>
      <c r="Q89" s="22"/>
      <c r="R89" s="84">
        <f t="shared" si="10"/>
        <v/>
      </c>
      <c r="S89" s="84"/>
      <c r="T89" s="80" t="str">
        <f t="shared" si="4"/>
        <v/>
      </c>
      <c r="U89" s="81"/>
      <c r="V89" s="82">
        <f t="shared" si="5"/>
        <v/>
      </c>
      <c r="W89" s="82"/>
    </row>
    <row r="90" spans="2:23">
      <c r="B90" s="6">
        <v>81</v>
      </c>
      <c r="C90" s="54" t="str">
        <f t="shared" si="6"/>
        <v/>
      </c>
      <c r="D90" s="54"/>
      <c r="E90" s="57">
        <f t="shared" si="7"/>
        <v>2013</v>
      </c>
      <c r="F90" s="22"/>
      <c r="G90" s="6"/>
      <c r="H90" s="83"/>
      <c r="I90" s="83"/>
      <c r="J90" s="83"/>
      <c r="K90" s="83"/>
      <c r="L90" s="68">
        <f t="shared" si="0"/>
        <v/>
      </c>
      <c r="M90" s="54" t="str">
        <f t="shared" si="1"/>
        <v/>
      </c>
      <c r="N90" s="54"/>
      <c r="O90" s="74" t="str">
        <f t="shared" si="2"/>
        <v/>
      </c>
      <c r="P90" s="57">
        <f t="shared" si="3"/>
        <v>2013</v>
      </c>
      <c r="Q90" s="22"/>
      <c r="R90" s="84">
        <f t="shared" si="10"/>
        <v/>
      </c>
      <c r="S90" s="84"/>
      <c r="T90" s="80" t="str">
        <f t="shared" si="4"/>
        <v/>
      </c>
      <c r="U90" s="81"/>
      <c r="V90" s="82">
        <f t="shared" si="5"/>
        <v/>
      </c>
      <c r="W90" s="82"/>
    </row>
    <row r="91" spans="2:23">
      <c r="B91" s="6">
        <v>82</v>
      </c>
      <c r="C91" s="54" t="str">
        <f t="shared" si="6"/>
        <v/>
      </c>
      <c r="D91" s="54"/>
      <c r="E91" s="57">
        <f t="shared" si="7"/>
        <v>2013</v>
      </c>
      <c r="F91" s="22"/>
      <c r="G91" s="6"/>
      <c r="H91" s="83"/>
      <c r="I91" s="83"/>
      <c r="J91" s="83"/>
      <c r="K91" s="83"/>
      <c r="L91" s="68">
        <f t="shared" si="0"/>
        <v/>
      </c>
      <c r="M91" s="54" t="str">
        <f t="shared" si="1"/>
        <v/>
      </c>
      <c r="N91" s="54"/>
      <c r="O91" s="74" t="str">
        <f t="shared" si="2"/>
        <v/>
      </c>
      <c r="P91" s="57">
        <f t="shared" si="3"/>
        <v>2013</v>
      </c>
      <c r="Q91" s="22"/>
      <c r="R91" s="84">
        <f t="shared" si="10"/>
        <v/>
      </c>
      <c r="S91" s="84"/>
      <c r="T91" s="80" t="str">
        <f t="shared" si="4"/>
        <v/>
      </c>
      <c r="U91" s="81"/>
      <c r="V91" s="82">
        <f t="shared" si="5"/>
        <v/>
      </c>
      <c r="W91" s="82"/>
    </row>
    <row r="92" spans="2:23">
      <c r="B92" s="6">
        <v>83</v>
      </c>
      <c r="C92" s="54" t="str">
        <f t="shared" si="6"/>
        <v/>
      </c>
      <c r="D92" s="54"/>
      <c r="E92" s="57">
        <f t="shared" si="7"/>
        <v>2013</v>
      </c>
      <c r="F92" s="22"/>
      <c r="G92" s="6"/>
      <c r="H92" s="83"/>
      <c r="I92" s="83"/>
      <c r="J92" s="83"/>
      <c r="K92" s="83"/>
      <c r="L92" s="68">
        <f t="shared" si="0"/>
        <v/>
      </c>
      <c r="M92" s="54" t="str">
        <f t="shared" si="1"/>
        <v/>
      </c>
      <c r="N92" s="54"/>
      <c r="O92" s="74" t="str">
        <f t="shared" si="2"/>
        <v/>
      </c>
      <c r="P92" s="57">
        <f t="shared" si="3"/>
        <v>2013</v>
      </c>
      <c r="Q92" s="22"/>
      <c r="R92" s="84">
        <f t="shared" si="10"/>
        <v/>
      </c>
      <c r="S92" s="84"/>
      <c r="T92" s="80" t="str">
        <f t="shared" si="4"/>
        <v/>
      </c>
      <c r="U92" s="81"/>
      <c r="V92" s="82">
        <f t="shared" si="5"/>
        <v/>
      </c>
      <c r="W92" s="82"/>
    </row>
    <row r="93" spans="2:23">
      <c r="B93" s="6">
        <v>84</v>
      </c>
      <c r="C93" s="54" t="str">
        <f t="shared" si="6"/>
        <v/>
      </c>
      <c r="D93" s="54"/>
      <c r="E93" s="57">
        <f t="shared" si="7"/>
        <v>2013</v>
      </c>
      <c r="F93" s="22"/>
      <c r="G93" s="6"/>
      <c r="H93" s="83"/>
      <c r="I93" s="83"/>
      <c r="J93" s="83"/>
      <c r="K93" s="83"/>
      <c r="L93" s="68">
        <f t="shared" si="0"/>
        <v/>
      </c>
      <c r="M93" s="54" t="str">
        <f t="shared" si="1"/>
        <v/>
      </c>
      <c r="N93" s="54"/>
      <c r="O93" s="74" t="str">
        <f t="shared" si="2"/>
        <v/>
      </c>
      <c r="P93" s="57">
        <f t="shared" si="3"/>
        <v>2013</v>
      </c>
      <c r="Q93" s="22"/>
      <c r="R93" s="84">
        <f t="shared" si="10"/>
        <v/>
      </c>
      <c r="S93" s="84"/>
      <c r="T93" s="80" t="str">
        <f t="shared" si="4"/>
        <v/>
      </c>
      <c r="U93" s="81"/>
      <c r="V93" s="82">
        <f t="shared" si="5"/>
        <v/>
      </c>
      <c r="W93" s="82"/>
    </row>
    <row r="94" spans="2:23">
      <c r="B94" s="6">
        <v>85</v>
      </c>
      <c r="C94" s="54" t="str">
        <f t="shared" si="6"/>
        <v/>
      </c>
      <c r="D94" s="54"/>
      <c r="E94" s="57">
        <f t="shared" si="7"/>
        <v>2013</v>
      </c>
      <c r="F94" s="22"/>
      <c r="G94" s="6"/>
      <c r="H94" s="83"/>
      <c r="I94" s="83"/>
      <c r="J94" s="83"/>
      <c r="K94" s="83"/>
      <c r="L94" s="68">
        <f t="shared" si="0"/>
        <v/>
      </c>
      <c r="M94" s="54" t="str">
        <f t="shared" si="1"/>
        <v/>
      </c>
      <c r="N94" s="54"/>
      <c r="O94" s="74" t="str">
        <f t="shared" si="2"/>
        <v/>
      </c>
      <c r="P94" s="57">
        <f t="shared" si="3"/>
        <v>2013</v>
      </c>
      <c r="Q94" s="22"/>
      <c r="R94" s="84">
        <f t="shared" si="10"/>
        <v/>
      </c>
      <c r="S94" s="84"/>
      <c r="T94" s="80" t="str">
        <f t="shared" si="4"/>
        <v/>
      </c>
      <c r="U94" s="81"/>
      <c r="V94" s="82">
        <f t="shared" si="5"/>
        <v/>
      </c>
      <c r="W94" s="82"/>
    </row>
    <row r="95" spans="2:23">
      <c r="B95" s="6">
        <v>86</v>
      </c>
      <c r="C95" s="54" t="str">
        <f t="shared" si="6"/>
        <v/>
      </c>
      <c r="D95" s="54"/>
      <c r="E95" s="57">
        <f t="shared" si="7"/>
        <v>2013</v>
      </c>
      <c r="F95" s="22"/>
      <c r="G95" s="6"/>
      <c r="H95" s="83"/>
      <c r="I95" s="83"/>
      <c r="J95" s="83"/>
      <c r="K95" s="83"/>
      <c r="L95" s="68">
        <f t="shared" si="0"/>
        <v/>
      </c>
      <c r="M95" s="54" t="str">
        <f t="shared" si="1"/>
        <v/>
      </c>
      <c r="N95" s="54"/>
      <c r="O95" s="74" t="str">
        <f t="shared" si="2"/>
        <v/>
      </c>
      <c r="P95" s="57">
        <f t="shared" si="3"/>
        <v>2013</v>
      </c>
      <c r="Q95" s="22"/>
      <c r="R95" s="84">
        <f t="shared" si="10"/>
        <v/>
      </c>
      <c r="S95" s="84"/>
      <c r="T95" s="80" t="str">
        <f t="shared" si="4"/>
        <v/>
      </c>
      <c r="U95" s="81"/>
      <c r="V95" s="82">
        <f t="shared" si="5"/>
        <v/>
      </c>
      <c r="W95" s="82"/>
    </row>
    <row r="96" spans="2:23">
      <c r="B96" s="6">
        <v>87</v>
      </c>
      <c r="C96" s="54" t="str">
        <f t="shared" si="6"/>
        <v/>
      </c>
      <c r="D96" s="54"/>
      <c r="E96" s="57">
        <f t="shared" si="7"/>
        <v>2013</v>
      </c>
      <c r="F96" s="22"/>
      <c r="G96" s="6"/>
      <c r="H96" s="83"/>
      <c r="I96" s="83"/>
      <c r="J96" s="83"/>
      <c r="K96" s="83"/>
      <c r="L96" s="68">
        <f t="shared" si="0"/>
        <v/>
      </c>
      <c r="M96" s="54" t="str">
        <f t="shared" si="1"/>
        <v/>
      </c>
      <c r="N96" s="54"/>
      <c r="O96" s="74" t="str">
        <f t="shared" si="2"/>
        <v/>
      </c>
      <c r="P96" s="57">
        <f t="shared" si="3"/>
        <v>2013</v>
      </c>
      <c r="Q96" s="22"/>
      <c r="R96" s="84">
        <f t="shared" si="10"/>
        <v/>
      </c>
      <c r="S96" s="84"/>
      <c r="T96" s="80" t="str">
        <f t="shared" si="4"/>
        <v/>
      </c>
      <c r="U96" s="81"/>
      <c r="V96" s="82">
        <f t="shared" si="5"/>
        <v/>
      </c>
      <c r="W96" s="82"/>
    </row>
    <row r="97" spans="2:23">
      <c r="B97" s="6">
        <v>88</v>
      </c>
      <c r="C97" s="54" t="str">
        <f t="shared" si="6"/>
        <v/>
      </c>
      <c r="D97" s="54"/>
      <c r="E97" s="57">
        <f t="shared" si="7"/>
        <v>2013</v>
      </c>
      <c r="F97" s="22"/>
      <c r="G97" s="6"/>
      <c r="H97" s="83"/>
      <c r="I97" s="83"/>
      <c r="J97" s="83"/>
      <c r="K97" s="83"/>
      <c r="L97" s="68">
        <f t="shared" si="0"/>
        <v/>
      </c>
      <c r="M97" s="54" t="str">
        <f t="shared" si="1"/>
        <v/>
      </c>
      <c r="N97" s="54"/>
      <c r="O97" s="74" t="str">
        <f t="shared" si="2"/>
        <v/>
      </c>
      <c r="P97" s="57">
        <f t="shared" si="3"/>
        <v>2013</v>
      </c>
      <c r="Q97" s="22"/>
      <c r="R97" s="84">
        <f t="shared" si="10"/>
        <v/>
      </c>
      <c r="S97" s="84"/>
      <c r="T97" s="80" t="str">
        <f t="shared" si="4"/>
        <v/>
      </c>
      <c r="U97" s="81"/>
      <c r="V97" s="82">
        <f t="shared" si="5"/>
        <v/>
      </c>
      <c r="W97" s="82"/>
    </row>
    <row r="98" spans="2:23">
      <c r="B98" s="6">
        <v>89</v>
      </c>
      <c r="C98" s="54" t="str">
        <f t="shared" si="6"/>
        <v/>
      </c>
      <c r="D98" s="54"/>
      <c r="E98" s="57">
        <f t="shared" si="7"/>
        <v>2013</v>
      </c>
      <c r="F98" s="22"/>
      <c r="G98" s="6"/>
      <c r="H98" s="83"/>
      <c r="I98" s="83"/>
      <c r="J98" s="83"/>
      <c r="K98" s="83"/>
      <c r="L98" s="68">
        <f t="shared" si="0"/>
        <v/>
      </c>
      <c r="M98" s="54" t="str">
        <f t="shared" si="1"/>
        <v/>
      </c>
      <c r="N98" s="54"/>
      <c r="O98" s="74" t="str">
        <f t="shared" si="2"/>
        <v/>
      </c>
      <c r="P98" s="57">
        <f t="shared" si="3"/>
        <v>2013</v>
      </c>
      <c r="Q98" s="22"/>
      <c r="R98" s="84">
        <f t="shared" si="10"/>
        <v/>
      </c>
      <c r="S98" s="84"/>
      <c r="T98" s="80" t="str">
        <f t="shared" si="4"/>
        <v/>
      </c>
      <c r="U98" s="81"/>
      <c r="V98" s="82">
        <f t="shared" si="5"/>
        <v/>
      </c>
      <c r="W98" s="82"/>
    </row>
    <row r="99" spans="2:23">
      <c r="B99" s="6">
        <v>90</v>
      </c>
      <c r="C99" s="54" t="str">
        <f t="shared" si="6"/>
        <v/>
      </c>
      <c r="D99" s="54"/>
      <c r="E99" s="57">
        <f t="shared" si="7"/>
        <v>2013</v>
      </c>
      <c r="F99" s="22"/>
      <c r="G99" s="6"/>
      <c r="H99" s="83"/>
      <c r="I99" s="83"/>
      <c r="J99" s="83"/>
      <c r="K99" s="83"/>
      <c r="L99" s="68">
        <f t="shared" si="0"/>
        <v/>
      </c>
      <c r="M99" s="54" t="str">
        <f t="shared" si="1"/>
        <v/>
      </c>
      <c r="N99" s="54"/>
      <c r="O99" s="74" t="str">
        <f t="shared" si="2"/>
        <v/>
      </c>
      <c r="P99" s="57">
        <f t="shared" si="3"/>
        <v>2013</v>
      </c>
      <c r="Q99" s="22"/>
      <c r="R99" s="84">
        <f t="shared" si="10"/>
        <v/>
      </c>
      <c r="S99" s="84"/>
      <c r="T99" s="80" t="str">
        <f t="shared" si="4"/>
        <v/>
      </c>
      <c r="U99" s="81"/>
      <c r="V99" s="82">
        <f t="shared" si="5"/>
        <v/>
      </c>
      <c r="W99" s="82"/>
    </row>
    <row r="100" spans="2:23">
      <c r="B100" s="6">
        <v>91</v>
      </c>
      <c r="C100" s="54" t="str">
        <f t="shared" si="6"/>
        <v/>
      </c>
      <c r="D100" s="54"/>
      <c r="E100" s="57">
        <f t="shared" si="7"/>
        <v>2013</v>
      </c>
      <c r="F100" s="22"/>
      <c r="G100" s="6"/>
      <c r="H100" s="83"/>
      <c r="I100" s="83"/>
      <c r="J100" s="83"/>
      <c r="K100" s="83"/>
      <c r="L100" s="68">
        <f t="shared" si="0"/>
        <v/>
      </c>
      <c r="M100" s="54" t="str">
        <f t="shared" si="1"/>
        <v/>
      </c>
      <c r="N100" s="54"/>
      <c r="O100" s="74" t="str">
        <f t="shared" si="2"/>
        <v/>
      </c>
      <c r="P100" s="57">
        <f t="shared" si="3"/>
        <v>2013</v>
      </c>
      <c r="Q100" s="22"/>
      <c r="R100" s="84">
        <f t="shared" si="10"/>
        <v/>
      </c>
      <c r="S100" s="84"/>
      <c r="T100" s="80" t="str">
        <f t="shared" si="4"/>
        <v/>
      </c>
      <c r="U100" s="81"/>
      <c r="V100" s="82">
        <f t="shared" si="5"/>
        <v/>
      </c>
      <c r="W100" s="82"/>
    </row>
    <row r="101" spans="2:23">
      <c r="B101" s="6">
        <v>92</v>
      </c>
      <c r="C101" s="54" t="str">
        <f t="shared" si="6"/>
        <v/>
      </c>
      <c r="D101" s="54"/>
      <c r="E101" s="57">
        <f t="shared" si="7"/>
        <v>2013</v>
      </c>
      <c r="F101" s="22"/>
      <c r="G101" s="6"/>
      <c r="H101" s="83"/>
      <c r="I101" s="83"/>
      <c r="J101" s="83"/>
      <c r="K101" s="83"/>
      <c r="L101" s="68">
        <f t="shared" si="0"/>
        <v/>
      </c>
      <c r="M101" s="54" t="str">
        <f t="shared" si="1"/>
        <v/>
      </c>
      <c r="N101" s="54"/>
      <c r="O101" s="74" t="str">
        <f t="shared" si="2"/>
        <v/>
      </c>
      <c r="P101" s="57">
        <f t="shared" si="3"/>
        <v>2013</v>
      </c>
      <c r="Q101" s="22"/>
      <c r="R101" s="84">
        <f t="shared" si="10"/>
        <v/>
      </c>
      <c r="S101" s="84"/>
      <c r="T101" s="80" t="str">
        <f t="shared" si="4"/>
        <v/>
      </c>
      <c r="U101" s="81"/>
      <c r="V101" s="82">
        <f t="shared" si="5"/>
        <v/>
      </c>
      <c r="W101" s="82"/>
    </row>
    <row r="102" spans="2:23">
      <c r="B102" s="6">
        <v>93</v>
      </c>
      <c r="C102" s="54" t="str">
        <f t="shared" si="6"/>
        <v/>
      </c>
      <c r="D102" s="54"/>
      <c r="E102" s="57">
        <f t="shared" si="7"/>
        <v>2013</v>
      </c>
      <c r="F102" s="22"/>
      <c r="G102" s="6"/>
      <c r="H102" s="83"/>
      <c r="I102" s="83"/>
      <c r="J102" s="83"/>
      <c r="K102" s="83"/>
      <c r="L102" s="68">
        <f t="shared" si="0"/>
        <v/>
      </c>
      <c r="M102" s="54" t="str">
        <f t="shared" si="1"/>
        <v/>
      </c>
      <c r="N102" s="54"/>
      <c r="O102" s="74" t="str">
        <f t="shared" si="2"/>
        <v/>
      </c>
      <c r="P102" s="57">
        <f t="shared" si="3"/>
        <v>2013</v>
      </c>
      <c r="Q102" s="22"/>
      <c r="R102" s="84">
        <f t="shared" si="10"/>
        <v/>
      </c>
      <c r="S102" s="84"/>
      <c r="T102" s="80" t="str">
        <f t="shared" si="4"/>
        <v/>
      </c>
      <c r="U102" s="81"/>
      <c r="V102" s="82">
        <f t="shared" si="5"/>
        <v/>
      </c>
      <c r="W102" s="82"/>
    </row>
    <row r="103" spans="2:23">
      <c r="B103" s="6">
        <v>94</v>
      </c>
      <c r="C103" s="54" t="str">
        <f t="shared" si="6"/>
        <v/>
      </c>
      <c r="D103" s="54"/>
      <c r="E103" s="57">
        <f t="shared" si="7"/>
        <v>2013</v>
      </c>
      <c r="F103" s="22"/>
      <c r="G103" s="6"/>
      <c r="H103" s="83"/>
      <c r="I103" s="83"/>
      <c r="J103" s="83"/>
      <c r="K103" s="83"/>
      <c r="L103" s="68">
        <f t="shared" si="0"/>
        <v/>
      </c>
      <c r="M103" s="54" t="str">
        <f t="shared" si="1"/>
        <v/>
      </c>
      <c r="N103" s="54"/>
      <c r="O103" s="74" t="str">
        <f t="shared" si="2"/>
        <v/>
      </c>
      <c r="P103" s="57">
        <f t="shared" si="3"/>
        <v>2013</v>
      </c>
      <c r="Q103" s="22"/>
      <c r="R103" s="84">
        <f t="shared" si="10"/>
        <v/>
      </c>
      <c r="S103" s="84"/>
      <c r="T103" s="80" t="str">
        <f t="shared" si="4"/>
        <v/>
      </c>
      <c r="U103" s="81"/>
      <c r="V103" s="82">
        <f t="shared" si="5"/>
        <v/>
      </c>
      <c r="W103" s="82"/>
    </row>
    <row r="104" spans="2:23">
      <c r="B104" s="6">
        <v>95</v>
      </c>
      <c r="C104" s="54" t="str">
        <f t="shared" si="6"/>
        <v/>
      </c>
      <c r="D104" s="54"/>
      <c r="E104" s="57">
        <f t="shared" si="7"/>
        <v>2013</v>
      </c>
      <c r="F104" s="22"/>
      <c r="G104" s="6"/>
      <c r="H104" s="83"/>
      <c r="I104" s="83"/>
      <c r="J104" s="83"/>
      <c r="K104" s="83"/>
      <c r="L104" s="68">
        <f t="shared" si="0"/>
        <v/>
      </c>
      <c r="M104" s="54" t="str">
        <f t="shared" si="1"/>
        <v/>
      </c>
      <c r="N104" s="54"/>
      <c r="O104" s="74" t="str">
        <f t="shared" si="2"/>
        <v/>
      </c>
      <c r="P104" s="57">
        <f t="shared" si="3"/>
        <v>2013</v>
      </c>
      <c r="Q104" s="22"/>
      <c r="R104" s="84">
        <f t="shared" si="10"/>
        <v/>
      </c>
      <c r="S104" s="84"/>
      <c r="T104" s="80" t="str">
        <f t="shared" si="4"/>
        <v/>
      </c>
      <c r="U104" s="81"/>
      <c r="V104" s="82">
        <f t="shared" si="5"/>
        <v/>
      </c>
      <c r="W104" s="82"/>
    </row>
    <row r="105" spans="2:23">
      <c r="B105" s="6">
        <v>96</v>
      </c>
      <c r="C105" s="54" t="str">
        <f t="shared" si="6"/>
        <v/>
      </c>
      <c r="D105" s="54"/>
      <c r="E105" s="57">
        <f t="shared" si="7"/>
        <v>2013</v>
      </c>
      <c r="F105" s="22"/>
      <c r="G105" s="6"/>
      <c r="H105" s="83"/>
      <c r="I105" s="83"/>
      <c r="J105" s="83"/>
      <c r="K105" s="83"/>
      <c r="L105" s="68">
        <f t="shared" si="0"/>
        <v/>
      </c>
      <c r="M105" s="54" t="str">
        <f t="shared" si="1"/>
        <v/>
      </c>
      <c r="N105" s="54"/>
      <c r="O105" s="74" t="str">
        <f t="shared" si="2"/>
        <v/>
      </c>
      <c r="P105" s="57">
        <f t="shared" si="3"/>
        <v>2013</v>
      </c>
      <c r="Q105" s="22"/>
      <c r="R105" s="84">
        <f t="shared" si="10"/>
        <v/>
      </c>
      <c r="S105" s="84"/>
      <c r="T105" s="80" t="str">
        <f t="shared" si="4"/>
        <v/>
      </c>
      <c r="U105" s="81"/>
      <c r="V105" s="82">
        <f t="shared" si="5"/>
        <v/>
      </c>
      <c r="W105" s="82"/>
    </row>
    <row r="106" spans="2:23">
      <c r="B106" s="6">
        <v>97</v>
      </c>
      <c r="C106" s="54" t="str">
        <f t="shared" si="6"/>
        <v/>
      </c>
      <c r="D106" s="54"/>
      <c r="E106" s="57">
        <f t="shared" si="7"/>
        <v>2013</v>
      </c>
      <c r="F106" s="22"/>
      <c r="G106" s="6"/>
      <c r="H106" s="83"/>
      <c r="I106" s="83"/>
      <c r="J106" s="83"/>
      <c r="K106" s="83"/>
      <c r="L106" s="68">
        <f t="shared" si="0"/>
        <v/>
      </c>
      <c r="M106" s="54" t="str">
        <f t="shared" si="1"/>
        <v/>
      </c>
      <c r="N106" s="54"/>
      <c r="O106" s="74" t="str">
        <f t="shared" si="2"/>
        <v/>
      </c>
      <c r="P106" s="57">
        <f t="shared" si="3"/>
        <v>2013</v>
      </c>
      <c r="Q106" s="22"/>
      <c r="R106" s="84">
        <f t="shared" si="10"/>
        <v/>
      </c>
      <c r="S106" s="84"/>
      <c r="T106" s="80" t="str">
        <f t="shared" si="4"/>
        <v/>
      </c>
      <c r="U106" s="81"/>
      <c r="V106" s="82">
        <f t="shared" si="5"/>
        <v/>
      </c>
      <c r="W106" s="82"/>
    </row>
    <row r="107" spans="2:23">
      <c r="B107" s="6">
        <v>98</v>
      </c>
      <c r="C107" s="54" t="str">
        <f t="shared" si="6"/>
        <v/>
      </c>
      <c r="D107" s="54"/>
      <c r="E107" s="57">
        <f t="shared" si="7"/>
        <v>2013</v>
      </c>
      <c r="F107" s="22"/>
      <c r="G107" s="6"/>
      <c r="H107" s="83"/>
      <c r="I107" s="83"/>
      <c r="J107" s="83"/>
      <c r="K107" s="83"/>
      <c r="L107" s="68">
        <f t="shared" si="0"/>
        <v/>
      </c>
      <c r="M107" s="54" t="str">
        <f t="shared" si="1"/>
        <v/>
      </c>
      <c r="N107" s="54"/>
      <c r="O107" s="74" t="str">
        <f t="shared" si="2"/>
        <v/>
      </c>
      <c r="P107" s="57">
        <f t="shared" si="3"/>
        <v>2013</v>
      </c>
      <c r="Q107" s="22"/>
      <c r="R107" s="84">
        <f t="shared" si="10"/>
        <v/>
      </c>
      <c r="S107" s="84"/>
      <c r="T107" s="80" t="str">
        <f t="shared" si="4"/>
        <v/>
      </c>
      <c r="U107" s="81"/>
      <c r="V107" s="82">
        <f t="shared" si="5"/>
        <v/>
      </c>
      <c r="W107" s="82"/>
    </row>
    <row r="108" spans="2:23">
      <c r="B108" s="6">
        <v>99</v>
      </c>
      <c r="C108" s="54" t="str">
        <f t="shared" si="6"/>
        <v/>
      </c>
      <c r="D108" s="54"/>
      <c r="E108" s="57">
        <f t="shared" si="7"/>
        <v>2013</v>
      </c>
      <c r="F108" s="22"/>
      <c r="G108" s="6"/>
      <c r="H108" s="83"/>
      <c r="I108" s="83"/>
      <c r="J108" s="83"/>
      <c r="K108" s="83"/>
      <c r="L108" s="68">
        <f t="shared" si="0"/>
        <v/>
      </c>
      <c r="M108" s="54" t="str">
        <f t="shared" si="1"/>
        <v/>
      </c>
      <c r="N108" s="54"/>
      <c r="O108" s="74" t="str">
        <f t="shared" si="2"/>
        <v/>
      </c>
      <c r="P108" s="57">
        <f t="shared" si="3"/>
        <v>2013</v>
      </c>
      <c r="Q108" s="22"/>
      <c r="R108" s="84">
        <f t="shared" si="10"/>
        <v/>
      </c>
      <c r="S108" s="84"/>
      <c r="T108" s="80" t="str">
        <f t="shared" si="4"/>
        <v/>
      </c>
      <c r="U108" s="81"/>
      <c r="V108" s="82">
        <f t="shared" si="5"/>
        <v/>
      </c>
      <c r="W108" s="82"/>
    </row>
    <row r="109" spans="2:23">
      <c r="B109" s="6">
        <v>100</v>
      </c>
      <c r="C109" s="54" t="str">
        <f t="shared" si="6"/>
        <v/>
      </c>
      <c r="D109" s="54"/>
      <c r="E109" s="57">
        <f t="shared" si="7"/>
        <v>2013</v>
      </c>
      <c r="F109" s="22"/>
      <c r="G109" s="6"/>
      <c r="H109" s="83"/>
      <c r="I109" s="83"/>
      <c r="J109" s="83"/>
      <c r="K109" s="83"/>
      <c r="L109" s="68">
        <f t="shared" si="0"/>
        <v/>
      </c>
      <c r="M109" s="54" t="str">
        <f t="shared" si="1"/>
        <v/>
      </c>
      <c r="N109" s="54"/>
      <c r="O109" s="74" t="str">
        <f t="shared" si="2"/>
        <v/>
      </c>
      <c r="P109" s="57">
        <f t="shared" si="3"/>
        <v>2013</v>
      </c>
      <c r="Q109" s="22"/>
      <c r="R109" s="84">
        <f t="shared" si="10"/>
        <v/>
      </c>
      <c r="S109" s="84"/>
      <c r="T109" s="80" t="str">
        <f t="shared" si="4"/>
        <v/>
      </c>
      <c r="U109" s="81"/>
      <c r="V109" s="82">
        <f t="shared" si="5"/>
        <v/>
      </c>
      <c r="W109" s="82"/>
    </row>
  </sheetData>
  <mergeCells count="739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N5:O5"/>
    <mergeCell ref="P5:Q5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T9:U9"/>
    <mergeCell ref="V9:W9"/>
    <mergeCell ref="C10:D10"/>
    <mergeCell ref="H10:I10"/>
    <mergeCell ref="J10:K10"/>
    <mergeCell ref="M10:N10"/>
    <mergeCell ref="R10:S10"/>
    <mergeCell ref="T10:U10"/>
    <mergeCell ref="V10:W10"/>
    <mergeCell ref="C11:D11"/>
    <mergeCell ref="H11:I11"/>
    <mergeCell ref="J11:K11"/>
    <mergeCell ref="M11:N11"/>
    <mergeCell ref="R11:S11"/>
    <mergeCell ref="T11:U11"/>
    <mergeCell ref="V11:W11"/>
    <mergeCell ref="C12:D12"/>
    <mergeCell ref="H12:I12"/>
    <mergeCell ref="J12:K12"/>
    <mergeCell ref="M12:N12"/>
    <mergeCell ref="R12:S12"/>
    <mergeCell ref="T12:U12"/>
    <mergeCell ref="V12:W12"/>
    <mergeCell ref="C13:D13"/>
    <mergeCell ref="H13:I13"/>
    <mergeCell ref="J13:K13"/>
    <mergeCell ref="M13:N13"/>
    <mergeCell ref="R13:S13"/>
    <mergeCell ref="T13:U13"/>
    <mergeCell ref="V13:W13"/>
    <mergeCell ref="C14:D14"/>
    <mergeCell ref="H14:I14"/>
    <mergeCell ref="J14:K14"/>
    <mergeCell ref="M14:N14"/>
    <mergeCell ref="R14:S14"/>
    <mergeCell ref="T14:U14"/>
    <mergeCell ref="V14:W14"/>
    <mergeCell ref="C15:D15"/>
    <mergeCell ref="H15:I15"/>
    <mergeCell ref="J15:K15"/>
    <mergeCell ref="M15:N15"/>
    <mergeCell ref="R15:S15"/>
    <mergeCell ref="T15:U15"/>
    <mergeCell ref="V15:W15"/>
    <mergeCell ref="C16:D16"/>
    <mergeCell ref="H16:I16"/>
    <mergeCell ref="J16:K16"/>
    <mergeCell ref="M16:N16"/>
    <mergeCell ref="R16:S16"/>
    <mergeCell ref="T16:U16"/>
    <mergeCell ref="V16:W16"/>
    <mergeCell ref="C17:D17"/>
    <mergeCell ref="H17:I17"/>
    <mergeCell ref="J17:K17"/>
    <mergeCell ref="M17:N17"/>
    <mergeCell ref="R17:S17"/>
    <mergeCell ref="T17:U17"/>
    <mergeCell ref="V17:W17"/>
    <mergeCell ref="C18:D18"/>
    <mergeCell ref="H18:I18"/>
    <mergeCell ref="J18:K18"/>
    <mergeCell ref="M18:N18"/>
    <mergeCell ref="R18:S18"/>
    <mergeCell ref="T18:U18"/>
    <mergeCell ref="V18:W18"/>
    <mergeCell ref="C19:D19"/>
    <mergeCell ref="H19:I19"/>
    <mergeCell ref="J19:K19"/>
    <mergeCell ref="M19:N19"/>
    <mergeCell ref="R19:S19"/>
    <mergeCell ref="T19:U19"/>
    <mergeCell ref="V19:W19"/>
    <mergeCell ref="C20:D20"/>
    <mergeCell ref="H20:I20"/>
    <mergeCell ref="J20:K20"/>
    <mergeCell ref="M20:N20"/>
    <mergeCell ref="R20:S20"/>
    <mergeCell ref="T20:U20"/>
    <mergeCell ref="V20:W20"/>
    <mergeCell ref="C21:D21"/>
    <mergeCell ref="H21:I21"/>
    <mergeCell ref="J21:K21"/>
    <mergeCell ref="M21:N21"/>
    <mergeCell ref="R21:S21"/>
    <mergeCell ref="T21:U21"/>
    <mergeCell ref="V21:W21"/>
    <mergeCell ref="C22:D22"/>
    <mergeCell ref="H22:I22"/>
    <mergeCell ref="J22:K22"/>
    <mergeCell ref="M22:N22"/>
    <mergeCell ref="R22:S22"/>
    <mergeCell ref="T22:U22"/>
    <mergeCell ref="V22:W22"/>
    <mergeCell ref="C23:D23"/>
    <mergeCell ref="H23:I23"/>
    <mergeCell ref="J23:K23"/>
    <mergeCell ref="M23:N23"/>
    <mergeCell ref="R23:S23"/>
    <mergeCell ref="T23:U23"/>
    <mergeCell ref="V23:W23"/>
    <mergeCell ref="C24:D24"/>
    <mergeCell ref="H24:I24"/>
    <mergeCell ref="J24:K24"/>
    <mergeCell ref="M24:N24"/>
    <mergeCell ref="R24:S24"/>
    <mergeCell ref="T24:U24"/>
    <mergeCell ref="V24:W24"/>
    <mergeCell ref="C25:D25"/>
    <mergeCell ref="H25:I25"/>
    <mergeCell ref="J25:K25"/>
    <mergeCell ref="M25:N25"/>
    <mergeCell ref="R25:S25"/>
    <mergeCell ref="T25:U25"/>
    <mergeCell ref="V25:W25"/>
    <mergeCell ref="C26:D26"/>
    <mergeCell ref="H26:I26"/>
    <mergeCell ref="J26:K26"/>
    <mergeCell ref="M26:N26"/>
    <mergeCell ref="R26:S26"/>
    <mergeCell ref="T26:U26"/>
    <mergeCell ref="V26:W26"/>
    <mergeCell ref="C27:D27"/>
    <mergeCell ref="H27:I27"/>
    <mergeCell ref="J27:K27"/>
    <mergeCell ref="M27:N27"/>
    <mergeCell ref="R27:S27"/>
    <mergeCell ref="T27:U27"/>
    <mergeCell ref="V27:W27"/>
    <mergeCell ref="C28:D28"/>
    <mergeCell ref="H28:I28"/>
    <mergeCell ref="J28:K28"/>
    <mergeCell ref="M28:N28"/>
    <mergeCell ref="R28:S28"/>
    <mergeCell ref="T28:U28"/>
    <mergeCell ref="V28:W28"/>
    <mergeCell ref="C29:D29"/>
    <mergeCell ref="H29:I29"/>
    <mergeCell ref="J29:K29"/>
    <mergeCell ref="M29:N29"/>
    <mergeCell ref="R29:S29"/>
    <mergeCell ref="T29:U29"/>
    <mergeCell ref="V29:W29"/>
    <mergeCell ref="C30:D30"/>
    <mergeCell ref="H30:I30"/>
    <mergeCell ref="J30:K30"/>
    <mergeCell ref="M30:N30"/>
    <mergeCell ref="R30:S30"/>
    <mergeCell ref="T30:U30"/>
    <mergeCell ref="V30:W30"/>
    <mergeCell ref="C31:D31"/>
    <mergeCell ref="H31:I31"/>
    <mergeCell ref="J31:K31"/>
    <mergeCell ref="M31:N31"/>
    <mergeCell ref="R31:S31"/>
    <mergeCell ref="T31:U31"/>
    <mergeCell ref="V31:W31"/>
    <mergeCell ref="C32:D32"/>
    <mergeCell ref="H32:I32"/>
    <mergeCell ref="J32:K32"/>
    <mergeCell ref="M32:N32"/>
    <mergeCell ref="R32:S32"/>
    <mergeCell ref="T32:U32"/>
    <mergeCell ref="V32:W32"/>
    <mergeCell ref="C33:D33"/>
    <mergeCell ref="H33:I33"/>
    <mergeCell ref="J33:K33"/>
    <mergeCell ref="M33:N33"/>
    <mergeCell ref="R33:S33"/>
    <mergeCell ref="T33:U33"/>
    <mergeCell ref="V33:W33"/>
    <mergeCell ref="C34:D34"/>
    <mergeCell ref="H34:I34"/>
    <mergeCell ref="J34:K34"/>
    <mergeCell ref="M34:N34"/>
    <mergeCell ref="R34:S34"/>
    <mergeCell ref="T34:U34"/>
    <mergeCell ref="V34:W34"/>
    <mergeCell ref="C35:D35"/>
    <mergeCell ref="H35:I35"/>
    <mergeCell ref="J35:K35"/>
    <mergeCell ref="M35:N35"/>
    <mergeCell ref="R35:S35"/>
    <mergeCell ref="T35:U35"/>
    <mergeCell ref="V35:W35"/>
    <mergeCell ref="C36:D36"/>
    <mergeCell ref="H36:I36"/>
    <mergeCell ref="J36:K36"/>
    <mergeCell ref="M36:N36"/>
    <mergeCell ref="R36:S36"/>
    <mergeCell ref="T36:U36"/>
    <mergeCell ref="V36:W36"/>
    <mergeCell ref="C37:D37"/>
    <mergeCell ref="H37:I37"/>
    <mergeCell ref="J37:K37"/>
    <mergeCell ref="M37:N37"/>
    <mergeCell ref="R37:S37"/>
    <mergeCell ref="T37:U37"/>
    <mergeCell ref="V37:W37"/>
    <mergeCell ref="C38:D38"/>
    <mergeCell ref="H38:I38"/>
    <mergeCell ref="J38:K38"/>
    <mergeCell ref="M38:N38"/>
    <mergeCell ref="R38:S38"/>
    <mergeCell ref="T38:U38"/>
    <mergeCell ref="V38:W38"/>
    <mergeCell ref="C39:D39"/>
    <mergeCell ref="H39:I39"/>
    <mergeCell ref="J39:K39"/>
    <mergeCell ref="M39:N39"/>
    <mergeCell ref="R39:S39"/>
    <mergeCell ref="T39:U39"/>
    <mergeCell ref="V39:W39"/>
    <mergeCell ref="C40:D40"/>
    <mergeCell ref="H40:I40"/>
    <mergeCell ref="J40:K40"/>
    <mergeCell ref="M40:N40"/>
    <mergeCell ref="R40:S40"/>
    <mergeCell ref="T40:U40"/>
    <mergeCell ref="V40:W40"/>
    <mergeCell ref="C41:D41"/>
    <mergeCell ref="H41:I41"/>
    <mergeCell ref="J41:K41"/>
    <mergeCell ref="M41:N41"/>
    <mergeCell ref="R41:S41"/>
    <mergeCell ref="T41:U41"/>
    <mergeCell ref="V41:W41"/>
    <mergeCell ref="C42:D42"/>
    <mergeCell ref="H42:I42"/>
    <mergeCell ref="J42:K42"/>
    <mergeCell ref="M42:N42"/>
    <mergeCell ref="R42:S42"/>
    <mergeCell ref="T42:U42"/>
    <mergeCell ref="V42:W42"/>
    <mergeCell ref="C43:D43"/>
    <mergeCell ref="H43:I43"/>
    <mergeCell ref="J43:K43"/>
    <mergeCell ref="M43:N43"/>
    <mergeCell ref="R43:S43"/>
    <mergeCell ref="T43:U43"/>
    <mergeCell ref="V43:W43"/>
    <mergeCell ref="C44:D44"/>
    <mergeCell ref="H44:I44"/>
    <mergeCell ref="J44:K44"/>
    <mergeCell ref="M44:N44"/>
    <mergeCell ref="R44:S44"/>
    <mergeCell ref="T44:U44"/>
    <mergeCell ref="V44:W44"/>
    <mergeCell ref="C45:D45"/>
    <mergeCell ref="H45:I45"/>
    <mergeCell ref="J45:K45"/>
    <mergeCell ref="M45:N45"/>
    <mergeCell ref="R45:S45"/>
    <mergeCell ref="T45:U45"/>
    <mergeCell ref="V45:W45"/>
    <mergeCell ref="C46:D46"/>
    <mergeCell ref="H46:I46"/>
    <mergeCell ref="J46:K46"/>
    <mergeCell ref="M46:N46"/>
    <mergeCell ref="R46:S46"/>
    <mergeCell ref="T46:U46"/>
    <mergeCell ref="V46:W46"/>
    <mergeCell ref="C47:D47"/>
    <mergeCell ref="H47:I47"/>
    <mergeCell ref="J47:K47"/>
    <mergeCell ref="M47:N47"/>
    <mergeCell ref="R47:S47"/>
    <mergeCell ref="T47:U47"/>
    <mergeCell ref="V47:W47"/>
    <mergeCell ref="C48:D48"/>
    <mergeCell ref="H48:I48"/>
    <mergeCell ref="J48:K48"/>
    <mergeCell ref="M48:N48"/>
    <mergeCell ref="R48:S48"/>
    <mergeCell ref="T48:U48"/>
    <mergeCell ref="V48:W48"/>
    <mergeCell ref="C49:D49"/>
    <mergeCell ref="H49:I49"/>
    <mergeCell ref="J49:K49"/>
    <mergeCell ref="M49:N49"/>
    <mergeCell ref="R49:S49"/>
    <mergeCell ref="T49:U49"/>
    <mergeCell ref="V49:W49"/>
    <mergeCell ref="C50:D50"/>
    <mergeCell ref="H50:I50"/>
    <mergeCell ref="J50:K50"/>
    <mergeCell ref="M50:N50"/>
    <mergeCell ref="R50:S50"/>
    <mergeCell ref="T50:U50"/>
    <mergeCell ref="V50:W50"/>
    <mergeCell ref="C51:D51"/>
    <mergeCell ref="H51:I51"/>
    <mergeCell ref="J51:K51"/>
    <mergeCell ref="M51:N51"/>
    <mergeCell ref="R51:S51"/>
    <mergeCell ref="T51:U51"/>
    <mergeCell ref="V51:W51"/>
    <mergeCell ref="C52:D52"/>
    <mergeCell ref="H52:I52"/>
    <mergeCell ref="J52:K52"/>
    <mergeCell ref="M52:N52"/>
    <mergeCell ref="R52:S52"/>
    <mergeCell ref="T52:U52"/>
    <mergeCell ref="V52:W52"/>
    <mergeCell ref="C53:D53"/>
    <mergeCell ref="H53:I53"/>
    <mergeCell ref="J53:K53"/>
    <mergeCell ref="M53:N53"/>
    <mergeCell ref="R53:S53"/>
    <mergeCell ref="T53:U53"/>
    <mergeCell ref="V53:W53"/>
    <mergeCell ref="C54:D54"/>
    <mergeCell ref="H54:I54"/>
    <mergeCell ref="J54:K54"/>
    <mergeCell ref="M54:N54"/>
    <mergeCell ref="R54:S54"/>
    <mergeCell ref="T54:U54"/>
    <mergeCell ref="V54:W54"/>
    <mergeCell ref="C55:D55"/>
    <mergeCell ref="H55:I55"/>
    <mergeCell ref="J55:K55"/>
    <mergeCell ref="M55:N55"/>
    <mergeCell ref="R55:S55"/>
    <mergeCell ref="T55:U55"/>
    <mergeCell ref="V55:W55"/>
    <mergeCell ref="C56:D56"/>
    <mergeCell ref="H56:I56"/>
    <mergeCell ref="J56:K56"/>
    <mergeCell ref="M56:N56"/>
    <mergeCell ref="R56:S56"/>
    <mergeCell ref="T56:U56"/>
    <mergeCell ref="V56:W56"/>
    <mergeCell ref="C57:D57"/>
    <mergeCell ref="H57:I57"/>
    <mergeCell ref="J57:K57"/>
    <mergeCell ref="M57:N57"/>
    <mergeCell ref="R57:S57"/>
    <mergeCell ref="T57:U57"/>
    <mergeCell ref="V57:W57"/>
    <mergeCell ref="C58:D58"/>
    <mergeCell ref="H58:I58"/>
    <mergeCell ref="J58:K58"/>
    <mergeCell ref="M58:N58"/>
    <mergeCell ref="R58:S58"/>
    <mergeCell ref="T58:U58"/>
    <mergeCell ref="V58:W58"/>
    <mergeCell ref="C59:D59"/>
    <mergeCell ref="H59:I59"/>
    <mergeCell ref="J59:K59"/>
    <mergeCell ref="M59:N59"/>
    <mergeCell ref="R59:S59"/>
    <mergeCell ref="T59:U59"/>
    <mergeCell ref="V59:W59"/>
    <mergeCell ref="C60:D60"/>
    <mergeCell ref="H60:I60"/>
    <mergeCell ref="J60:K60"/>
    <mergeCell ref="M60:N60"/>
    <mergeCell ref="R60:S60"/>
    <mergeCell ref="T60:U60"/>
    <mergeCell ref="V60:W60"/>
    <mergeCell ref="C61:D61"/>
    <mergeCell ref="H61:I61"/>
    <mergeCell ref="J61:K61"/>
    <mergeCell ref="M61:N61"/>
    <mergeCell ref="R61:S61"/>
    <mergeCell ref="T61:U61"/>
    <mergeCell ref="V61:W61"/>
    <mergeCell ref="C62:D62"/>
    <mergeCell ref="H62:I62"/>
    <mergeCell ref="J62:K62"/>
    <mergeCell ref="M62:N62"/>
    <mergeCell ref="R62:S62"/>
    <mergeCell ref="T62:U62"/>
    <mergeCell ref="V62:W62"/>
    <mergeCell ref="C63:D63"/>
    <mergeCell ref="H63:I63"/>
    <mergeCell ref="J63:K63"/>
    <mergeCell ref="M63:N63"/>
    <mergeCell ref="R63:S63"/>
    <mergeCell ref="T63:U63"/>
    <mergeCell ref="V63:W63"/>
    <mergeCell ref="C64:D64"/>
    <mergeCell ref="H64:I64"/>
    <mergeCell ref="J64:K64"/>
    <mergeCell ref="M64:N64"/>
    <mergeCell ref="R64:S64"/>
    <mergeCell ref="T64:U64"/>
    <mergeCell ref="V64:W64"/>
    <mergeCell ref="C65:D65"/>
    <mergeCell ref="H65:I65"/>
    <mergeCell ref="J65:K65"/>
    <mergeCell ref="M65:N65"/>
    <mergeCell ref="R65:S65"/>
    <mergeCell ref="T65:U65"/>
    <mergeCell ref="V65:W65"/>
    <mergeCell ref="C66:D66"/>
    <mergeCell ref="H66:I66"/>
    <mergeCell ref="J66:K66"/>
    <mergeCell ref="M66:N66"/>
    <mergeCell ref="R66:S66"/>
    <mergeCell ref="T66:U66"/>
    <mergeCell ref="V66:W66"/>
    <mergeCell ref="C67:D67"/>
    <mergeCell ref="H67:I67"/>
    <mergeCell ref="J67:K67"/>
    <mergeCell ref="M67:N67"/>
    <mergeCell ref="R67:S67"/>
    <mergeCell ref="T67:U67"/>
    <mergeCell ref="V67:W67"/>
    <mergeCell ref="C68:D68"/>
    <mergeCell ref="H68:I68"/>
    <mergeCell ref="J68:K68"/>
    <mergeCell ref="M68:N68"/>
    <mergeCell ref="R68:S68"/>
    <mergeCell ref="T68:U68"/>
    <mergeCell ref="V68:W68"/>
    <mergeCell ref="C69:D69"/>
    <mergeCell ref="H69:I69"/>
    <mergeCell ref="J69:K69"/>
    <mergeCell ref="M69:N69"/>
    <mergeCell ref="R69:S69"/>
    <mergeCell ref="T69:U69"/>
    <mergeCell ref="V69:W69"/>
    <mergeCell ref="C70:D70"/>
    <mergeCell ref="H70:I70"/>
    <mergeCell ref="J70:K70"/>
    <mergeCell ref="M70:N70"/>
    <mergeCell ref="R70:S70"/>
    <mergeCell ref="T70:U70"/>
    <mergeCell ref="V70:W70"/>
    <mergeCell ref="C71:D71"/>
    <mergeCell ref="H71:I71"/>
    <mergeCell ref="J71:K71"/>
    <mergeCell ref="M71:N71"/>
    <mergeCell ref="R71:S71"/>
    <mergeCell ref="T71:U71"/>
    <mergeCell ref="V71:W71"/>
    <mergeCell ref="C72:D72"/>
    <mergeCell ref="H72:I72"/>
    <mergeCell ref="J72:K72"/>
    <mergeCell ref="M72:N72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92:D92"/>
    <mergeCell ref="H92:I92"/>
    <mergeCell ref="J92:K92"/>
    <mergeCell ref="M92:N92"/>
    <mergeCell ref="R92:S92"/>
    <mergeCell ref="T92:U92"/>
    <mergeCell ref="V92:W92"/>
    <mergeCell ref="C93:D93"/>
    <mergeCell ref="H93:I93"/>
    <mergeCell ref="J93:K93"/>
    <mergeCell ref="M93:N93"/>
    <mergeCell ref="R93:S93"/>
    <mergeCell ref="T93:U93"/>
    <mergeCell ref="V93:W93"/>
    <mergeCell ref="C94:D94"/>
    <mergeCell ref="H94:I94"/>
    <mergeCell ref="J94:K94"/>
    <mergeCell ref="M94:N94"/>
    <mergeCell ref="R94:S94"/>
    <mergeCell ref="T94:U94"/>
    <mergeCell ref="V94:W94"/>
    <mergeCell ref="C95:D95"/>
    <mergeCell ref="H95:I95"/>
    <mergeCell ref="J95:K95"/>
    <mergeCell ref="M95:N95"/>
    <mergeCell ref="R95:S95"/>
    <mergeCell ref="T95:U95"/>
    <mergeCell ref="V95:W95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8:D108"/>
    <mergeCell ref="H108:I108"/>
    <mergeCell ref="J108:K108"/>
    <mergeCell ref="M108:N108"/>
    <mergeCell ref="R108:S108"/>
    <mergeCell ref="T108:U108"/>
    <mergeCell ref="V108:W108"/>
    <mergeCell ref="C109:D109"/>
    <mergeCell ref="H109:I109"/>
    <mergeCell ref="J109:K109"/>
    <mergeCell ref="M109:N109"/>
    <mergeCell ref="R109:S109"/>
    <mergeCell ref="T109:U109"/>
    <mergeCell ref="V109:W109"/>
  </mergeCells>
  <phoneticPr fontId="1"/>
  <conditionalFormatting sqref="G39:G69 G15:G37 G10:G12">
    <cfRule type="cellIs" dxfId="15" priority="11" operator="equal">
      <formula>"買"</formula>
    </cfRule>
    <cfRule type="cellIs" dxfId="14" priority="12" operator="equal">
      <formula>"売"</formula>
    </cfRule>
  </conditionalFormatting>
  <conditionalFormatting sqref="G13">
    <cfRule type="cellIs" dxfId="13" priority="15" operator="equal">
      <formula>"買"</formula>
    </cfRule>
    <cfRule type="cellIs" dxfId="12" priority="16" operator="equal">
      <formula>"売"</formula>
    </cfRule>
  </conditionalFormatting>
  <conditionalFormatting sqref="G14">
    <cfRule type="cellIs" dxfId="11" priority="13" operator="equal">
      <formula>"買"</formula>
    </cfRule>
    <cfRule type="cellIs" dxfId="10" priority="14" operator="equal">
      <formula>"売"</formula>
    </cfRule>
  </conditionalFormatting>
  <conditionalFormatting sqref="G38">
    <cfRule type="cellIs" dxfId="9" priority="9" operator="equal">
      <formula>"買"</formula>
    </cfRule>
    <cfRule type="cellIs" dxfId="8" priority="10" operator="equal">
      <formula>"売"</formula>
    </cfRule>
  </conditionalFormatting>
  <conditionalFormatting sqref="G93:G94">
    <cfRule type="cellIs" dxfId="7" priority="1" operator="equal">
      <formula>"買"</formula>
    </cfRule>
    <cfRule type="cellIs" dxfId="6" priority="2" operator="equal">
      <formula>"売"</formula>
    </cfRule>
  </conditionalFormatting>
  <conditionalFormatting sqref="G70:G78">
    <cfRule type="cellIs" dxfId="5" priority="7" operator="equal">
      <formula>"買"</formula>
    </cfRule>
    <cfRule type="cellIs" dxfId="4" priority="8" operator="equal">
      <formula>"売"</formula>
    </cfRule>
  </conditionalFormatting>
  <conditionalFormatting sqref="G79:G92">
    <cfRule type="cellIs" dxfId="3" priority="5" operator="equal">
      <formula>"買"</formula>
    </cfRule>
    <cfRule type="cellIs" dxfId="2" priority="6" operator="equal">
      <formula>"売"</formula>
    </cfRule>
  </conditionalFormatting>
  <conditionalFormatting sqref="G95:G109">
    <cfRule type="cellIs" dxfId="1" priority="3" operator="equal">
      <formula>"買"</formula>
    </cfRule>
    <cfRule type="cellIs" dxfId="0" priority="4" operator="equal">
      <formula>"売"</formula>
    </cfRule>
  </conditionalFormatting>
  <dataValidations count="1">
    <dataValidation type="list" allowBlank="1" showDropDown="0" showInputMessage="1" showErrorMessage="1" sqref="G10:G109">
      <formula1>"買,売"</formula1>
    </dataValidation>
  </dataValidations>
  <pageMargins left="0.7" right="0.7" top="0.75" bottom="0.75" header="0.3" footer="0.3"/>
  <pageSetup paperSize="8" scale="77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topLeftCell="A213" workbookViewId="0">
      <selection activeCell="A216" sqref="A216"/>
    </sheetView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ポンド円・日足</vt:lpstr>
      <vt:lpstr>ドル円・クロス円</vt:lpstr>
      <vt:lpstr>ドル円・クロス円以外</vt:lpstr>
      <vt:lpstr>画像</vt:lpstr>
    </vt:vector>
  </TitlesOfParts>
  <LinksUpToDate>false</LinksUpToDate>
  <SharedDoc>false</SharedDoc>
  <HyperlinksChanged>false</HyperlinksChanged>
  <AppVersion>1.3.4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tk306s16@yahoo.co.jp</cp:lastModifiedBy>
  <dcterms:created xsi:type="dcterms:W3CDTF">2015-07-02T17:28:41Z</dcterms:created>
  <dcterms:modified xsi:type="dcterms:W3CDTF">2015-11-12T03:52:06Z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1.3.4.0</vt:lpwstr>
    </vt:vector>
  </property>
  <property fmtid="{DCFEDD21-7773-49B2-8022-6FC58DB5260B}" pid="3" name="LastSavedVersion">
    <vt:lpwstr>1.3.4.0</vt:lpwstr>
  </property>
  <property fmtid="{DCFEDD21-7773-49B2-8022-6FC58DB5260B}" pid="4" name="LastSavedDate">
    <vt:filetime>2015-11-12T03:52:06Z</vt:filetime>
  </property>
</Properties>
</file>