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'検証データ'!$D$1:$AG$101</definedName>
  </definedNames>
  <calcPr fullCalcOnLoad="1"/>
</workbook>
</file>

<file path=xl/comments2.xml><?xml version="1.0" encoding="utf-8"?>
<comments xmlns="http://schemas.openxmlformats.org/spreadsheetml/2006/main">
  <authors>
    <author>mai</author>
  </authors>
  <commentList>
    <comment ref="T20" authorId="0">
      <text>
        <r>
          <rPr>
            <b/>
            <sz val="9"/>
            <rFont val="ＭＳ Ｐゴシック"/>
            <family val="3"/>
          </rPr>
          <t>作業簡略化のためエグジット時のドル円レートをエントリー時と同じで計算</t>
        </r>
      </text>
    </comment>
  </commentList>
</comments>
</file>

<file path=xl/sharedStrings.xml><?xml version="1.0" encoding="utf-8"?>
<sst xmlns="http://schemas.openxmlformats.org/spreadsheetml/2006/main" count="819" uniqueCount="155">
  <si>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</si>
  <si>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</si>
  <si>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</si>
  <si>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</si>
  <si>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</si>
  <si>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</si>
  <si>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</si>
  <si>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</si>
  <si>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</si>
  <si>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</si>
  <si>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</si>
  <si>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</si>
  <si>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</si>
  <si>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</si>
  <si>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</si>
  <si>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</si>
  <si>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</si>
  <si>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</si>
  <si>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</si>
  <si>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</si>
  <si>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</si>
  <si>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エントリー手法</t>
  </si>
  <si>
    <t>時間足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</si>
  <si>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</si>
  <si>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</si>
  <si>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</si>
  <si>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</si>
  <si>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</si>
  <si>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</si>
  <si>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</si>
  <si>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</si>
  <si>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</si>
  <si>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</si>
  <si>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</si>
  <si>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</si>
  <si>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</si>
  <si>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</si>
  <si>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</si>
  <si>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</si>
  <si>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</si>
  <si>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</si>
  <si>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</si>
  <si>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</si>
  <si>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</si>
  <si>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</si>
  <si>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</si>
  <si>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</si>
  <si>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</si>
  <si>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</si>
  <si>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</si>
  <si>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</si>
  <si>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</si>
  <si>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</si>
  <si>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</si>
  <si>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</si>
  <si>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</si>
  <si>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</si>
  <si>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</si>
  <si>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</si>
  <si>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</si>
  <si>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</si>
  <si>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</si>
  <si>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</si>
  <si>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</si>
  <si>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</si>
  <si>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</si>
  <si>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</si>
  <si>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</si>
  <si>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</si>
  <si>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</si>
  <si>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</si>
  <si>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</si>
  <si>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</si>
  <si>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買い</t>
  </si>
  <si>
    <t>エントリー量計算（ロスカット相当額÷LC相当額</t>
  </si>
  <si>
    <t>連勝数</t>
  </si>
  <si>
    <t>通貨ペア</t>
  </si>
  <si>
    <t>№</t>
  </si>
  <si>
    <t>気づき：</t>
  </si>
  <si>
    <t>トレーリング</t>
  </si>
  <si>
    <t>売り</t>
  </si>
  <si>
    <t>売買</t>
  </si>
  <si>
    <t>引き分け</t>
  </si>
  <si>
    <t>合計</t>
  </si>
  <si>
    <t>60分足◎</t>
  </si>
  <si>
    <t>エントリーレート（ドル円）</t>
  </si>
  <si>
    <t>エグジットレート（ドル円）</t>
  </si>
  <si>
    <t>レート差</t>
  </si>
  <si>
    <t>数量(万通貨）</t>
  </si>
  <si>
    <t>イーブン</t>
  </si>
  <si>
    <t>決済日</t>
  </si>
  <si>
    <t>時間</t>
  </si>
  <si>
    <t>エントリー日</t>
  </si>
  <si>
    <t>建て値前LC</t>
  </si>
  <si>
    <t>EB</t>
  </si>
  <si>
    <t>EB</t>
  </si>
  <si>
    <t>日足</t>
  </si>
  <si>
    <t>USDJPY</t>
  </si>
  <si>
    <t>USDJPY</t>
  </si>
  <si>
    <t>移動平均線の１０SMAと２０SMA上にあるEBを対象とする。</t>
  </si>
  <si>
    <t>EBのロウソクの方向に上抜け（もしくは下抜け）したらエントリー</t>
  </si>
  <si>
    <t>ストップはEBもしくはPB出現であげていく（ダウ理論も使う）</t>
  </si>
  <si>
    <t>１：</t>
  </si>
  <si>
    <r>
      <rPr>
        <sz val="11"/>
        <color indexed="10"/>
        <rFont val="ＭＳ Ｐゴシック"/>
        <family val="3"/>
      </rPr>
      <t>５０</t>
    </r>
    <r>
      <rPr>
        <sz val="11"/>
        <color indexed="8"/>
        <rFont val="ＭＳ Ｐゴシック"/>
        <family val="3"/>
      </rPr>
      <t>PIP以上プラスになったら建て値にストップを移動</t>
    </r>
  </si>
  <si>
    <r>
      <rPr>
        <sz val="11"/>
        <color indexed="10"/>
        <rFont val="ＭＳ Ｐゴシック"/>
        <family val="3"/>
      </rPr>
      <t>２０</t>
    </r>
    <r>
      <rPr>
        <sz val="11"/>
        <color indexed="8"/>
        <rFont val="ＭＳ Ｐゴシック"/>
        <family val="3"/>
      </rPr>
      <t>PIP以上プラスになったらLCを建て値とLSの間に移動</t>
    </r>
  </si>
  <si>
    <t>レート差以上プラスになったらLCをやや上げる</t>
  </si>
  <si>
    <t>1H</t>
  </si>
  <si>
    <t>1H</t>
  </si>
  <si>
    <t>トレーリング</t>
  </si>
  <si>
    <t>LC</t>
  </si>
  <si>
    <t>トレーリング</t>
  </si>
  <si>
    <t>トレーリング</t>
  </si>
  <si>
    <t>トレーリング</t>
  </si>
  <si>
    <t>トレーリング</t>
  </si>
  <si>
    <t>トレーリング</t>
  </si>
  <si>
    <t>LC</t>
  </si>
  <si>
    <t>トレーリング</t>
  </si>
  <si>
    <t>トレーリング</t>
  </si>
  <si>
    <t>トレーリング</t>
  </si>
  <si>
    <t>トレーリング</t>
  </si>
  <si>
    <t>LC</t>
  </si>
  <si>
    <t>トレーリング</t>
  </si>
  <si>
    <t>LC</t>
  </si>
  <si>
    <t>トレーリング</t>
  </si>
  <si>
    <t>LC</t>
  </si>
  <si>
    <t>トレーリング</t>
  </si>
  <si>
    <t>トレーリング</t>
  </si>
  <si>
    <t>トレーリング</t>
  </si>
  <si>
    <t>LC</t>
  </si>
  <si>
    <t>LC</t>
  </si>
  <si>
    <t>LC</t>
  </si>
  <si>
    <t>トレーリング</t>
  </si>
  <si>
    <t>トレーリング</t>
  </si>
  <si>
    <t>トレーリング</t>
  </si>
  <si>
    <t>トレーリング</t>
  </si>
  <si>
    <t>トレーリング</t>
  </si>
  <si>
    <t>トレーリング</t>
  </si>
  <si>
    <t>窓明け開始</t>
  </si>
  <si>
    <t>トレーリング</t>
  </si>
  <si>
    <t>トレーリング</t>
  </si>
  <si>
    <t>トレーリング</t>
  </si>
  <si>
    <t>LC</t>
  </si>
  <si>
    <t>トレーリング</t>
  </si>
  <si>
    <t>トレーリング</t>
  </si>
  <si>
    <t>トレーリング</t>
  </si>
  <si>
    <t>トレーリング</t>
  </si>
  <si>
    <t>トレーリング</t>
  </si>
  <si>
    <t>LC</t>
  </si>
  <si>
    <t>LC</t>
  </si>
  <si>
    <t>トレーリング</t>
  </si>
  <si>
    <t>イーブン</t>
  </si>
  <si>
    <t>LC</t>
  </si>
  <si>
    <t>LC</t>
  </si>
  <si>
    <t>１H</t>
  </si>
  <si>
    <t>ドル円　１H足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</si>
</sst>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yyyymmdd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7" fontId="6" fillId="0" borderId="31" xfId="61" applyNumberFormat="1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1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39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2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 wrapText="1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5" fontId="6" fillId="0" borderId="73" xfId="61" applyNumberFormat="1" applyFont="1" applyFill="1" applyBorder="1" applyAlignment="1" applyProtection="1">
      <alignment horizontal="center" vertical="center"/>
      <protection/>
    </xf>
    <xf numFmtId="0" fontId="4" fillId="33" borderId="74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14</xdr:col>
      <xdr:colOff>57150</xdr:colOff>
      <xdr:row>34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0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133350</xdr:rowOff>
    </xdr:from>
    <xdr:to>
      <xdr:col>13</xdr:col>
      <xdr:colOff>638175</xdr:colOff>
      <xdr:row>69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9429750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38100</xdr:rowOff>
    </xdr:from>
    <xdr:to>
      <xdr:col>14</xdr:col>
      <xdr:colOff>28575</xdr:colOff>
      <xdr:row>105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211050"/>
          <a:ext cx="94964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152400</xdr:rowOff>
    </xdr:from>
    <xdr:to>
      <xdr:col>13</xdr:col>
      <xdr:colOff>647700</xdr:colOff>
      <xdr:row>140</xdr:row>
      <xdr:rowOff>95250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326100"/>
          <a:ext cx="9439275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3">
      <selection activeCell="F2" sqref="F2:G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3"/>
      <c r="B1" s="147" t="s">
        <v>0</v>
      </c>
      <c r="C1" s="148"/>
      <c r="D1" s="149"/>
      <c r="E1" s="112"/>
      <c r="F1" s="150" t="s">
        <v>0</v>
      </c>
      <c r="G1" s="151"/>
      <c r="H1" s="114"/>
    </row>
    <row r="2" spans="1:9" ht="47.25" customHeight="1">
      <c r="A2" s="115" t="s">
        <v>1</v>
      </c>
      <c r="B2" s="152">
        <v>120000</v>
      </c>
      <c r="C2" s="152"/>
      <c r="D2" s="152"/>
      <c r="E2" s="56" t="s">
        <v>2</v>
      </c>
      <c r="F2" s="153"/>
      <c r="G2" s="154"/>
      <c r="H2" s="40"/>
      <c r="I2" s="40"/>
    </row>
    <row r="3" spans="1:11" ht="27" customHeight="1">
      <c r="A3" s="41" t="s">
        <v>3</v>
      </c>
      <c r="B3" s="155">
        <f>SUM(B2+D23)</f>
        <v>120000</v>
      </c>
      <c r="C3" s="155"/>
      <c r="D3" s="156"/>
      <c r="E3" s="42" t="s">
        <v>4</v>
      </c>
      <c r="F3" s="43">
        <v>0.04</v>
      </c>
      <c r="G3" s="140">
        <f>B3*F3</f>
        <v>4800</v>
      </c>
      <c r="H3" s="45" t="s">
        <v>5</v>
      </c>
      <c r="I3" s="46">
        <f>(B3-B2)</f>
        <v>0</v>
      </c>
      <c r="K3" s="116"/>
    </row>
    <row r="4" spans="1:9" s="95" customFormat="1" ht="17.25" customHeight="1">
      <c r="A4" s="90"/>
      <c r="B4" s="91"/>
      <c r="C4" s="91"/>
      <c r="D4" s="91"/>
      <c r="E4" s="92"/>
      <c r="F4" s="111" t="s">
        <v>0</v>
      </c>
      <c r="G4" s="91"/>
      <c r="H4" s="93"/>
      <c r="I4" s="94"/>
    </row>
    <row r="5" spans="1:12" ht="39" customHeight="1">
      <c r="A5" s="96"/>
      <c r="B5" s="97"/>
      <c r="C5" s="97"/>
      <c r="D5" s="109"/>
      <c r="E5" s="98"/>
      <c r="F5" s="110"/>
      <c r="G5" s="97"/>
      <c r="H5" s="99"/>
      <c r="I5" s="100"/>
      <c r="J5" s="101"/>
      <c r="K5" s="102"/>
      <c r="L5" s="102"/>
    </row>
    <row r="6" spans="1:12" ht="21" customHeight="1">
      <c r="A6" s="106" t="s">
        <v>6</v>
      </c>
      <c r="B6" s="104" t="s">
        <v>0</v>
      </c>
      <c r="C6" s="104" t="s">
        <v>0</v>
      </c>
      <c r="D6" s="105"/>
      <c r="E6" s="104" t="s">
        <v>0</v>
      </c>
      <c r="F6" s="107" t="s">
        <v>0</v>
      </c>
      <c r="G6" s="44"/>
      <c r="H6" s="40"/>
      <c r="I6" s="40"/>
      <c r="L6" s="103"/>
    </row>
    <row r="7" spans="1:12" ht="28.5">
      <c r="A7" s="108" t="s">
        <v>7</v>
      </c>
      <c r="B7" s="50" t="s">
        <v>8</v>
      </c>
      <c r="C7" s="51" t="s">
        <v>9</v>
      </c>
      <c r="D7" s="52" t="s">
        <v>10</v>
      </c>
      <c r="E7" s="53" t="s">
        <v>11</v>
      </c>
      <c r="F7" s="51" t="s">
        <v>12</v>
      </c>
      <c r="G7" s="53" t="s">
        <v>13</v>
      </c>
      <c r="H7" s="52" t="s">
        <v>14</v>
      </c>
      <c r="I7" s="54" t="s">
        <v>15</v>
      </c>
      <c r="J7" s="57" t="s">
        <v>16</v>
      </c>
      <c r="K7" s="51" t="s">
        <v>17</v>
      </c>
      <c r="L7" s="55" t="s">
        <v>18</v>
      </c>
    </row>
    <row r="8" spans="1:12" ht="24.75" customHeight="1">
      <c r="A8" s="48"/>
      <c r="B8" s="58"/>
      <c r="C8" s="59"/>
      <c r="D8" s="77">
        <f aca="true" t="shared" si="0" ref="D8:D22">SUM(B8-C8)</f>
        <v>0</v>
      </c>
      <c r="E8" s="60"/>
      <c r="F8" s="61"/>
      <c r="G8" s="60">
        <f aca="true" t="shared" si="1" ref="G8:G22">SUM(E8+F8)</f>
        <v>0</v>
      </c>
      <c r="H8" s="62" t="e">
        <f aca="true" t="shared" si="2" ref="H8:H22">E8/G8</f>
        <v>#DIV/0!</v>
      </c>
      <c r="I8" s="63" t="e">
        <f aca="true" t="shared" si="3" ref="I8:I22">B8/E8</f>
        <v>#DIV/0!</v>
      </c>
      <c r="J8" s="63" t="e">
        <f aca="true" t="shared" si="4" ref="J8:J22">C8/F8</f>
        <v>#DIV/0!</v>
      </c>
      <c r="K8" s="64" t="e">
        <f aca="true" t="shared" si="5" ref="K8:K22">I8/J8</f>
        <v>#DIV/0!</v>
      </c>
      <c r="L8" s="65" t="e">
        <f aca="true" t="shared" si="6" ref="L8:L22">B8/C8</f>
        <v>#DIV/0!</v>
      </c>
    </row>
    <row r="9" spans="1:12" ht="24.75" customHeight="1">
      <c r="A9" s="48"/>
      <c r="B9" s="58"/>
      <c r="C9" s="67"/>
      <c r="D9" s="77">
        <f t="shared" si="0"/>
        <v>0</v>
      </c>
      <c r="E9" s="68"/>
      <c r="F9" s="68"/>
      <c r="G9" s="60">
        <f t="shared" si="1"/>
        <v>0</v>
      </c>
      <c r="H9" s="62" t="e">
        <f t="shared" si="2"/>
        <v>#DIV/0!</v>
      </c>
      <c r="I9" s="63" t="e">
        <f t="shared" si="3"/>
        <v>#DIV/0!</v>
      </c>
      <c r="J9" s="63" t="e">
        <f t="shared" si="4"/>
        <v>#DIV/0!</v>
      </c>
      <c r="K9" s="64" t="e">
        <f t="shared" si="5"/>
        <v>#DIV/0!</v>
      </c>
      <c r="L9" s="65" t="e">
        <f t="shared" si="6"/>
        <v>#DIV/0!</v>
      </c>
    </row>
    <row r="10" spans="1:12" ht="24.75" customHeight="1">
      <c r="A10" s="48"/>
      <c r="B10" s="66"/>
      <c r="C10" s="67"/>
      <c r="D10" s="77">
        <f t="shared" si="0"/>
        <v>0</v>
      </c>
      <c r="E10" s="68"/>
      <c r="F10" s="68"/>
      <c r="G10" s="60">
        <f t="shared" si="1"/>
        <v>0</v>
      </c>
      <c r="H10" s="62" t="e">
        <f t="shared" si="2"/>
        <v>#DIV/0!</v>
      </c>
      <c r="I10" s="63" t="e">
        <f t="shared" si="3"/>
        <v>#DIV/0!</v>
      </c>
      <c r="J10" s="63" t="e">
        <f t="shared" si="4"/>
        <v>#DIV/0!</v>
      </c>
      <c r="K10" s="64" t="e">
        <f t="shared" si="5"/>
        <v>#DIV/0!</v>
      </c>
      <c r="L10" s="65" t="e">
        <f t="shared" si="6"/>
        <v>#DIV/0!</v>
      </c>
    </row>
    <row r="11" spans="1:12" ht="24.75" customHeight="1">
      <c r="A11" s="48"/>
      <c r="B11" s="66"/>
      <c r="C11" s="67"/>
      <c r="D11" s="77">
        <f t="shared" si="0"/>
        <v>0</v>
      </c>
      <c r="E11" s="68"/>
      <c r="F11" s="68"/>
      <c r="G11" s="60">
        <f t="shared" si="1"/>
        <v>0</v>
      </c>
      <c r="H11" s="62" t="e">
        <f t="shared" si="2"/>
        <v>#DIV/0!</v>
      </c>
      <c r="I11" s="63" t="e">
        <f t="shared" si="3"/>
        <v>#DIV/0!</v>
      </c>
      <c r="J11" s="63" t="e">
        <f t="shared" si="4"/>
        <v>#DIV/0!</v>
      </c>
      <c r="K11" s="64" t="e">
        <f t="shared" si="5"/>
        <v>#DIV/0!</v>
      </c>
      <c r="L11" s="65" t="e">
        <f t="shared" si="6"/>
        <v>#DIV/0!</v>
      </c>
    </row>
    <row r="12" spans="1:12" ht="24.75" customHeight="1">
      <c r="A12" s="48"/>
      <c r="B12" s="66"/>
      <c r="C12" s="59"/>
      <c r="D12" s="77">
        <f t="shared" si="0"/>
        <v>0</v>
      </c>
      <c r="E12" s="68"/>
      <c r="F12" s="68"/>
      <c r="G12" s="60">
        <f t="shared" si="1"/>
        <v>0</v>
      </c>
      <c r="H12" s="62" t="e">
        <f t="shared" si="2"/>
        <v>#DIV/0!</v>
      </c>
      <c r="I12" s="63" t="e">
        <f t="shared" si="3"/>
        <v>#DIV/0!</v>
      </c>
      <c r="J12" s="63" t="e">
        <f t="shared" si="4"/>
        <v>#DIV/0!</v>
      </c>
      <c r="K12" s="64" t="e">
        <f t="shared" si="5"/>
        <v>#DIV/0!</v>
      </c>
      <c r="L12" s="65" t="e">
        <f t="shared" si="6"/>
        <v>#DIV/0!</v>
      </c>
    </row>
    <row r="13" spans="1:12" ht="24.75" customHeight="1">
      <c r="A13" s="48"/>
      <c r="B13" s="66"/>
      <c r="C13" s="67"/>
      <c r="D13" s="77">
        <f t="shared" si="0"/>
        <v>0</v>
      </c>
      <c r="E13" s="68"/>
      <c r="F13" s="68"/>
      <c r="G13" s="60">
        <f t="shared" si="1"/>
        <v>0</v>
      </c>
      <c r="H13" s="62" t="e">
        <f t="shared" si="2"/>
        <v>#DIV/0!</v>
      </c>
      <c r="I13" s="63" t="e">
        <f t="shared" si="3"/>
        <v>#DIV/0!</v>
      </c>
      <c r="J13" s="63" t="e">
        <f t="shared" si="4"/>
        <v>#DIV/0!</v>
      </c>
      <c r="K13" s="64" t="e">
        <f t="shared" si="5"/>
        <v>#DIV/0!</v>
      </c>
      <c r="L13" s="65" t="e">
        <f t="shared" si="6"/>
        <v>#DIV/0!</v>
      </c>
    </row>
    <row r="14" spans="1:12" ht="24.75" customHeight="1">
      <c r="A14" s="48"/>
      <c r="B14" s="66"/>
      <c r="C14" s="59"/>
      <c r="D14" s="77">
        <f t="shared" si="0"/>
        <v>0</v>
      </c>
      <c r="E14" s="68"/>
      <c r="F14" s="68"/>
      <c r="G14" s="60">
        <f t="shared" si="1"/>
        <v>0</v>
      </c>
      <c r="H14" s="62" t="e">
        <f t="shared" si="2"/>
        <v>#DIV/0!</v>
      </c>
      <c r="I14" s="63" t="e">
        <f t="shared" si="3"/>
        <v>#DIV/0!</v>
      </c>
      <c r="J14" s="63" t="e">
        <f t="shared" si="4"/>
        <v>#DIV/0!</v>
      </c>
      <c r="K14" s="64" t="e">
        <f t="shared" si="5"/>
        <v>#DIV/0!</v>
      </c>
      <c r="L14" s="65" t="e">
        <f t="shared" si="6"/>
        <v>#DIV/0!</v>
      </c>
    </row>
    <row r="15" spans="1:12" ht="24.75" customHeight="1">
      <c r="A15" s="48"/>
      <c r="B15" s="66"/>
      <c r="C15" s="59"/>
      <c r="D15" s="77">
        <f t="shared" si="0"/>
        <v>0</v>
      </c>
      <c r="E15" s="68"/>
      <c r="F15" s="68"/>
      <c r="G15" s="60">
        <f t="shared" si="1"/>
        <v>0</v>
      </c>
      <c r="H15" s="62" t="e">
        <f t="shared" si="2"/>
        <v>#DIV/0!</v>
      </c>
      <c r="I15" s="63" t="e">
        <f t="shared" si="3"/>
        <v>#DIV/0!</v>
      </c>
      <c r="J15" s="63" t="e">
        <f t="shared" si="4"/>
        <v>#DIV/0!</v>
      </c>
      <c r="K15" s="64" t="e">
        <f t="shared" si="5"/>
        <v>#DIV/0!</v>
      </c>
      <c r="L15" s="65" t="e">
        <f t="shared" si="6"/>
        <v>#DIV/0!</v>
      </c>
    </row>
    <row r="16" spans="1:12" ht="24.75" customHeight="1">
      <c r="A16" s="48"/>
      <c r="B16" s="66"/>
      <c r="C16" s="59"/>
      <c r="D16" s="77">
        <f aca="true" t="shared" si="7" ref="D16:D21">SUM(B16-C16)</f>
        <v>0</v>
      </c>
      <c r="E16" s="68"/>
      <c r="F16" s="68"/>
      <c r="G16" s="60">
        <f aca="true" t="shared" si="8" ref="G16:G21">SUM(E16+F16)</f>
        <v>0</v>
      </c>
      <c r="H16" s="62" t="e">
        <f aca="true" t="shared" si="9" ref="H16:H21">E16/G16</f>
        <v>#DIV/0!</v>
      </c>
      <c r="I16" s="63" t="e">
        <f aca="true" t="shared" si="10" ref="I16:J21">B16/E16</f>
        <v>#DIV/0!</v>
      </c>
      <c r="J16" s="63" t="e">
        <f t="shared" si="10"/>
        <v>#DIV/0!</v>
      </c>
      <c r="K16" s="64" t="e">
        <f aca="true" t="shared" si="11" ref="K16:K21">I16/J16</f>
        <v>#DIV/0!</v>
      </c>
      <c r="L16" s="65" t="e">
        <f aca="true" t="shared" si="12" ref="L16:L21">B16/C16</f>
        <v>#DIV/0!</v>
      </c>
    </row>
    <row r="17" spans="1:12" ht="24.75" customHeight="1">
      <c r="A17" s="48"/>
      <c r="B17" s="66"/>
      <c r="C17" s="59"/>
      <c r="D17" s="77">
        <f t="shared" si="7"/>
        <v>0</v>
      </c>
      <c r="E17" s="68"/>
      <c r="F17" s="68"/>
      <c r="G17" s="60">
        <f t="shared" si="8"/>
        <v>0</v>
      </c>
      <c r="H17" s="62" t="e">
        <f t="shared" si="9"/>
        <v>#DIV/0!</v>
      </c>
      <c r="I17" s="63" t="e">
        <f t="shared" si="10"/>
        <v>#DIV/0!</v>
      </c>
      <c r="J17" s="63" t="e">
        <f t="shared" si="10"/>
        <v>#DIV/0!</v>
      </c>
      <c r="K17" s="64" t="e">
        <f t="shared" si="11"/>
        <v>#DIV/0!</v>
      </c>
      <c r="L17" s="65" t="e">
        <f t="shared" si="12"/>
        <v>#DIV/0!</v>
      </c>
    </row>
    <row r="18" spans="1:12" ht="24.75" customHeight="1">
      <c r="A18" s="48"/>
      <c r="B18" s="66"/>
      <c r="C18" s="59"/>
      <c r="D18" s="77">
        <f t="shared" si="7"/>
        <v>0</v>
      </c>
      <c r="E18" s="68"/>
      <c r="F18" s="68"/>
      <c r="G18" s="60">
        <f t="shared" si="8"/>
        <v>0</v>
      </c>
      <c r="H18" s="62" t="e">
        <f t="shared" si="9"/>
        <v>#DIV/0!</v>
      </c>
      <c r="I18" s="63" t="e">
        <f t="shared" si="10"/>
        <v>#DIV/0!</v>
      </c>
      <c r="J18" s="63" t="e">
        <f t="shared" si="10"/>
        <v>#DIV/0!</v>
      </c>
      <c r="K18" s="64" t="e">
        <f t="shared" si="11"/>
        <v>#DIV/0!</v>
      </c>
      <c r="L18" s="65" t="e">
        <f t="shared" si="12"/>
        <v>#DIV/0!</v>
      </c>
    </row>
    <row r="19" spans="1:12" ht="24.75" customHeight="1">
      <c r="A19" s="48"/>
      <c r="B19" s="66"/>
      <c r="C19" s="59"/>
      <c r="D19" s="77">
        <f t="shared" si="7"/>
        <v>0</v>
      </c>
      <c r="E19" s="68"/>
      <c r="F19" s="68"/>
      <c r="G19" s="60">
        <f t="shared" si="8"/>
        <v>0</v>
      </c>
      <c r="H19" s="62" t="e">
        <f t="shared" si="9"/>
        <v>#DIV/0!</v>
      </c>
      <c r="I19" s="63" t="e">
        <f t="shared" si="10"/>
        <v>#DIV/0!</v>
      </c>
      <c r="J19" s="63" t="e">
        <f t="shared" si="10"/>
        <v>#DIV/0!</v>
      </c>
      <c r="K19" s="64" t="e">
        <f t="shared" si="11"/>
        <v>#DIV/0!</v>
      </c>
      <c r="L19" s="65" t="e">
        <f t="shared" si="12"/>
        <v>#DIV/0!</v>
      </c>
    </row>
    <row r="20" spans="1:12" ht="24.75" customHeight="1">
      <c r="A20" s="48"/>
      <c r="B20" s="66"/>
      <c r="C20" s="59"/>
      <c r="D20" s="77">
        <f t="shared" si="7"/>
        <v>0</v>
      </c>
      <c r="E20" s="68"/>
      <c r="F20" s="68"/>
      <c r="G20" s="60">
        <f t="shared" si="8"/>
        <v>0</v>
      </c>
      <c r="H20" s="62" t="e">
        <f t="shared" si="9"/>
        <v>#DIV/0!</v>
      </c>
      <c r="I20" s="63" t="e">
        <f t="shared" si="10"/>
        <v>#DIV/0!</v>
      </c>
      <c r="J20" s="63" t="e">
        <f t="shared" si="10"/>
        <v>#DIV/0!</v>
      </c>
      <c r="K20" s="64" t="e">
        <f t="shared" si="11"/>
        <v>#DIV/0!</v>
      </c>
      <c r="L20" s="65" t="e">
        <f t="shared" si="12"/>
        <v>#DIV/0!</v>
      </c>
    </row>
    <row r="21" spans="1:12" ht="24.75" customHeight="1">
      <c r="A21" s="48"/>
      <c r="B21" s="66"/>
      <c r="C21" s="59"/>
      <c r="D21" s="77">
        <f t="shared" si="7"/>
        <v>0</v>
      </c>
      <c r="E21" s="68"/>
      <c r="F21" s="68"/>
      <c r="G21" s="60">
        <f t="shared" si="8"/>
        <v>0</v>
      </c>
      <c r="H21" s="62" t="e">
        <f t="shared" si="9"/>
        <v>#DIV/0!</v>
      </c>
      <c r="I21" s="63" t="e">
        <f t="shared" si="10"/>
        <v>#DIV/0!</v>
      </c>
      <c r="J21" s="63" t="e">
        <f t="shared" si="10"/>
        <v>#DIV/0!</v>
      </c>
      <c r="K21" s="64" t="e">
        <f t="shared" si="11"/>
        <v>#DIV/0!</v>
      </c>
      <c r="L21" s="65" t="e">
        <f t="shared" si="12"/>
        <v>#DIV/0!</v>
      </c>
    </row>
    <row r="22" spans="1:12" ht="24.75" customHeight="1">
      <c r="A22" s="49"/>
      <c r="B22" s="69"/>
      <c r="C22" s="70"/>
      <c r="D22" s="78">
        <f t="shared" si="0"/>
        <v>0</v>
      </c>
      <c r="E22" s="71"/>
      <c r="F22" s="71"/>
      <c r="G22" s="72">
        <f t="shared" si="1"/>
        <v>0</v>
      </c>
      <c r="H22" s="73" t="e">
        <f t="shared" si="2"/>
        <v>#DIV/0!</v>
      </c>
      <c r="I22" s="74" t="e">
        <f t="shared" si="3"/>
        <v>#DIV/0!</v>
      </c>
      <c r="J22" s="74" t="e">
        <f t="shared" si="4"/>
        <v>#DIV/0!</v>
      </c>
      <c r="K22" s="75" t="e">
        <f t="shared" si="5"/>
        <v>#DIV/0!</v>
      </c>
      <c r="L22" s="76" t="e">
        <f t="shared" si="6"/>
        <v>#DIV/0!</v>
      </c>
    </row>
    <row r="23" spans="1:12" ht="24.75" customHeight="1">
      <c r="A23" s="79" t="s">
        <v>83</v>
      </c>
      <c r="B23" s="80">
        <f>SUM(B8:B22)</f>
        <v>0</v>
      </c>
      <c r="C23" s="81">
        <f>SUM(C8:C22)</f>
        <v>0</v>
      </c>
      <c r="D23" s="82">
        <f>SUM(D8:D22)</f>
        <v>0</v>
      </c>
      <c r="E23" s="83">
        <f>SUM(E8:E22)</f>
        <v>0</v>
      </c>
      <c r="F23" s="84">
        <f>SUM(F8:F22)</f>
        <v>0</v>
      </c>
      <c r="G23" s="83">
        <f>SUM(G8:G22)</f>
        <v>0</v>
      </c>
      <c r="H23" s="85" t="e">
        <f>AVERAGE(H8:H22)</f>
        <v>#DIV/0!</v>
      </c>
      <c r="I23" s="81" t="e">
        <f>AVERAGE(I8:I22)</f>
        <v>#DIV/0!</v>
      </c>
      <c r="J23" s="81" t="e">
        <f>AVERAGE(J8:J22)</f>
        <v>#DIV/0!</v>
      </c>
      <c r="K23" s="86" t="e">
        <f>AVERAGE(K8:K22)</f>
        <v>#DIV/0!</v>
      </c>
      <c r="L23" s="87" t="e">
        <f>AVERAGE(L8:L22)</f>
        <v>#DIV/0!</v>
      </c>
    </row>
    <row r="24" spans="1:12" ht="13.5">
      <c r="A24" s="47"/>
      <c r="J24" s="88"/>
      <c r="K24" s="89" t="s">
        <v>19</v>
      </c>
      <c r="L24" s="89" t="s">
        <v>20</v>
      </c>
    </row>
    <row r="25" ht="13.5">
      <c r="A25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72" sqref="A72:IV72"/>
    </sheetView>
  </sheetViews>
  <sheetFormatPr defaultColWidth="10.00390625" defaultRowHeight="13.5" customHeight="1"/>
  <cols>
    <col min="1" max="1" width="3.75390625" style="0" customWidth="1"/>
    <col min="2" max="3" width="2.875" style="0" customWidth="1"/>
    <col min="4" max="4" width="17.125" style="0" customWidth="1"/>
    <col min="5" max="5" width="11.625" style="0" customWidth="1"/>
    <col min="6" max="6" width="5.375" style="0" customWidth="1"/>
    <col min="7" max="7" width="9.625" style="0" customWidth="1"/>
    <col min="8" max="8" width="4.00390625" style="0" customWidth="1"/>
    <col min="9" max="9" width="9.75390625" style="0" customWidth="1"/>
    <col min="10" max="10" width="8.875" style="0" customWidth="1"/>
    <col min="11" max="11" width="10.00390625" style="0" customWidth="1"/>
    <col min="12" max="12" width="4.75390625" style="0" customWidth="1"/>
    <col min="13" max="13" width="9.625" style="0" customWidth="1"/>
    <col min="14" max="14" width="4.00390625" style="0" customWidth="1"/>
    <col min="15" max="15" width="8.75390625" style="0" customWidth="1"/>
    <col min="16" max="16" width="12.125" style="0" customWidth="1"/>
    <col min="17" max="20" width="5.875" style="0" customWidth="1"/>
    <col min="21" max="21" width="6.25390625" style="0" customWidth="1"/>
    <col min="22" max="22" width="7.25390625" style="0" customWidth="1"/>
    <col min="23" max="23" width="9.625" style="0" customWidth="1"/>
    <col min="24" max="26" width="10.00390625" style="0" customWidth="1"/>
    <col min="27" max="27" width="3.875" style="0" customWidth="1"/>
    <col min="28" max="28" width="8.125" style="0" customWidth="1"/>
    <col min="29" max="29" width="10.00390625" style="0" customWidth="1"/>
    <col min="30" max="31" width="8.375" style="0" customWidth="1"/>
  </cols>
  <sheetData>
    <row r="1" spans="1:29" s="132" customFormat="1" ht="27" customHeight="1" thickBot="1">
      <c r="A1" s="126" t="s">
        <v>77</v>
      </c>
      <c r="B1" s="127" t="s">
        <v>21</v>
      </c>
      <c r="C1" s="127" t="s">
        <v>22</v>
      </c>
      <c r="D1" s="126" t="s">
        <v>76</v>
      </c>
      <c r="E1" s="127" t="s">
        <v>81</v>
      </c>
      <c r="F1" s="127" t="s">
        <v>88</v>
      </c>
      <c r="G1" s="127" t="s">
        <v>92</v>
      </c>
      <c r="H1" s="127" t="s">
        <v>91</v>
      </c>
      <c r="I1" s="127" t="s">
        <v>23</v>
      </c>
      <c r="J1" s="130" t="s">
        <v>72</v>
      </c>
      <c r="K1" s="132" t="s">
        <v>74</v>
      </c>
      <c r="L1" s="127" t="s">
        <v>24</v>
      </c>
      <c r="M1" s="127" t="s">
        <v>90</v>
      </c>
      <c r="N1" s="127" t="s">
        <v>91</v>
      </c>
      <c r="O1" s="127" t="s">
        <v>25</v>
      </c>
      <c r="P1" s="127" t="s">
        <v>26</v>
      </c>
      <c r="Q1" s="127" t="s">
        <v>27</v>
      </c>
      <c r="R1" s="127" t="s">
        <v>87</v>
      </c>
      <c r="S1" s="127" t="s">
        <v>85</v>
      </c>
      <c r="T1" s="127" t="s">
        <v>86</v>
      </c>
      <c r="U1" s="127" t="s">
        <v>28</v>
      </c>
      <c r="V1" s="128" t="s">
        <v>29</v>
      </c>
      <c r="W1" s="129" t="s">
        <v>30</v>
      </c>
      <c r="X1" s="131">
        <v>0.04</v>
      </c>
      <c r="Y1" s="131" t="s">
        <v>70</v>
      </c>
      <c r="Z1" s="132">
        <v>500000</v>
      </c>
      <c r="AA1" s="133" t="s">
        <v>68</v>
      </c>
      <c r="AB1" s="133"/>
      <c r="AC1" s="132" t="s">
        <v>75</v>
      </c>
    </row>
    <row r="2" spans="1:29" ht="13.5">
      <c r="A2">
        <v>1</v>
      </c>
      <c r="B2" t="s">
        <v>94</v>
      </c>
      <c r="C2" t="s">
        <v>106</v>
      </c>
      <c r="D2" t="s">
        <v>97</v>
      </c>
      <c r="E2" t="s">
        <v>73</v>
      </c>
      <c r="F2">
        <f aca="true" t="shared" si="0" ref="F2:F66">ROUNDDOWN(K2,1)</f>
        <v>48.7</v>
      </c>
      <c r="G2" s="142">
        <v>20130715</v>
      </c>
      <c r="H2" s="142">
        <v>13</v>
      </c>
      <c r="I2">
        <v>99.287</v>
      </c>
      <c r="J2">
        <v>99.246</v>
      </c>
      <c r="K2" s="134">
        <f>Y2/S2/X2</f>
        <v>48.780487804864926</v>
      </c>
      <c r="L2" t="s">
        <v>107</v>
      </c>
      <c r="M2">
        <v>20130716</v>
      </c>
      <c r="N2">
        <v>4</v>
      </c>
      <c r="O2">
        <v>99.759</v>
      </c>
      <c r="P2" t="s">
        <v>79</v>
      </c>
      <c r="Q2" t="str">
        <f aca="true" t="shared" si="1" ref="Q2:Q33">IF(P2="トレーリング","勝ち",IF(OR(P2="LC",P2="建て値前LC"),"負け","－"))</f>
        <v>勝ち</v>
      </c>
      <c r="R2">
        <f>ABS(I2-J2)*100</f>
        <v>4.100000000001103</v>
      </c>
      <c r="S2" s="145">
        <v>100</v>
      </c>
      <c r="T2" s="145">
        <v>100</v>
      </c>
      <c r="U2" s="124">
        <f>IF(Q2="勝ち",ABS(O2-I2)*100,"")</f>
        <v>47.19999999999942</v>
      </c>
      <c r="V2" s="124">
        <f>IF(Q2="負け",-1*ABS(O2-I2)*100,IF(Q2="－",0,""))</f>
      </c>
      <c r="W2" s="124">
        <f>ROUNDDOWN(IF(U2="",T2*V2*F2,T2*U2*F2),0)</f>
        <v>229863</v>
      </c>
      <c r="X2" s="124">
        <f>ABS(I2-J2)*100</f>
        <v>4.100000000001103</v>
      </c>
      <c r="Y2" s="124">
        <f>$X$1*Z1</f>
        <v>20000</v>
      </c>
      <c r="Z2" s="124">
        <f aca="true" t="shared" si="2" ref="Z2:Z65">Z1+W2</f>
        <v>729863</v>
      </c>
      <c r="AA2" s="125" t="s">
        <v>69</v>
      </c>
      <c r="AB2" s="124">
        <f>IF(V2="",U2/X2,V2/X2)</f>
        <v>11.512195121947983</v>
      </c>
      <c r="AC2">
        <f aca="true" t="shared" si="3" ref="AC2:AC33">IF(Q2=Q1,AC1+1,1)</f>
        <v>1</v>
      </c>
    </row>
    <row r="3" spans="1:29" ht="13.5">
      <c r="A3" s="139">
        <v>2</v>
      </c>
      <c r="B3" t="s">
        <v>95</v>
      </c>
      <c r="C3" t="s">
        <v>106</v>
      </c>
      <c r="D3" t="s">
        <v>98</v>
      </c>
      <c r="E3" s="139" t="s">
        <v>80</v>
      </c>
      <c r="F3">
        <f t="shared" si="0"/>
        <v>12.5</v>
      </c>
      <c r="G3" s="142">
        <v>20130716</v>
      </c>
      <c r="H3" s="142">
        <v>10</v>
      </c>
      <c r="I3" s="139">
        <v>99.737</v>
      </c>
      <c r="J3">
        <v>99.97</v>
      </c>
      <c r="K3" s="134">
        <f aca="true" t="shared" si="4" ref="K3:K66">Y3/S3/X3</f>
        <v>12.529836909871024</v>
      </c>
      <c r="L3" t="s">
        <v>107</v>
      </c>
      <c r="M3">
        <v>20130717</v>
      </c>
      <c r="N3">
        <v>9</v>
      </c>
      <c r="O3" s="139">
        <v>99.222</v>
      </c>
      <c r="P3" t="s">
        <v>108</v>
      </c>
      <c r="Q3" t="str">
        <f t="shared" si="1"/>
        <v>勝ち</v>
      </c>
      <c r="R3">
        <f aca="true" t="shared" si="5" ref="R3:R66">ABS(I3-J3)*100</f>
        <v>23.30000000000041</v>
      </c>
      <c r="S3" s="145">
        <v>100</v>
      </c>
      <c r="T3" s="145">
        <v>100</v>
      </c>
      <c r="U3" s="124">
        <f aca="true" t="shared" si="6" ref="U3:U66">IF(Q3="勝ち",ABS(O3-I3)*100,"")</f>
        <v>51.50000000000006</v>
      </c>
      <c r="V3" s="124">
        <f aca="true" t="shared" si="7" ref="V3:V66">IF(Q3="負け",-1*ABS(O3-I3)*100,IF(Q3="－",0,""))</f>
      </c>
      <c r="W3" s="124">
        <f>ROUNDDOWN(IF(U3="",T3*V3*F3,T3*U3*F3),0)</f>
        <v>64375</v>
      </c>
      <c r="X3" s="124">
        <f aca="true" t="shared" si="8" ref="X3:X66">ABS(I3-J3)*100</f>
        <v>23.30000000000041</v>
      </c>
      <c r="Y3" s="124">
        <f>$X$1*Z2</f>
        <v>29194.52</v>
      </c>
      <c r="Z3" s="124">
        <f t="shared" si="2"/>
        <v>794238</v>
      </c>
      <c r="AA3" s="125" t="s">
        <v>69</v>
      </c>
      <c r="AB3" s="124">
        <f aca="true" t="shared" si="9" ref="AB3:AB33">IF(V3="",U3/X3,V3/X3)</f>
        <v>2.210300429184513</v>
      </c>
      <c r="AC3">
        <f t="shared" si="3"/>
        <v>2</v>
      </c>
    </row>
    <row r="4" spans="1:29" ht="13.5">
      <c r="A4" s="139">
        <v>3</v>
      </c>
      <c r="B4" t="s">
        <v>95</v>
      </c>
      <c r="C4" t="s">
        <v>106</v>
      </c>
      <c r="D4" t="s">
        <v>98</v>
      </c>
      <c r="E4" s="139" t="s">
        <v>73</v>
      </c>
      <c r="F4">
        <f t="shared" si="0"/>
        <v>11.6</v>
      </c>
      <c r="G4" s="139">
        <v>20130717</v>
      </c>
      <c r="H4" s="142">
        <v>9</v>
      </c>
      <c r="I4" s="139">
        <v>99.364</v>
      </c>
      <c r="J4" s="139">
        <v>99.092</v>
      </c>
      <c r="K4" s="134">
        <f>Y4/S4/X4</f>
        <v>11.679970588235054</v>
      </c>
      <c r="L4" t="s">
        <v>107</v>
      </c>
      <c r="M4">
        <v>20130717</v>
      </c>
      <c r="N4">
        <v>21</v>
      </c>
      <c r="O4">
        <v>99.403</v>
      </c>
      <c r="P4" t="s">
        <v>79</v>
      </c>
      <c r="Q4" t="str">
        <f t="shared" si="1"/>
        <v>勝ち</v>
      </c>
      <c r="R4">
        <f t="shared" si="5"/>
        <v>27.200000000000557</v>
      </c>
      <c r="S4" s="145">
        <v>100</v>
      </c>
      <c r="T4" s="145">
        <v>100</v>
      </c>
      <c r="U4" s="124">
        <f t="shared" si="6"/>
        <v>3.900000000000148</v>
      </c>
      <c r="V4" s="124">
        <f t="shared" si="7"/>
      </c>
      <c r="W4" s="124">
        <f>ROUNDDOWN(IF(U4="",T4*V4*F4,T4*U4*F4),0)</f>
        <v>4524</v>
      </c>
      <c r="X4" s="124">
        <f t="shared" si="8"/>
        <v>27.200000000000557</v>
      </c>
      <c r="Y4" s="124">
        <f aca="true" t="shared" si="10" ref="Y4:Y67">$X$1*Z3</f>
        <v>31769.52</v>
      </c>
      <c r="Z4" s="124">
        <f t="shared" si="2"/>
        <v>798762</v>
      </c>
      <c r="AA4" s="125" t="s">
        <v>69</v>
      </c>
      <c r="AB4" s="124">
        <f t="shared" si="9"/>
        <v>0.14338235294117896</v>
      </c>
      <c r="AC4">
        <f t="shared" si="3"/>
        <v>3</v>
      </c>
    </row>
    <row r="5" spans="1:29" ht="13.5">
      <c r="A5" s="139">
        <v>4</v>
      </c>
      <c r="B5" t="s">
        <v>95</v>
      </c>
      <c r="C5" t="s">
        <v>106</v>
      </c>
      <c r="D5" t="s">
        <v>98</v>
      </c>
      <c r="E5" s="142" t="s">
        <v>73</v>
      </c>
      <c r="F5">
        <f t="shared" si="0"/>
        <v>29.5</v>
      </c>
      <c r="G5" s="142">
        <v>20130718</v>
      </c>
      <c r="H5" s="142">
        <v>7</v>
      </c>
      <c r="I5" s="142">
        <v>99.682</v>
      </c>
      <c r="J5" s="142">
        <v>99.574</v>
      </c>
      <c r="K5" s="134">
        <f t="shared" si="4"/>
        <v>29.583777777776657</v>
      </c>
      <c r="L5" t="s">
        <v>107</v>
      </c>
      <c r="M5" s="139">
        <v>20130718</v>
      </c>
      <c r="N5" s="139">
        <v>8</v>
      </c>
      <c r="O5" s="139">
        <v>99.574</v>
      </c>
      <c r="P5" s="139" t="s">
        <v>109</v>
      </c>
      <c r="Q5" t="str">
        <f t="shared" si="1"/>
        <v>負け</v>
      </c>
      <c r="R5">
        <f t="shared" si="5"/>
        <v>10.80000000000041</v>
      </c>
      <c r="S5" s="145">
        <v>100</v>
      </c>
      <c r="T5" s="145">
        <v>100</v>
      </c>
      <c r="U5" s="124">
        <f t="shared" si="6"/>
      </c>
      <c r="V5" s="124">
        <f t="shared" si="7"/>
        <v>-10.80000000000041</v>
      </c>
      <c r="W5" s="124">
        <f>ROUNDDOWN(IF(U5="",T5*V5*F5,T5*U5*F5),0)</f>
        <v>-31860</v>
      </c>
      <c r="X5" s="124">
        <f t="shared" si="8"/>
        <v>10.80000000000041</v>
      </c>
      <c r="Y5" s="124">
        <f t="shared" si="10"/>
        <v>31950.48</v>
      </c>
      <c r="Z5" s="124">
        <f t="shared" si="2"/>
        <v>766902</v>
      </c>
      <c r="AA5" s="125" t="s">
        <v>69</v>
      </c>
      <c r="AB5" s="124">
        <f t="shared" si="9"/>
        <v>-1</v>
      </c>
      <c r="AC5">
        <f t="shared" si="3"/>
        <v>1</v>
      </c>
    </row>
    <row r="6" spans="1:29" ht="13.5">
      <c r="A6" s="139">
        <v>5</v>
      </c>
      <c r="B6" t="s">
        <v>95</v>
      </c>
      <c r="C6" t="s">
        <v>106</v>
      </c>
      <c r="D6" t="s">
        <v>98</v>
      </c>
      <c r="E6" s="142" t="s">
        <v>73</v>
      </c>
      <c r="F6">
        <f t="shared" si="0"/>
        <v>11.9</v>
      </c>
      <c r="G6" s="142">
        <v>20130718</v>
      </c>
      <c r="H6" s="142">
        <v>9</v>
      </c>
      <c r="I6" s="142">
        <v>99.717</v>
      </c>
      <c r="J6" s="142">
        <v>99.461</v>
      </c>
      <c r="K6" s="134">
        <f t="shared" si="4"/>
        <v>11.98284374999999</v>
      </c>
      <c r="L6" t="s">
        <v>107</v>
      </c>
      <c r="M6" s="142">
        <v>20130719</v>
      </c>
      <c r="N6" s="142">
        <v>10</v>
      </c>
      <c r="O6" s="142">
        <v>100.509</v>
      </c>
      <c r="P6" s="142" t="s">
        <v>110</v>
      </c>
      <c r="Q6" t="str">
        <f t="shared" si="1"/>
        <v>勝ち</v>
      </c>
      <c r="R6">
        <f t="shared" si="5"/>
        <v>25.600000000000023</v>
      </c>
      <c r="S6" s="145">
        <v>100</v>
      </c>
      <c r="T6" s="145">
        <v>100</v>
      </c>
      <c r="U6" s="124">
        <f t="shared" si="6"/>
        <v>79.20000000000016</v>
      </c>
      <c r="V6" s="124">
        <f t="shared" si="7"/>
      </c>
      <c r="W6" s="124">
        <f aca="true" t="shared" si="11" ref="W6:W69">ROUNDDOWN(IF(U6="",T6*V6*F6,T6*U6*F6),0)</f>
        <v>94248</v>
      </c>
      <c r="X6" s="124">
        <f t="shared" si="8"/>
        <v>25.600000000000023</v>
      </c>
      <c r="Y6" s="124">
        <f t="shared" si="10"/>
        <v>30676.08</v>
      </c>
      <c r="Z6" s="124">
        <f t="shared" si="2"/>
        <v>861150</v>
      </c>
      <c r="AA6" s="125" t="s">
        <v>69</v>
      </c>
      <c r="AB6" s="124">
        <f t="shared" si="9"/>
        <v>3.0937500000000036</v>
      </c>
      <c r="AC6">
        <f t="shared" si="3"/>
        <v>1</v>
      </c>
    </row>
    <row r="7" spans="1:29" ht="13.5">
      <c r="A7" s="139">
        <v>6</v>
      </c>
      <c r="B7" t="s">
        <v>95</v>
      </c>
      <c r="C7" t="s">
        <v>106</v>
      </c>
      <c r="D7" t="s">
        <v>98</v>
      </c>
      <c r="E7" s="142" t="s">
        <v>80</v>
      </c>
      <c r="F7">
        <f t="shared" si="0"/>
        <v>6.1</v>
      </c>
      <c r="G7" s="142">
        <v>20130719</v>
      </c>
      <c r="H7" s="142">
        <v>10</v>
      </c>
      <c r="I7" s="142">
        <v>100.211</v>
      </c>
      <c r="J7" s="142">
        <v>100.775</v>
      </c>
      <c r="K7" s="134">
        <f t="shared" si="4"/>
        <v>6.10744680851056</v>
      </c>
      <c r="L7" t="s">
        <v>107</v>
      </c>
      <c r="M7" s="142">
        <v>20130719</v>
      </c>
      <c r="N7" s="142">
        <v>16</v>
      </c>
      <c r="O7" s="142">
        <v>100.153</v>
      </c>
      <c r="P7" s="146" t="s">
        <v>111</v>
      </c>
      <c r="Q7" t="str">
        <f t="shared" si="1"/>
        <v>勝ち</v>
      </c>
      <c r="R7">
        <f t="shared" si="5"/>
        <v>56.400000000000716</v>
      </c>
      <c r="S7" s="145">
        <v>100</v>
      </c>
      <c r="T7" s="145">
        <v>100</v>
      </c>
      <c r="U7" s="124">
        <f t="shared" si="6"/>
        <v>5.799999999999272</v>
      </c>
      <c r="V7" s="124">
        <f t="shared" si="7"/>
      </c>
      <c r="W7" s="124">
        <f t="shared" si="11"/>
        <v>3537</v>
      </c>
      <c r="X7" s="124">
        <f t="shared" si="8"/>
        <v>56.400000000000716</v>
      </c>
      <c r="Y7" s="124">
        <f t="shared" si="10"/>
        <v>34446</v>
      </c>
      <c r="Z7" s="124">
        <f t="shared" si="2"/>
        <v>864687</v>
      </c>
      <c r="AA7" s="125" t="s">
        <v>69</v>
      </c>
      <c r="AB7" s="124">
        <f t="shared" si="9"/>
        <v>0.10283687943260991</v>
      </c>
      <c r="AC7">
        <f t="shared" si="3"/>
        <v>2</v>
      </c>
    </row>
    <row r="8" spans="1:29" ht="13.5">
      <c r="A8" s="139">
        <v>7</v>
      </c>
      <c r="B8" t="s">
        <v>95</v>
      </c>
      <c r="C8" t="s">
        <v>106</v>
      </c>
      <c r="D8" t="s">
        <v>98</v>
      </c>
      <c r="E8" s="142" t="s">
        <v>80</v>
      </c>
      <c r="F8">
        <f t="shared" si="0"/>
        <v>15.9</v>
      </c>
      <c r="G8" s="142">
        <v>20130722</v>
      </c>
      <c r="H8" s="142">
        <v>8</v>
      </c>
      <c r="I8" s="142">
        <v>100.312</v>
      </c>
      <c r="J8" s="142">
        <v>100.529</v>
      </c>
      <c r="K8" s="134">
        <f t="shared" si="4"/>
        <v>15.938930875576132</v>
      </c>
      <c r="L8" t="s">
        <v>107</v>
      </c>
      <c r="M8" s="142">
        <v>20130723</v>
      </c>
      <c r="N8" s="142">
        <v>18</v>
      </c>
      <c r="O8" s="142">
        <v>99.637</v>
      </c>
      <c r="P8" s="146" t="s">
        <v>79</v>
      </c>
      <c r="Q8" t="str">
        <f t="shared" si="1"/>
        <v>勝ち</v>
      </c>
      <c r="R8">
        <f t="shared" si="5"/>
        <v>21.699999999999875</v>
      </c>
      <c r="S8" s="145">
        <v>100</v>
      </c>
      <c r="T8" s="145">
        <v>100</v>
      </c>
      <c r="U8" s="124">
        <f t="shared" si="6"/>
        <v>67.49999999999972</v>
      </c>
      <c r="V8" s="124">
        <f t="shared" si="7"/>
      </c>
      <c r="W8" s="124">
        <f t="shared" si="11"/>
        <v>107325</v>
      </c>
      <c r="X8" s="124">
        <f t="shared" si="8"/>
        <v>21.699999999999875</v>
      </c>
      <c r="Y8" s="124">
        <f t="shared" si="10"/>
        <v>34587.48</v>
      </c>
      <c r="Z8" s="124">
        <f t="shared" si="2"/>
        <v>972012</v>
      </c>
      <c r="AA8" s="125" t="s">
        <v>69</v>
      </c>
      <c r="AB8" s="124">
        <f t="shared" si="9"/>
        <v>3.1105990783410187</v>
      </c>
      <c r="AC8">
        <f t="shared" si="3"/>
        <v>3</v>
      </c>
    </row>
    <row r="9" spans="1:29" ht="13.5">
      <c r="A9" s="139">
        <v>8</v>
      </c>
      <c r="B9" t="s">
        <v>95</v>
      </c>
      <c r="C9" t="s">
        <v>106</v>
      </c>
      <c r="D9" t="s">
        <v>98</v>
      </c>
      <c r="E9" s="142" t="s">
        <v>73</v>
      </c>
      <c r="F9">
        <f t="shared" si="0"/>
        <v>22.3</v>
      </c>
      <c r="G9" s="142">
        <v>20130723</v>
      </c>
      <c r="H9" s="142">
        <v>17</v>
      </c>
      <c r="I9" s="142">
        <v>99.577</v>
      </c>
      <c r="J9" s="142">
        <v>99.403</v>
      </c>
      <c r="K9" s="134">
        <f t="shared" si="4"/>
        <v>22.345103448276845</v>
      </c>
      <c r="L9" t="s">
        <v>107</v>
      </c>
      <c r="M9" s="142">
        <v>20130723</v>
      </c>
      <c r="N9" s="142">
        <v>23</v>
      </c>
      <c r="O9" s="142">
        <v>99.71</v>
      </c>
      <c r="P9" s="146" t="s">
        <v>79</v>
      </c>
      <c r="Q9" t="str">
        <f t="shared" si="1"/>
        <v>勝ち</v>
      </c>
      <c r="R9">
        <f t="shared" si="5"/>
        <v>17.39999999999924</v>
      </c>
      <c r="S9" s="145">
        <v>100</v>
      </c>
      <c r="T9" s="145">
        <v>100</v>
      </c>
      <c r="U9" s="124">
        <f t="shared" si="6"/>
        <v>13.299999999999557</v>
      </c>
      <c r="V9" s="124">
        <f t="shared" si="7"/>
      </c>
      <c r="W9" s="124">
        <f t="shared" si="11"/>
        <v>29658</v>
      </c>
      <c r="X9" s="124">
        <f t="shared" si="8"/>
        <v>17.39999999999924</v>
      </c>
      <c r="Y9" s="124">
        <f t="shared" si="10"/>
        <v>38880.48</v>
      </c>
      <c r="Z9" s="124">
        <f t="shared" si="2"/>
        <v>1001670</v>
      </c>
      <c r="AA9" s="125" t="s">
        <v>69</v>
      </c>
      <c r="AB9" s="124">
        <f t="shared" si="9"/>
        <v>0.764367816091962</v>
      </c>
      <c r="AC9">
        <f t="shared" si="3"/>
        <v>4</v>
      </c>
    </row>
    <row r="10" spans="1:29" ht="13.5">
      <c r="A10" s="139">
        <v>9</v>
      </c>
      <c r="B10" t="s">
        <v>95</v>
      </c>
      <c r="C10" t="s">
        <v>106</v>
      </c>
      <c r="D10" t="s">
        <v>98</v>
      </c>
      <c r="E10" s="142" t="s">
        <v>80</v>
      </c>
      <c r="F10">
        <f t="shared" si="0"/>
        <v>41.7</v>
      </c>
      <c r="G10" s="142">
        <v>20130724</v>
      </c>
      <c r="H10" s="142">
        <v>1</v>
      </c>
      <c r="I10" s="142">
        <v>99.681</v>
      </c>
      <c r="J10" s="142">
        <v>99.777</v>
      </c>
      <c r="K10" s="134">
        <f t="shared" si="4"/>
        <v>41.73624999999842</v>
      </c>
      <c r="L10" t="s">
        <v>107</v>
      </c>
      <c r="M10" s="142">
        <v>20130724</v>
      </c>
      <c r="N10" s="142">
        <v>9</v>
      </c>
      <c r="O10" s="142">
        <v>99.588</v>
      </c>
      <c r="P10" s="146" t="s">
        <v>112</v>
      </c>
      <c r="Q10" t="str">
        <f t="shared" si="1"/>
        <v>勝ち</v>
      </c>
      <c r="R10">
        <f t="shared" si="5"/>
        <v>9.600000000000364</v>
      </c>
      <c r="S10" s="145">
        <v>100</v>
      </c>
      <c r="T10" s="145">
        <v>100</v>
      </c>
      <c r="U10" s="124">
        <f t="shared" si="6"/>
        <v>9.300000000000352</v>
      </c>
      <c r="V10" s="124">
        <f t="shared" si="7"/>
      </c>
      <c r="W10" s="124">
        <f t="shared" si="11"/>
        <v>38781</v>
      </c>
      <c r="X10" s="124">
        <f t="shared" si="8"/>
        <v>9.600000000000364</v>
      </c>
      <c r="Y10" s="124">
        <f t="shared" si="10"/>
        <v>40066.8</v>
      </c>
      <c r="Z10" s="124">
        <f t="shared" si="2"/>
        <v>1040451</v>
      </c>
      <c r="AA10" s="125" t="s">
        <v>69</v>
      </c>
      <c r="AB10" s="124">
        <f t="shared" si="9"/>
        <v>0.96875</v>
      </c>
      <c r="AC10">
        <f t="shared" si="3"/>
        <v>5</v>
      </c>
    </row>
    <row r="11" spans="1:29" ht="13.5">
      <c r="A11" s="139">
        <v>10</v>
      </c>
      <c r="B11" t="s">
        <v>95</v>
      </c>
      <c r="C11" t="s">
        <v>106</v>
      </c>
      <c r="D11" t="s">
        <v>98</v>
      </c>
      <c r="E11" s="142" t="s">
        <v>73</v>
      </c>
      <c r="F11">
        <f t="shared" si="0"/>
        <v>13.2</v>
      </c>
      <c r="G11" s="142">
        <v>20130724</v>
      </c>
      <c r="H11" s="142">
        <v>10</v>
      </c>
      <c r="I11" s="142">
        <v>99.733</v>
      </c>
      <c r="J11" s="142">
        <v>99.418</v>
      </c>
      <c r="K11" s="134">
        <f t="shared" si="4"/>
        <v>13.212076190476287</v>
      </c>
      <c r="L11" t="s">
        <v>107</v>
      </c>
      <c r="M11" s="142">
        <v>20130725</v>
      </c>
      <c r="N11" s="142">
        <v>10</v>
      </c>
      <c r="O11" s="142">
        <v>100.032</v>
      </c>
      <c r="P11" s="146" t="s">
        <v>113</v>
      </c>
      <c r="Q11" t="str">
        <f t="shared" si="1"/>
        <v>勝ち</v>
      </c>
      <c r="R11">
        <f t="shared" si="5"/>
        <v>31.499999999999773</v>
      </c>
      <c r="S11" s="145">
        <v>100</v>
      </c>
      <c r="T11" s="145">
        <v>100</v>
      </c>
      <c r="U11" s="124">
        <f t="shared" si="6"/>
        <v>29.89999999999924</v>
      </c>
      <c r="V11" s="124">
        <f t="shared" si="7"/>
      </c>
      <c r="W11" s="124">
        <f t="shared" si="11"/>
        <v>39467</v>
      </c>
      <c r="X11" s="124">
        <f t="shared" si="8"/>
        <v>31.499999999999773</v>
      </c>
      <c r="Y11" s="124">
        <f t="shared" si="10"/>
        <v>41618.04</v>
      </c>
      <c r="Z11" s="124">
        <f t="shared" si="2"/>
        <v>1079918</v>
      </c>
      <c r="AA11" s="125" t="s">
        <v>69</v>
      </c>
      <c r="AB11" s="124">
        <f t="shared" si="9"/>
        <v>0.9492063492063318</v>
      </c>
      <c r="AC11">
        <f t="shared" si="3"/>
        <v>6</v>
      </c>
    </row>
    <row r="12" spans="1:29" ht="13.5">
      <c r="A12" s="139">
        <v>11</v>
      </c>
      <c r="B12" t="s">
        <v>95</v>
      </c>
      <c r="C12" t="s">
        <v>106</v>
      </c>
      <c r="D12" t="s">
        <v>98</v>
      </c>
      <c r="E12" s="142" t="s">
        <v>80</v>
      </c>
      <c r="F12">
        <f t="shared" si="0"/>
        <v>24.9</v>
      </c>
      <c r="G12" s="142">
        <v>20130725</v>
      </c>
      <c r="H12" s="142">
        <v>18</v>
      </c>
      <c r="I12" s="142">
        <v>99.844</v>
      </c>
      <c r="J12" s="142">
        <v>100.017</v>
      </c>
      <c r="K12" s="134">
        <f t="shared" si="4"/>
        <v>24.969202312138464</v>
      </c>
      <c r="L12" t="s">
        <v>107</v>
      </c>
      <c r="M12" s="142">
        <v>20130729</v>
      </c>
      <c r="N12" s="142">
        <v>22</v>
      </c>
      <c r="O12" s="142">
        <v>98.004</v>
      </c>
      <c r="P12" s="146" t="s">
        <v>114</v>
      </c>
      <c r="Q12" t="str">
        <f t="shared" si="1"/>
        <v>勝ち</v>
      </c>
      <c r="R12">
        <f t="shared" si="5"/>
        <v>17.300000000000182</v>
      </c>
      <c r="S12" s="145">
        <v>100</v>
      </c>
      <c r="T12" s="145">
        <v>100</v>
      </c>
      <c r="U12" s="124">
        <f t="shared" si="6"/>
        <v>183.99999999999892</v>
      </c>
      <c r="V12" s="124">
        <f t="shared" si="7"/>
      </c>
      <c r="W12" s="124">
        <f t="shared" si="11"/>
        <v>458159</v>
      </c>
      <c r="X12" s="124">
        <f t="shared" si="8"/>
        <v>17.300000000000182</v>
      </c>
      <c r="Y12" s="124">
        <f t="shared" si="10"/>
        <v>43196.72</v>
      </c>
      <c r="Z12" s="124">
        <f t="shared" si="2"/>
        <v>1538077</v>
      </c>
      <c r="AA12" s="125" t="s">
        <v>69</v>
      </c>
      <c r="AB12" s="124">
        <f t="shared" si="9"/>
        <v>10.635838150288842</v>
      </c>
      <c r="AC12">
        <f t="shared" si="3"/>
        <v>7</v>
      </c>
    </row>
    <row r="13" spans="1:29" ht="13.5">
      <c r="A13" s="139">
        <v>12</v>
      </c>
      <c r="B13" t="s">
        <v>95</v>
      </c>
      <c r="C13" t="s">
        <v>106</v>
      </c>
      <c r="D13" t="s">
        <v>98</v>
      </c>
      <c r="E13" s="142" t="s">
        <v>80</v>
      </c>
      <c r="F13">
        <f t="shared" si="0"/>
        <v>22.9</v>
      </c>
      <c r="G13" s="142">
        <v>20130730</v>
      </c>
      <c r="H13" s="142">
        <v>2</v>
      </c>
      <c r="I13" s="142">
        <v>97.736</v>
      </c>
      <c r="J13" s="142">
        <v>98.004</v>
      </c>
      <c r="K13" s="134">
        <f t="shared" si="4"/>
        <v>22.956373134328302</v>
      </c>
      <c r="L13" t="s">
        <v>107</v>
      </c>
      <c r="M13" s="142">
        <v>20130730</v>
      </c>
      <c r="N13" s="142">
        <v>8</v>
      </c>
      <c r="O13" s="142">
        <v>97.999</v>
      </c>
      <c r="P13" s="146" t="s">
        <v>115</v>
      </c>
      <c r="Q13" t="str">
        <f t="shared" si="1"/>
        <v>負け</v>
      </c>
      <c r="R13">
        <f t="shared" si="5"/>
        <v>26.800000000000068</v>
      </c>
      <c r="S13" s="145">
        <v>100</v>
      </c>
      <c r="T13" s="145">
        <v>100</v>
      </c>
      <c r="U13" s="124">
        <f t="shared" si="6"/>
      </c>
      <c r="V13" s="124">
        <f t="shared" si="7"/>
        <v>-26.299999999999102</v>
      </c>
      <c r="W13" s="124">
        <f t="shared" si="11"/>
        <v>-60226</v>
      </c>
      <c r="X13" s="124">
        <f t="shared" si="8"/>
        <v>26.800000000000068</v>
      </c>
      <c r="Y13" s="124">
        <f t="shared" si="10"/>
        <v>61523.08</v>
      </c>
      <c r="Z13" s="124">
        <f t="shared" si="2"/>
        <v>1477851</v>
      </c>
      <c r="AA13" s="125" t="s">
        <v>69</v>
      </c>
      <c r="AB13" s="124">
        <f t="shared" si="9"/>
        <v>-0.9813432835820536</v>
      </c>
      <c r="AC13">
        <f t="shared" si="3"/>
        <v>1</v>
      </c>
    </row>
    <row r="14" spans="1:29" ht="13.5">
      <c r="A14" s="139">
        <v>13</v>
      </c>
      <c r="B14" t="s">
        <v>95</v>
      </c>
      <c r="C14" t="s">
        <v>106</v>
      </c>
      <c r="D14" t="s">
        <v>98</v>
      </c>
      <c r="E14" s="142" t="s">
        <v>80</v>
      </c>
      <c r="F14">
        <f t="shared" si="0"/>
        <v>23.9</v>
      </c>
      <c r="G14" s="142">
        <v>20130730</v>
      </c>
      <c r="H14" s="142">
        <v>16</v>
      </c>
      <c r="I14" s="142">
        <v>98.112</v>
      </c>
      <c r="J14" s="142">
        <v>98.359</v>
      </c>
      <c r="K14" s="134">
        <f t="shared" si="4"/>
        <v>23.932809716599202</v>
      </c>
      <c r="L14" t="s">
        <v>107</v>
      </c>
      <c r="M14" s="142">
        <v>20130730</v>
      </c>
      <c r="N14" s="142">
        <v>22</v>
      </c>
      <c r="O14" s="142">
        <v>98.06</v>
      </c>
      <c r="P14" s="146" t="s">
        <v>116</v>
      </c>
      <c r="Q14" t="str">
        <f t="shared" si="1"/>
        <v>勝ち</v>
      </c>
      <c r="R14">
        <f t="shared" si="5"/>
        <v>24.69999999999999</v>
      </c>
      <c r="S14" s="145">
        <v>100</v>
      </c>
      <c r="T14" s="145">
        <v>100</v>
      </c>
      <c r="U14" s="124">
        <f t="shared" si="6"/>
        <v>5.19999999999925</v>
      </c>
      <c r="V14" s="124">
        <f t="shared" si="7"/>
      </c>
      <c r="W14" s="124">
        <f t="shared" si="11"/>
        <v>12427</v>
      </c>
      <c r="X14" s="124">
        <f t="shared" si="8"/>
        <v>24.69999999999999</v>
      </c>
      <c r="Y14" s="124">
        <f t="shared" si="10"/>
        <v>59114.04</v>
      </c>
      <c r="Z14" s="124">
        <f t="shared" si="2"/>
        <v>1490278</v>
      </c>
      <c r="AA14" s="125" t="s">
        <v>69</v>
      </c>
      <c r="AB14" s="124">
        <f t="shared" si="9"/>
        <v>0.2105263157894434</v>
      </c>
      <c r="AC14">
        <f t="shared" si="3"/>
        <v>1</v>
      </c>
    </row>
    <row r="15" spans="1:29" ht="13.5">
      <c r="A15" s="139">
        <v>14</v>
      </c>
      <c r="B15" t="s">
        <v>95</v>
      </c>
      <c r="C15" t="s">
        <v>106</v>
      </c>
      <c r="D15" t="s">
        <v>98</v>
      </c>
      <c r="E15" s="142" t="s">
        <v>73</v>
      </c>
      <c r="F15">
        <f t="shared" si="0"/>
        <v>82.7</v>
      </c>
      <c r="G15" s="142">
        <v>20130731</v>
      </c>
      <c r="H15" s="142">
        <v>5</v>
      </c>
      <c r="I15" s="142">
        <v>98.04</v>
      </c>
      <c r="J15" s="142">
        <v>97.968</v>
      </c>
      <c r="K15" s="134">
        <f t="shared" si="4"/>
        <v>82.79322222221909</v>
      </c>
      <c r="L15" t="s">
        <v>107</v>
      </c>
      <c r="M15" s="142">
        <v>20130731</v>
      </c>
      <c r="N15" s="142">
        <v>9</v>
      </c>
      <c r="O15" s="142">
        <v>97.954</v>
      </c>
      <c r="P15" s="146" t="s">
        <v>71</v>
      </c>
      <c r="Q15" t="str">
        <f t="shared" si="1"/>
        <v>負け</v>
      </c>
      <c r="R15">
        <f t="shared" si="5"/>
        <v>7.200000000000273</v>
      </c>
      <c r="S15" s="145">
        <v>100</v>
      </c>
      <c r="T15" s="145">
        <v>100</v>
      </c>
      <c r="U15" s="124">
        <f t="shared" si="6"/>
      </c>
      <c r="V15" s="124">
        <f t="shared" si="7"/>
        <v>-8.600000000001273</v>
      </c>
      <c r="W15" s="124">
        <f t="shared" si="11"/>
        <v>-71122</v>
      </c>
      <c r="X15" s="124">
        <f t="shared" si="8"/>
        <v>7.200000000000273</v>
      </c>
      <c r="Y15" s="124">
        <f t="shared" si="10"/>
        <v>59611.12</v>
      </c>
      <c r="Z15" s="124">
        <f t="shared" si="2"/>
        <v>1419156</v>
      </c>
      <c r="AA15" s="125" t="s">
        <v>69</v>
      </c>
      <c r="AB15" s="124">
        <f t="shared" si="9"/>
        <v>-1.194444444444576</v>
      </c>
      <c r="AC15">
        <f t="shared" si="3"/>
        <v>1</v>
      </c>
    </row>
    <row r="16" spans="1:29" ht="13.5">
      <c r="A16">
        <v>15</v>
      </c>
      <c r="B16" t="s">
        <v>95</v>
      </c>
      <c r="C16" t="s">
        <v>106</v>
      </c>
      <c r="D16" t="s">
        <v>98</v>
      </c>
      <c r="E16" s="142" t="s">
        <v>80</v>
      </c>
      <c r="F16">
        <f t="shared" si="0"/>
        <v>39.4</v>
      </c>
      <c r="G16" s="142">
        <v>20130731</v>
      </c>
      <c r="H16" s="142">
        <v>13</v>
      </c>
      <c r="I16" s="142">
        <v>97.956</v>
      </c>
      <c r="J16" s="142">
        <v>98.1</v>
      </c>
      <c r="K16" s="134">
        <f t="shared" si="4"/>
        <v>39.421000000002394</v>
      </c>
      <c r="L16" t="s">
        <v>107</v>
      </c>
      <c r="M16" s="142">
        <v>20130731</v>
      </c>
      <c r="N16" s="142">
        <v>20</v>
      </c>
      <c r="O16" s="142">
        <v>97.769</v>
      </c>
      <c r="P16" s="146" t="s">
        <v>117</v>
      </c>
      <c r="Q16" t="str">
        <f t="shared" si="1"/>
        <v>勝ち</v>
      </c>
      <c r="R16">
        <f t="shared" si="5"/>
        <v>14.399999999999125</v>
      </c>
      <c r="S16" s="145">
        <v>100</v>
      </c>
      <c r="T16" s="145">
        <v>100</v>
      </c>
      <c r="U16" s="124">
        <f t="shared" si="6"/>
        <v>18.69999999999976</v>
      </c>
      <c r="V16" s="124">
        <f t="shared" si="7"/>
      </c>
      <c r="W16" s="124">
        <f t="shared" si="11"/>
        <v>73677</v>
      </c>
      <c r="X16" s="124">
        <f t="shared" si="8"/>
        <v>14.399999999999125</v>
      </c>
      <c r="Y16" s="124">
        <f t="shared" si="10"/>
        <v>56766.24</v>
      </c>
      <c r="Z16" s="124">
        <f t="shared" si="2"/>
        <v>1492833</v>
      </c>
      <c r="AA16" s="125" t="s">
        <v>69</v>
      </c>
      <c r="AB16" s="124">
        <f t="shared" si="9"/>
        <v>1.2986111111111736</v>
      </c>
      <c r="AC16">
        <f t="shared" si="3"/>
        <v>1</v>
      </c>
    </row>
    <row r="17" spans="1:29" ht="13.5">
      <c r="A17">
        <v>16</v>
      </c>
      <c r="B17" t="s">
        <v>95</v>
      </c>
      <c r="C17" t="s">
        <v>106</v>
      </c>
      <c r="D17" t="s">
        <v>98</v>
      </c>
      <c r="E17" s="142" t="s">
        <v>73</v>
      </c>
      <c r="F17">
        <f t="shared" si="0"/>
        <v>22.6</v>
      </c>
      <c r="G17" s="142">
        <v>20130801</v>
      </c>
      <c r="H17" s="142">
        <v>10</v>
      </c>
      <c r="I17" s="142">
        <v>98.085</v>
      </c>
      <c r="J17" s="142">
        <v>97.821</v>
      </c>
      <c r="K17" s="134">
        <f t="shared" si="4"/>
        <v>22.61868181818218</v>
      </c>
      <c r="L17" t="s">
        <v>107</v>
      </c>
      <c r="M17" s="142">
        <v>20130802</v>
      </c>
      <c r="N17" s="142">
        <v>21</v>
      </c>
      <c r="O17" s="142">
        <v>99.256</v>
      </c>
      <c r="P17" s="146" t="s">
        <v>118</v>
      </c>
      <c r="Q17" t="str">
        <f t="shared" si="1"/>
        <v>勝ち</v>
      </c>
      <c r="R17">
        <f t="shared" si="5"/>
        <v>26.39999999999958</v>
      </c>
      <c r="S17" s="145">
        <v>100</v>
      </c>
      <c r="T17" s="145">
        <v>100</v>
      </c>
      <c r="U17" s="124">
        <f t="shared" si="6"/>
        <v>117.10000000000065</v>
      </c>
      <c r="V17" s="124">
        <f t="shared" si="7"/>
      </c>
      <c r="W17" s="124">
        <f t="shared" si="11"/>
        <v>264646</v>
      </c>
      <c r="X17" s="124">
        <f t="shared" si="8"/>
        <v>26.39999999999958</v>
      </c>
      <c r="Y17" s="124">
        <f t="shared" si="10"/>
        <v>59713.32</v>
      </c>
      <c r="Z17" s="124">
        <f t="shared" si="2"/>
        <v>1757479</v>
      </c>
      <c r="AA17" s="125" t="s">
        <v>69</v>
      </c>
      <c r="AB17" s="124">
        <f t="shared" si="9"/>
        <v>4.435606060606156</v>
      </c>
      <c r="AC17">
        <f t="shared" si="3"/>
        <v>2</v>
      </c>
    </row>
    <row r="18" spans="1:29" ht="13.5">
      <c r="A18">
        <v>17</v>
      </c>
      <c r="B18" t="s">
        <v>95</v>
      </c>
      <c r="C18" t="s">
        <v>106</v>
      </c>
      <c r="D18" t="s">
        <v>98</v>
      </c>
      <c r="E18" s="142" t="s">
        <v>80</v>
      </c>
      <c r="F18">
        <f t="shared" si="0"/>
        <v>6.7</v>
      </c>
      <c r="G18" s="142">
        <v>20130802</v>
      </c>
      <c r="H18" s="142">
        <v>21</v>
      </c>
      <c r="I18" s="142">
        <v>98.904</v>
      </c>
      <c r="J18" s="142">
        <v>99.945</v>
      </c>
      <c r="K18" s="134">
        <f t="shared" si="4"/>
        <v>6.75304130643614</v>
      </c>
      <c r="L18" t="s">
        <v>107</v>
      </c>
      <c r="M18" s="142">
        <v>20130809</v>
      </c>
      <c r="N18" s="142">
        <v>3</v>
      </c>
      <c r="O18" s="142">
        <v>96.452</v>
      </c>
      <c r="P18" s="146" t="s">
        <v>79</v>
      </c>
      <c r="Q18" t="str">
        <f>IF(P18="トレーリング","勝ち",IF(OR(P18="LC",P18="建て値前LC"),"負け","－"))</f>
        <v>勝ち</v>
      </c>
      <c r="R18">
        <f t="shared" si="5"/>
        <v>104.09999999999968</v>
      </c>
      <c r="S18" s="145">
        <v>100</v>
      </c>
      <c r="T18" s="145">
        <v>100</v>
      </c>
      <c r="U18" s="124">
        <f t="shared" si="6"/>
        <v>245.19999999999982</v>
      </c>
      <c r="V18" s="124">
        <f t="shared" si="7"/>
      </c>
      <c r="W18" s="124">
        <f t="shared" si="11"/>
        <v>164284</v>
      </c>
      <c r="X18" s="124">
        <f t="shared" si="8"/>
        <v>104.09999999999968</v>
      </c>
      <c r="Y18" s="124">
        <f t="shared" si="10"/>
        <v>70299.16</v>
      </c>
      <c r="Z18" s="124">
        <f t="shared" si="2"/>
        <v>1921763</v>
      </c>
      <c r="AA18" s="125" t="s">
        <v>69</v>
      </c>
      <c r="AB18" s="124">
        <f t="shared" si="9"/>
        <v>2.3554274735830987</v>
      </c>
      <c r="AC18">
        <f t="shared" si="3"/>
        <v>3</v>
      </c>
    </row>
    <row r="19" spans="1:29" ht="13.5">
      <c r="A19">
        <v>18</v>
      </c>
      <c r="B19" t="s">
        <v>95</v>
      </c>
      <c r="C19" t="s">
        <v>106</v>
      </c>
      <c r="D19" t="s">
        <v>98</v>
      </c>
      <c r="E19" s="142" t="s">
        <v>80</v>
      </c>
      <c r="F19">
        <f t="shared" si="0"/>
        <v>28.7</v>
      </c>
      <c r="G19" s="142">
        <v>20130809</v>
      </c>
      <c r="H19" s="142">
        <v>10</v>
      </c>
      <c r="I19" s="142">
        <v>96.511</v>
      </c>
      <c r="J19" s="142">
        <v>96.778</v>
      </c>
      <c r="K19" s="134">
        <f t="shared" si="4"/>
        <v>28.79045692883786</v>
      </c>
      <c r="L19" t="s">
        <v>107</v>
      </c>
      <c r="M19" s="142">
        <v>20130809</v>
      </c>
      <c r="N19" s="142">
        <v>13</v>
      </c>
      <c r="O19" s="142">
        <v>96.571</v>
      </c>
      <c r="P19" s="146" t="s">
        <v>93</v>
      </c>
      <c r="Q19" t="str">
        <f t="shared" si="1"/>
        <v>負け</v>
      </c>
      <c r="R19">
        <f t="shared" si="5"/>
        <v>26.700000000001012</v>
      </c>
      <c r="S19" s="145">
        <v>100</v>
      </c>
      <c r="T19" s="145">
        <v>100</v>
      </c>
      <c r="U19" s="124">
        <f t="shared" si="6"/>
      </c>
      <c r="V19" s="124">
        <f t="shared" si="7"/>
        <v>-6.000000000000227</v>
      </c>
      <c r="W19" s="124">
        <f t="shared" si="11"/>
        <v>-17220</v>
      </c>
      <c r="X19" s="124">
        <f t="shared" si="8"/>
        <v>26.700000000001012</v>
      </c>
      <c r="Y19" s="124">
        <f t="shared" si="10"/>
        <v>76870.52</v>
      </c>
      <c r="Z19" s="124">
        <f t="shared" si="2"/>
        <v>1904543</v>
      </c>
      <c r="AA19" s="125" t="s">
        <v>69</v>
      </c>
      <c r="AB19" s="124">
        <f t="shared" si="9"/>
        <v>-0.2247191011235955</v>
      </c>
      <c r="AC19">
        <f t="shared" si="3"/>
        <v>1</v>
      </c>
    </row>
    <row r="20" spans="1:29" ht="13.5">
      <c r="A20">
        <v>19</v>
      </c>
      <c r="B20" t="s">
        <v>95</v>
      </c>
      <c r="C20" t="s">
        <v>106</v>
      </c>
      <c r="D20" t="s">
        <v>98</v>
      </c>
      <c r="E20" s="142" t="s">
        <v>80</v>
      </c>
      <c r="F20">
        <f t="shared" si="0"/>
        <v>32.8</v>
      </c>
      <c r="G20" s="142">
        <v>20130809</v>
      </c>
      <c r="H20" s="142">
        <v>18</v>
      </c>
      <c r="I20" s="142">
        <v>96.478</v>
      </c>
      <c r="J20" s="142">
        <v>96.71</v>
      </c>
      <c r="K20" s="134">
        <f t="shared" si="4"/>
        <v>32.83694827586216</v>
      </c>
      <c r="L20" t="s">
        <v>107</v>
      </c>
      <c r="M20" s="142">
        <v>20130810</v>
      </c>
      <c r="N20" s="142">
        <v>1</v>
      </c>
      <c r="O20" s="142">
        <v>96.406</v>
      </c>
      <c r="P20" s="146" t="s">
        <v>119</v>
      </c>
      <c r="Q20" t="str">
        <f t="shared" si="1"/>
        <v>勝ち</v>
      </c>
      <c r="R20">
        <f t="shared" si="5"/>
        <v>23.199999999999932</v>
      </c>
      <c r="S20" s="145">
        <v>100</v>
      </c>
      <c r="T20" s="145">
        <v>100</v>
      </c>
      <c r="U20" s="124">
        <f t="shared" si="6"/>
        <v>7.199999999998852</v>
      </c>
      <c r="V20" s="124">
        <f t="shared" si="7"/>
      </c>
      <c r="W20" s="124">
        <f t="shared" si="11"/>
        <v>23615</v>
      </c>
      <c r="X20" s="124">
        <f t="shared" si="8"/>
        <v>23.199999999999932</v>
      </c>
      <c r="Y20" s="124">
        <f t="shared" si="10"/>
        <v>76181.72</v>
      </c>
      <c r="Z20" s="124">
        <f t="shared" si="2"/>
        <v>1928158</v>
      </c>
      <c r="AA20" s="125" t="s">
        <v>69</v>
      </c>
      <c r="AB20" s="124">
        <f t="shared" si="9"/>
        <v>0.31034482758615833</v>
      </c>
      <c r="AC20">
        <f t="shared" si="3"/>
        <v>1</v>
      </c>
    </row>
    <row r="21" spans="1:29" ht="13.5">
      <c r="A21">
        <v>20</v>
      </c>
      <c r="B21" t="s">
        <v>95</v>
      </c>
      <c r="C21" t="s">
        <v>106</v>
      </c>
      <c r="D21" t="s">
        <v>98</v>
      </c>
      <c r="E21" s="142" t="s">
        <v>80</v>
      </c>
      <c r="F21">
        <f t="shared" si="0"/>
        <v>59.3</v>
      </c>
      <c r="G21" s="142">
        <v>20130810</v>
      </c>
      <c r="H21" s="142">
        <v>3</v>
      </c>
      <c r="I21" s="142">
        <v>96.275</v>
      </c>
      <c r="J21" s="142">
        <v>96.405</v>
      </c>
      <c r="K21" s="134">
        <f t="shared" si="4"/>
        <v>59.32793846154055</v>
      </c>
      <c r="L21" t="s">
        <v>107</v>
      </c>
      <c r="M21" s="142">
        <v>20130812</v>
      </c>
      <c r="N21" s="142">
        <v>8</v>
      </c>
      <c r="O21" s="142">
        <v>96.401</v>
      </c>
      <c r="P21" s="146" t="s">
        <v>120</v>
      </c>
      <c r="Q21" t="str">
        <f t="shared" si="1"/>
        <v>負け</v>
      </c>
      <c r="R21">
        <f t="shared" si="5"/>
        <v>12.999999999999545</v>
      </c>
      <c r="S21" s="145">
        <v>100</v>
      </c>
      <c r="T21" s="145">
        <v>100</v>
      </c>
      <c r="U21" s="124">
        <f t="shared" si="6"/>
      </c>
      <c r="V21" s="124">
        <f t="shared" si="7"/>
        <v>-12.599999999999056</v>
      </c>
      <c r="W21" s="124">
        <f t="shared" si="11"/>
        <v>-74717</v>
      </c>
      <c r="X21" s="124">
        <f t="shared" si="8"/>
        <v>12.999999999999545</v>
      </c>
      <c r="Y21" s="124">
        <f t="shared" si="10"/>
        <v>77126.32</v>
      </c>
      <c r="Z21" s="124">
        <f t="shared" si="2"/>
        <v>1853441</v>
      </c>
      <c r="AA21" s="125" t="s">
        <v>69</v>
      </c>
      <c r="AB21" s="124">
        <f t="shared" si="9"/>
        <v>-0.9692307692307306</v>
      </c>
      <c r="AC21">
        <f t="shared" si="3"/>
        <v>1</v>
      </c>
    </row>
    <row r="22" spans="1:29" ht="13.5">
      <c r="A22">
        <v>21</v>
      </c>
      <c r="B22" t="s">
        <v>95</v>
      </c>
      <c r="C22" t="s">
        <v>106</v>
      </c>
      <c r="D22" t="s">
        <v>98</v>
      </c>
      <c r="E22" s="142" t="s">
        <v>73</v>
      </c>
      <c r="F22">
        <f t="shared" si="0"/>
        <v>27.3</v>
      </c>
      <c r="G22" s="142">
        <v>20130812</v>
      </c>
      <c r="H22" s="142">
        <v>10</v>
      </c>
      <c r="I22" s="142">
        <v>96.329</v>
      </c>
      <c r="J22" s="142">
        <v>96.058</v>
      </c>
      <c r="K22" s="134">
        <f t="shared" si="4"/>
        <v>27.35706273062866</v>
      </c>
      <c r="L22" t="s">
        <v>107</v>
      </c>
      <c r="M22" s="142">
        <v>20130812</v>
      </c>
      <c r="N22" s="142">
        <v>22</v>
      </c>
      <c r="O22" s="142">
        <v>96.664</v>
      </c>
      <c r="P22" s="146" t="s">
        <v>121</v>
      </c>
      <c r="Q22" t="str">
        <f t="shared" si="1"/>
        <v>勝ち</v>
      </c>
      <c r="R22">
        <f t="shared" si="5"/>
        <v>27.09999999999866</v>
      </c>
      <c r="S22" s="145">
        <v>100</v>
      </c>
      <c r="T22" s="145">
        <v>100</v>
      </c>
      <c r="U22" s="124">
        <f t="shared" si="6"/>
        <v>33.500000000000796</v>
      </c>
      <c r="V22" s="124">
        <f t="shared" si="7"/>
      </c>
      <c r="W22" s="124">
        <f t="shared" si="11"/>
        <v>91455</v>
      </c>
      <c r="X22" s="124">
        <f t="shared" si="8"/>
        <v>27.09999999999866</v>
      </c>
      <c r="Y22" s="124">
        <f t="shared" si="10"/>
        <v>74137.64</v>
      </c>
      <c r="Z22" s="124">
        <f t="shared" si="2"/>
        <v>1944896</v>
      </c>
      <c r="AA22" s="125" t="s">
        <v>69</v>
      </c>
      <c r="AB22" s="124">
        <f t="shared" si="9"/>
        <v>1.2361623616237067</v>
      </c>
      <c r="AC22">
        <f t="shared" si="3"/>
        <v>1</v>
      </c>
    </row>
    <row r="23" spans="1:29" ht="13.5">
      <c r="A23">
        <v>22</v>
      </c>
      <c r="B23" t="s">
        <v>95</v>
      </c>
      <c r="C23" t="s">
        <v>106</v>
      </c>
      <c r="D23" t="s">
        <v>98</v>
      </c>
      <c r="E23" s="142" t="s">
        <v>80</v>
      </c>
      <c r="F23">
        <f t="shared" si="0"/>
        <v>50.8</v>
      </c>
      <c r="G23" s="142">
        <v>20130814</v>
      </c>
      <c r="H23" s="142">
        <v>8</v>
      </c>
      <c r="I23" s="142">
        <v>98.128</v>
      </c>
      <c r="J23" s="142">
        <v>98.281</v>
      </c>
      <c r="K23" s="134">
        <f t="shared" si="4"/>
        <v>50.846954248364085</v>
      </c>
      <c r="L23" t="s">
        <v>107</v>
      </c>
      <c r="M23" s="142">
        <v>20130814</v>
      </c>
      <c r="N23" s="142">
        <v>9</v>
      </c>
      <c r="O23" s="142">
        <v>98.281</v>
      </c>
      <c r="P23" s="146" t="s">
        <v>122</v>
      </c>
      <c r="Q23" t="str">
        <f t="shared" si="1"/>
        <v>負け</v>
      </c>
      <c r="R23">
        <f t="shared" si="5"/>
        <v>15.30000000000058</v>
      </c>
      <c r="S23" s="145">
        <v>100</v>
      </c>
      <c r="T23" s="145">
        <v>100</v>
      </c>
      <c r="U23" s="124">
        <f t="shared" si="6"/>
      </c>
      <c r="V23" s="124">
        <f t="shared" si="7"/>
        <v>-15.30000000000058</v>
      </c>
      <c r="W23" s="124">
        <f t="shared" si="11"/>
        <v>-77724</v>
      </c>
      <c r="X23" s="124">
        <f t="shared" si="8"/>
        <v>15.30000000000058</v>
      </c>
      <c r="Y23" s="124">
        <f t="shared" si="10"/>
        <v>77795.84</v>
      </c>
      <c r="Z23" s="124">
        <f t="shared" si="2"/>
        <v>1867172</v>
      </c>
      <c r="AA23" s="125" t="s">
        <v>69</v>
      </c>
      <c r="AB23" s="124">
        <f t="shared" si="9"/>
        <v>-1</v>
      </c>
      <c r="AC23">
        <f t="shared" si="3"/>
        <v>1</v>
      </c>
    </row>
    <row r="24" spans="1:29" ht="13.5">
      <c r="A24">
        <v>23</v>
      </c>
      <c r="B24" t="s">
        <v>95</v>
      </c>
      <c r="C24" t="s">
        <v>106</v>
      </c>
      <c r="D24" t="s">
        <v>98</v>
      </c>
      <c r="E24" s="142" t="s">
        <v>80</v>
      </c>
      <c r="F24">
        <f t="shared" si="0"/>
        <v>53.3</v>
      </c>
      <c r="G24" s="142">
        <v>20130814</v>
      </c>
      <c r="H24" s="142">
        <v>10</v>
      </c>
      <c r="I24" s="142">
        <v>98.124</v>
      </c>
      <c r="J24" s="142">
        <v>98.264</v>
      </c>
      <c r="K24" s="134">
        <f t="shared" si="4"/>
        <v>53.34777142857122</v>
      </c>
      <c r="L24" t="s">
        <v>107</v>
      </c>
      <c r="M24" s="142">
        <v>20130814</v>
      </c>
      <c r="N24" s="142">
        <v>13</v>
      </c>
      <c r="O24" s="142">
        <v>98.112</v>
      </c>
      <c r="P24" s="146" t="s">
        <v>123</v>
      </c>
      <c r="Q24" t="str">
        <f t="shared" si="1"/>
        <v>勝ち</v>
      </c>
      <c r="R24">
        <f t="shared" si="5"/>
        <v>14.000000000000057</v>
      </c>
      <c r="S24" s="145">
        <v>100</v>
      </c>
      <c r="T24" s="145">
        <v>100</v>
      </c>
      <c r="U24" s="124">
        <f t="shared" si="6"/>
        <v>1.2000000000000455</v>
      </c>
      <c r="V24" s="124">
        <f t="shared" si="7"/>
      </c>
      <c r="W24" s="124">
        <f t="shared" si="11"/>
        <v>6396</v>
      </c>
      <c r="X24" s="124">
        <f t="shared" si="8"/>
        <v>14.000000000000057</v>
      </c>
      <c r="Y24" s="124">
        <f t="shared" si="10"/>
        <v>74686.88</v>
      </c>
      <c r="Z24" s="124">
        <f t="shared" si="2"/>
        <v>1873568</v>
      </c>
      <c r="AA24" s="125" t="s">
        <v>69</v>
      </c>
      <c r="AB24" s="124">
        <f t="shared" si="9"/>
        <v>0.08571428571428862</v>
      </c>
      <c r="AC24">
        <f t="shared" si="3"/>
        <v>1</v>
      </c>
    </row>
    <row r="25" spans="1:29" ht="13.5">
      <c r="A25">
        <v>24</v>
      </c>
      <c r="B25" t="s">
        <v>95</v>
      </c>
      <c r="C25" t="s">
        <v>106</v>
      </c>
      <c r="D25" t="s">
        <v>98</v>
      </c>
      <c r="E25" s="142" t="s">
        <v>80</v>
      </c>
      <c r="F25">
        <f t="shared" si="0"/>
        <v>32.3</v>
      </c>
      <c r="G25" s="142">
        <v>20130814</v>
      </c>
      <c r="H25" s="142">
        <v>21</v>
      </c>
      <c r="I25" s="142">
        <v>98.069</v>
      </c>
      <c r="J25" s="142">
        <v>98.301</v>
      </c>
      <c r="K25" s="134">
        <f t="shared" si="4"/>
        <v>32.30289655172423</v>
      </c>
      <c r="L25" t="s">
        <v>107</v>
      </c>
      <c r="M25" s="142">
        <v>20130815</v>
      </c>
      <c r="N25" s="142">
        <v>10</v>
      </c>
      <c r="O25" s="142">
        <v>98.134</v>
      </c>
      <c r="P25" s="146" t="s">
        <v>93</v>
      </c>
      <c r="Q25" t="str">
        <f t="shared" si="1"/>
        <v>負け</v>
      </c>
      <c r="R25">
        <f t="shared" si="5"/>
        <v>23.199999999999932</v>
      </c>
      <c r="S25" s="145">
        <v>100</v>
      </c>
      <c r="T25" s="145">
        <v>100</v>
      </c>
      <c r="U25" s="124">
        <f t="shared" si="6"/>
      </c>
      <c r="V25" s="124">
        <f t="shared" si="7"/>
        <v>-6.499999999999773</v>
      </c>
      <c r="W25" s="124">
        <f t="shared" si="11"/>
        <v>-20994</v>
      </c>
      <c r="X25" s="124">
        <f t="shared" si="8"/>
        <v>23.199999999999932</v>
      </c>
      <c r="Y25" s="124">
        <f t="shared" si="10"/>
        <v>74942.72</v>
      </c>
      <c r="Z25" s="124">
        <f t="shared" si="2"/>
        <v>1852574</v>
      </c>
      <c r="AA25" s="125" t="s">
        <v>69</v>
      </c>
      <c r="AB25" s="124">
        <f t="shared" si="9"/>
        <v>-0.2801724137930945</v>
      </c>
      <c r="AC25">
        <f t="shared" si="3"/>
        <v>1</v>
      </c>
    </row>
    <row r="26" spans="1:29" ht="13.5">
      <c r="A26">
        <v>25</v>
      </c>
      <c r="B26" t="s">
        <v>95</v>
      </c>
      <c r="C26" t="s">
        <v>106</v>
      </c>
      <c r="D26" t="s">
        <v>98</v>
      </c>
      <c r="E26" s="142" t="s">
        <v>80</v>
      </c>
      <c r="F26">
        <f t="shared" si="0"/>
        <v>15.2</v>
      </c>
      <c r="G26" s="142">
        <v>20130815</v>
      </c>
      <c r="H26" s="142">
        <v>11</v>
      </c>
      <c r="I26" s="142">
        <v>97.653</v>
      </c>
      <c r="J26" s="142">
        <v>98.138</v>
      </c>
      <c r="K26" s="134">
        <f t="shared" si="4"/>
        <v>15.278960824742288</v>
      </c>
      <c r="L26" t="s">
        <v>107</v>
      </c>
      <c r="M26" s="142">
        <v>20130815</v>
      </c>
      <c r="N26" s="142">
        <v>19</v>
      </c>
      <c r="O26" s="142">
        <v>98.138</v>
      </c>
      <c r="P26" s="146" t="s">
        <v>124</v>
      </c>
      <c r="Q26" t="str">
        <f t="shared" si="1"/>
        <v>負け</v>
      </c>
      <c r="R26">
        <f t="shared" si="5"/>
        <v>48.49999999999994</v>
      </c>
      <c r="S26" s="145">
        <v>100</v>
      </c>
      <c r="T26" s="145">
        <v>100</v>
      </c>
      <c r="U26" s="124">
        <f t="shared" si="6"/>
      </c>
      <c r="V26" s="124">
        <f t="shared" si="7"/>
        <v>-48.49999999999994</v>
      </c>
      <c r="W26" s="124">
        <f t="shared" si="11"/>
        <v>-73719</v>
      </c>
      <c r="X26" s="124">
        <f t="shared" si="8"/>
        <v>48.49999999999994</v>
      </c>
      <c r="Y26" s="124">
        <f t="shared" si="10"/>
        <v>74102.96</v>
      </c>
      <c r="Z26" s="124">
        <f t="shared" si="2"/>
        <v>1778855</v>
      </c>
      <c r="AA26" s="125" t="s">
        <v>69</v>
      </c>
      <c r="AB26" s="124">
        <f t="shared" si="9"/>
        <v>-1</v>
      </c>
      <c r="AC26">
        <f t="shared" si="3"/>
        <v>2</v>
      </c>
    </row>
    <row r="27" spans="1:29" ht="13.5">
      <c r="A27">
        <v>26</v>
      </c>
      <c r="B27" t="s">
        <v>95</v>
      </c>
      <c r="C27" t="s">
        <v>106</v>
      </c>
      <c r="D27" t="s">
        <v>98</v>
      </c>
      <c r="E27" s="142" t="s">
        <v>73</v>
      </c>
      <c r="F27">
        <f t="shared" si="0"/>
        <v>10.4</v>
      </c>
      <c r="G27" s="142">
        <v>20130815</v>
      </c>
      <c r="H27" s="142">
        <v>19</v>
      </c>
      <c r="I27" s="142">
        <v>98.199</v>
      </c>
      <c r="J27" s="142">
        <v>98.877</v>
      </c>
      <c r="K27" s="134">
        <f t="shared" si="4"/>
        <v>10.49471976401184</v>
      </c>
      <c r="L27" t="s">
        <v>107</v>
      </c>
      <c r="M27" s="142">
        <v>20130815</v>
      </c>
      <c r="N27" s="142">
        <v>23</v>
      </c>
      <c r="O27" s="142">
        <v>98.199</v>
      </c>
      <c r="P27" s="146" t="s">
        <v>89</v>
      </c>
      <c r="Q27" t="str">
        <f t="shared" si="1"/>
        <v>－</v>
      </c>
      <c r="R27">
        <f t="shared" si="5"/>
        <v>67.79999999999973</v>
      </c>
      <c r="S27" s="145">
        <v>100</v>
      </c>
      <c r="T27" s="145">
        <v>100</v>
      </c>
      <c r="U27" s="124">
        <f t="shared" si="6"/>
      </c>
      <c r="V27" s="124">
        <f t="shared" si="7"/>
        <v>0</v>
      </c>
      <c r="W27" s="124">
        <f t="shared" si="11"/>
        <v>0</v>
      </c>
      <c r="X27" s="124">
        <f t="shared" si="8"/>
        <v>67.79999999999973</v>
      </c>
      <c r="Y27" s="124">
        <f t="shared" si="10"/>
        <v>71154.2</v>
      </c>
      <c r="Z27" s="124">
        <f t="shared" si="2"/>
        <v>1778855</v>
      </c>
      <c r="AA27" s="125" t="s">
        <v>69</v>
      </c>
      <c r="AB27" s="124">
        <f t="shared" si="9"/>
        <v>0</v>
      </c>
      <c r="AC27">
        <f t="shared" si="3"/>
        <v>1</v>
      </c>
    </row>
    <row r="28" spans="1:29" ht="13.5">
      <c r="A28">
        <v>27</v>
      </c>
      <c r="B28" t="s">
        <v>95</v>
      </c>
      <c r="C28" t="s">
        <v>106</v>
      </c>
      <c r="D28" t="s">
        <v>98</v>
      </c>
      <c r="E28" s="142" t="s">
        <v>80</v>
      </c>
      <c r="F28">
        <f t="shared" si="0"/>
        <v>35.2</v>
      </c>
      <c r="G28" s="142">
        <v>20130816</v>
      </c>
      <c r="H28" s="142">
        <v>14</v>
      </c>
      <c r="I28" s="142">
        <v>97.517</v>
      </c>
      <c r="J28" s="142">
        <v>97.719</v>
      </c>
      <c r="K28" s="134">
        <f>Y28/S28/X28</f>
        <v>35.224851485148825</v>
      </c>
      <c r="L28" t="s">
        <v>107</v>
      </c>
      <c r="M28" s="142">
        <v>20130816</v>
      </c>
      <c r="N28" s="142">
        <v>21</v>
      </c>
      <c r="O28" s="142">
        <v>97.556</v>
      </c>
      <c r="P28" s="146" t="s">
        <v>93</v>
      </c>
      <c r="Q28" t="str">
        <f>IF(P28="トレーリング","勝ち",IF(OR(P28="LC",P28="建て値前LC"),"負け","－"))</f>
        <v>負け</v>
      </c>
      <c r="R28">
        <f t="shared" si="5"/>
        <v>20.199999999999818</v>
      </c>
      <c r="S28" s="145">
        <v>100</v>
      </c>
      <c r="T28" s="145">
        <v>100</v>
      </c>
      <c r="U28" s="124">
        <f t="shared" si="6"/>
      </c>
      <c r="V28" s="124">
        <f t="shared" si="7"/>
        <v>-3.900000000000148</v>
      </c>
      <c r="W28" s="124">
        <f t="shared" si="11"/>
        <v>-13728</v>
      </c>
      <c r="X28" s="124">
        <f t="shared" si="8"/>
        <v>20.199999999999818</v>
      </c>
      <c r="Y28" s="124">
        <f t="shared" si="10"/>
        <v>71154.2</v>
      </c>
      <c r="Z28" s="124">
        <f t="shared" si="2"/>
        <v>1765127</v>
      </c>
      <c r="AA28" s="125" t="s">
        <v>69</v>
      </c>
      <c r="AB28" s="124">
        <f t="shared" si="9"/>
        <v>-0.19306930693070212</v>
      </c>
      <c r="AC28">
        <f t="shared" si="3"/>
        <v>1</v>
      </c>
    </row>
    <row r="29" spans="1:29" ht="13.5">
      <c r="A29">
        <v>28</v>
      </c>
      <c r="B29" t="s">
        <v>95</v>
      </c>
      <c r="C29" t="s">
        <v>106</v>
      </c>
      <c r="D29" t="s">
        <v>98</v>
      </c>
      <c r="E29" s="142" t="s">
        <v>73</v>
      </c>
      <c r="F29">
        <f t="shared" si="0"/>
        <v>61.3</v>
      </c>
      <c r="G29" s="142">
        <v>20130817</v>
      </c>
      <c r="H29" s="142">
        <v>5</v>
      </c>
      <c r="I29" s="142">
        <v>97.642</v>
      </c>
      <c r="J29" s="142">
        <v>97.527</v>
      </c>
      <c r="K29" s="134">
        <f t="shared" si="4"/>
        <v>61.395721739133165</v>
      </c>
      <c r="L29" t="s">
        <v>107</v>
      </c>
      <c r="M29" s="142">
        <v>20130819</v>
      </c>
      <c r="N29" s="142">
        <v>10</v>
      </c>
      <c r="O29" s="142">
        <v>97.527</v>
      </c>
      <c r="P29" s="146" t="s">
        <v>71</v>
      </c>
      <c r="Q29" t="str">
        <f t="shared" si="1"/>
        <v>負け</v>
      </c>
      <c r="R29">
        <f t="shared" si="5"/>
        <v>11.499999999999488</v>
      </c>
      <c r="S29" s="145">
        <v>100</v>
      </c>
      <c r="T29" s="145">
        <v>100</v>
      </c>
      <c r="U29" s="124">
        <f t="shared" si="6"/>
      </c>
      <c r="V29" s="124">
        <f t="shared" si="7"/>
        <v>-11.499999999999488</v>
      </c>
      <c r="W29" s="124">
        <f t="shared" si="11"/>
        <v>-70494</v>
      </c>
      <c r="X29" s="124">
        <f t="shared" si="8"/>
        <v>11.499999999999488</v>
      </c>
      <c r="Y29" s="124">
        <f t="shared" si="10"/>
        <v>70605.08</v>
      </c>
      <c r="Z29" s="124">
        <f t="shared" si="2"/>
        <v>1694633</v>
      </c>
      <c r="AA29" s="125" t="s">
        <v>69</v>
      </c>
      <c r="AB29" s="124">
        <f t="shared" si="9"/>
        <v>-1</v>
      </c>
      <c r="AC29">
        <f t="shared" si="3"/>
        <v>2</v>
      </c>
    </row>
    <row r="30" spans="1:29" ht="13.5">
      <c r="A30">
        <v>29</v>
      </c>
      <c r="B30" t="s">
        <v>95</v>
      </c>
      <c r="C30" t="s">
        <v>106</v>
      </c>
      <c r="D30" t="s">
        <v>98</v>
      </c>
      <c r="E30" s="142" t="s">
        <v>73</v>
      </c>
      <c r="F30">
        <f t="shared" si="0"/>
        <v>46.7</v>
      </c>
      <c r="G30" s="142">
        <v>20130819</v>
      </c>
      <c r="H30" s="142">
        <v>14</v>
      </c>
      <c r="I30" s="142">
        <v>97.65</v>
      </c>
      <c r="J30" s="142">
        <v>97.505</v>
      </c>
      <c r="K30" s="134">
        <f t="shared" si="4"/>
        <v>46.74849655172084</v>
      </c>
      <c r="L30" t="s">
        <v>107</v>
      </c>
      <c r="M30" s="142">
        <v>20130820</v>
      </c>
      <c r="N30" s="142">
        <v>2</v>
      </c>
      <c r="O30" s="142">
        <v>97.761</v>
      </c>
      <c r="P30" s="146" t="s">
        <v>79</v>
      </c>
      <c r="Q30" t="str">
        <f t="shared" si="1"/>
        <v>勝ち</v>
      </c>
      <c r="R30">
        <f t="shared" si="5"/>
        <v>14.500000000001023</v>
      </c>
      <c r="S30" s="145">
        <v>100</v>
      </c>
      <c r="T30" s="145">
        <v>100</v>
      </c>
      <c r="U30" s="124">
        <f t="shared" si="6"/>
        <v>11.099999999999</v>
      </c>
      <c r="V30" s="124">
        <f t="shared" si="7"/>
      </c>
      <c r="W30" s="124">
        <f t="shared" si="11"/>
        <v>51836</v>
      </c>
      <c r="X30" s="124">
        <f t="shared" si="8"/>
        <v>14.500000000001023</v>
      </c>
      <c r="Y30" s="124">
        <f t="shared" si="10"/>
        <v>67785.32</v>
      </c>
      <c r="Z30" s="124">
        <f t="shared" si="2"/>
        <v>1746469</v>
      </c>
      <c r="AA30" s="125" t="s">
        <v>69</v>
      </c>
      <c r="AB30" s="124">
        <f t="shared" si="9"/>
        <v>0.7655172413791873</v>
      </c>
      <c r="AC30">
        <f t="shared" si="3"/>
        <v>1</v>
      </c>
    </row>
    <row r="31" spans="1:29" ht="13.5">
      <c r="A31">
        <v>30</v>
      </c>
      <c r="B31" t="s">
        <v>95</v>
      </c>
      <c r="C31" t="s">
        <v>106</v>
      </c>
      <c r="D31" t="s">
        <v>98</v>
      </c>
      <c r="E31" s="142" t="s">
        <v>80</v>
      </c>
      <c r="F31">
        <f t="shared" si="0"/>
        <v>21.1</v>
      </c>
      <c r="G31" s="142">
        <v>20130820</v>
      </c>
      <c r="H31" s="142">
        <v>2</v>
      </c>
      <c r="I31" s="142">
        <v>97.636</v>
      </c>
      <c r="J31" s="142">
        <v>97.967</v>
      </c>
      <c r="K31" s="134">
        <f t="shared" si="4"/>
        <v>21.10536555891219</v>
      </c>
      <c r="L31" t="s">
        <v>107</v>
      </c>
      <c r="M31" s="142">
        <v>20130821</v>
      </c>
      <c r="N31" s="142">
        <v>7</v>
      </c>
      <c r="O31" s="142">
        <v>97.331</v>
      </c>
      <c r="P31" s="146" t="s">
        <v>125</v>
      </c>
      <c r="Q31" t="str">
        <f t="shared" si="1"/>
        <v>勝ち</v>
      </c>
      <c r="R31">
        <f t="shared" si="5"/>
        <v>33.10000000000031</v>
      </c>
      <c r="S31" s="145">
        <v>100</v>
      </c>
      <c r="T31" s="145">
        <v>100</v>
      </c>
      <c r="U31" s="124">
        <f t="shared" si="6"/>
        <v>30.49999999999926</v>
      </c>
      <c r="V31" s="124">
        <f t="shared" si="7"/>
      </c>
      <c r="W31" s="124">
        <f t="shared" si="11"/>
        <v>64354</v>
      </c>
      <c r="X31" s="124">
        <f t="shared" si="8"/>
        <v>33.10000000000031</v>
      </c>
      <c r="Y31" s="124">
        <f t="shared" si="10"/>
        <v>69858.76</v>
      </c>
      <c r="Z31" s="124">
        <f t="shared" si="2"/>
        <v>1810823</v>
      </c>
      <c r="AA31" s="125" t="s">
        <v>69</v>
      </c>
      <c r="AB31" s="124">
        <f t="shared" si="9"/>
        <v>0.9214501510573709</v>
      </c>
      <c r="AC31">
        <f t="shared" si="3"/>
        <v>2</v>
      </c>
    </row>
    <row r="32" spans="1:29" ht="13.5">
      <c r="A32">
        <v>31</v>
      </c>
      <c r="B32" t="s">
        <v>95</v>
      </c>
      <c r="C32" t="s">
        <v>106</v>
      </c>
      <c r="D32" t="s">
        <v>98</v>
      </c>
      <c r="E32" s="142" t="s">
        <v>73</v>
      </c>
      <c r="F32">
        <f t="shared" si="0"/>
        <v>47.3</v>
      </c>
      <c r="G32" s="142">
        <v>20130821</v>
      </c>
      <c r="H32" s="142">
        <v>12</v>
      </c>
      <c r="I32" s="142">
        <v>97.328</v>
      </c>
      <c r="J32" s="142">
        <v>97.175</v>
      </c>
      <c r="K32" s="134">
        <f t="shared" si="4"/>
        <v>47.34177777777599</v>
      </c>
      <c r="L32" t="s">
        <v>107</v>
      </c>
      <c r="M32" s="142">
        <v>20130821</v>
      </c>
      <c r="N32" s="142">
        <v>16</v>
      </c>
      <c r="O32" s="142">
        <v>97.421</v>
      </c>
      <c r="P32" s="146" t="s">
        <v>126</v>
      </c>
      <c r="Q32" t="str">
        <f>IF(P32="トレーリング","勝ち",IF(OR(P32="LC",P32="建て値前LC"),"負け","－"))</f>
        <v>勝ち</v>
      </c>
      <c r="R32">
        <f t="shared" si="5"/>
        <v>15.30000000000058</v>
      </c>
      <c r="S32" s="145">
        <v>100</v>
      </c>
      <c r="T32" s="145">
        <v>100</v>
      </c>
      <c r="U32" s="124">
        <f t="shared" si="6"/>
        <v>9.300000000000352</v>
      </c>
      <c r="V32" s="124">
        <f t="shared" si="7"/>
      </c>
      <c r="W32" s="124">
        <f t="shared" si="11"/>
        <v>43989</v>
      </c>
      <c r="X32" s="124">
        <f t="shared" si="8"/>
        <v>15.30000000000058</v>
      </c>
      <c r="Y32" s="124">
        <f t="shared" si="10"/>
        <v>72432.92</v>
      </c>
      <c r="Z32" s="124">
        <f t="shared" si="2"/>
        <v>1854812</v>
      </c>
      <c r="AA32" s="125" t="s">
        <v>69</v>
      </c>
      <c r="AB32" s="124">
        <f t="shared" si="9"/>
        <v>0.6078431372549019</v>
      </c>
      <c r="AC32">
        <f t="shared" si="3"/>
        <v>3</v>
      </c>
    </row>
    <row r="33" spans="1:29" ht="13.5">
      <c r="A33">
        <v>32</v>
      </c>
      <c r="B33" t="s">
        <v>95</v>
      </c>
      <c r="C33" t="s">
        <v>106</v>
      </c>
      <c r="D33" t="s">
        <v>98</v>
      </c>
      <c r="E33" s="142" t="s">
        <v>73</v>
      </c>
      <c r="F33">
        <f t="shared" si="0"/>
        <v>15</v>
      </c>
      <c r="G33" s="142">
        <v>20130821</v>
      </c>
      <c r="H33" s="142">
        <v>22</v>
      </c>
      <c r="I33" s="142">
        <v>97.965</v>
      </c>
      <c r="J33" s="142">
        <v>97.472</v>
      </c>
      <c r="K33" s="134">
        <f t="shared" si="4"/>
        <v>15.049184584178217</v>
      </c>
      <c r="L33" t="s">
        <v>107</v>
      </c>
      <c r="M33" s="142">
        <v>20130823</v>
      </c>
      <c r="N33" s="142">
        <v>23</v>
      </c>
      <c r="O33" s="142">
        <v>98.729</v>
      </c>
      <c r="P33" s="146" t="s">
        <v>127</v>
      </c>
      <c r="Q33" t="str">
        <f t="shared" si="1"/>
        <v>勝ち</v>
      </c>
      <c r="R33">
        <f t="shared" si="5"/>
        <v>49.30000000000092</v>
      </c>
      <c r="S33" s="145">
        <v>100</v>
      </c>
      <c r="T33" s="145">
        <v>100</v>
      </c>
      <c r="U33" s="124">
        <f t="shared" si="6"/>
        <v>76.39999999999958</v>
      </c>
      <c r="V33" s="124">
        <f t="shared" si="7"/>
      </c>
      <c r="W33" s="124">
        <f t="shared" si="11"/>
        <v>114599</v>
      </c>
      <c r="X33" s="124">
        <f t="shared" si="8"/>
        <v>49.30000000000092</v>
      </c>
      <c r="Y33" s="124">
        <f t="shared" si="10"/>
        <v>74192.48</v>
      </c>
      <c r="Z33" s="124">
        <f t="shared" si="2"/>
        <v>1969411</v>
      </c>
      <c r="AA33" s="125" t="s">
        <v>69</v>
      </c>
      <c r="AB33" s="124">
        <f t="shared" si="9"/>
        <v>1.5496957403650742</v>
      </c>
      <c r="AC33">
        <f t="shared" si="3"/>
        <v>4</v>
      </c>
    </row>
    <row r="34" spans="1:29" ht="13.5">
      <c r="A34">
        <v>33</v>
      </c>
      <c r="B34" t="s">
        <v>95</v>
      </c>
      <c r="C34" t="s">
        <v>106</v>
      </c>
      <c r="D34" t="s">
        <v>98</v>
      </c>
      <c r="E34" s="142" t="s">
        <v>80</v>
      </c>
      <c r="F34">
        <f t="shared" si="0"/>
        <v>46.3</v>
      </c>
      <c r="G34" s="142">
        <v>20130826</v>
      </c>
      <c r="H34" s="142">
        <v>10</v>
      </c>
      <c r="I34" s="142">
        <v>98.615</v>
      </c>
      <c r="J34" s="142">
        <v>98.785</v>
      </c>
      <c r="K34" s="134">
        <f>Y34/S34/X34</f>
        <v>46.339082352940714</v>
      </c>
      <c r="L34" t="s">
        <v>107</v>
      </c>
      <c r="M34" s="142">
        <v>20130826</v>
      </c>
      <c r="N34" s="142">
        <v>18</v>
      </c>
      <c r="O34" s="142">
        <v>98.591</v>
      </c>
      <c r="P34" s="146" t="s">
        <v>79</v>
      </c>
      <c r="Q34" t="str">
        <f aca="true" t="shared" si="12" ref="Q34:Q65">IF(P34="トレーリング","勝ち",IF(OR(P34="LC",P34="建て値前LC"),"負け","－"))</f>
        <v>勝ち</v>
      </c>
      <c r="R34">
        <f t="shared" si="5"/>
        <v>17.00000000000017</v>
      </c>
      <c r="S34" s="145">
        <v>100</v>
      </c>
      <c r="T34" s="145">
        <v>100</v>
      </c>
      <c r="U34" s="124">
        <f t="shared" si="6"/>
        <v>2.400000000000091</v>
      </c>
      <c r="V34" s="124">
        <f t="shared" si="7"/>
      </c>
      <c r="W34" s="124">
        <f t="shared" si="11"/>
        <v>11112</v>
      </c>
      <c r="X34" s="124">
        <f t="shared" si="8"/>
        <v>17.00000000000017</v>
      </c>
      <c r="Y34" s="124">
        <f t="shared" si="10"/>
        <v>78776.44</v>
      </c>
      <c r="Z34" s="124">
        <f t="shared" si="2"/>
        <v>1980523</v>
      </c>
      <c r="AA34" s="125" t="s">
        <v>69</v>
      </c>
      <c r="AB34" s="124">
        <f aca="true" t="shared" si="13" ref="AB34:AB65">IF(V34="",U34/X34,V34/X34)</f>
        <v>0.14117647058823923</v>
      </c>
      <c r="AC34">
        <f aca="true" t="shared" si="14" ref="AC34:AC65">IF(Q34=Q33,AC33+1,1)</f>
        <v>5</v>
      </c>
    </row>
    <row r="35" spans="1:29" ht="13.5">
      <c r="A35">
        <v>34</v>
      </c>
      <c r="B35" t="s">
        <v>95</v>
      </c>
      <c r="C35" t="s">
        <v>106</v>
      </c>
      <c r="D35" t="s">
        <v>98</v>
      </c>
      <c r="E35" s="142" t="s">
        <v>80</v>
      </c>
      <c r="F35">
        <f t="shared" si="0"/>
        <v>100.2</v>
      </c>
      <c r="G35" s="142">
        <v>20130827</v>
      </c>
      <c r="H35" s="142">
        <v>3</v>
      </c>
      <c r="I35" s="142">
        <v>98.622</v>
      </c>
      <c r="J35" s="142">
        <v>98.701</v>
      </c>
      <c r="K35" s="134">
        <f t="shared" si="4"/>
        <v>100.27964556962849</v>
      </c>
      <c r="L35" t="s">
        <v>107</v>
      </c>
      <c r="M35" s="142">
        <v>20130828</v>
      </c>
      <c r="N35" s="142">
        <v>7</v>
      </c>
      <c r="O35" s="142">
        <v>97.152</v>
      </c>
      <c r="P35" s="146" t="s">
        <v>79</v>
      </c>
      <c r="Q35" t="str">
        <f t="shared" si="12"/>
        <v>勝ち</v>
      </c>
      <c r="R35">
        <f t="shared" si="5"/>
        <v>7.899999999999352</v>
      </c>
      <c r="S35" s="145">
        <v>100</v>
      </c>
      <c r="T35" s="145">
        <v>100</v>
      </c>
      <c r="U35" s="124">
        <f t="shared" si="6"/>
        <v>146.9999999999999</v>
      </c>
      <c r="V35" s="124">
        <f t="shared" si="7"/>
      </c>
      <c r="W35" s="124">
        <f t="shared" si="11"/>
        <v>1472940</v>
      </c>
      <c r="X35" s="124">
        <f t="shared" si="8"/>
        <v>7.899999999999352</v>
      </c>
      <c r="Y35" s="124">
        <f t="shared" si="10"/>
        <v>79220.92</v>
      </c>
      <c r="Z35" s="124">
        <f t="shared" si="2"/>
        <v>3453463</v>
      </c>
      <c r="AA35" s="125" t="s">
        <v>69</v>
      </c>
      <c r="AB35" s="124">
        <f t="shared" si="13"/>
        <v>18.607594936710374</v>
      </c>
      <c r="AC35">
        <f t="shared" si="14"/>
        <v>6</v>
      </c>
    </row>
    <row r="36" spans="1:29" ht="13.5">
      <c r="A36">
        <v>35</v>
      </c>
      <c r="B36" t="s">
        <v>95</v>
      </c>
      <c r="C36" t="s">
        <v>106</v>
      </c>
      <c r="D36" t="s">
        <v>98</v>
      </c>
      <c r="E36" s="142" t="s">
        <v>73</v>
      </c>
      <c r="F36">
        <f t="shared" si="0"/>
        <v>75.9</v>
      </c>
      <c r="G36" s="142">
        <v>20130828</v>
      </c>
      <c r="H36" s="142">
        <v>13</v>
      </c>
      <c r="I36" s="142">
        <v>97.169</v>
      </c>
      <c r="J36" s="142">
        <v>96.987</v>
      </c>
      <c r="K36" s="134">
        <f t="shared" si="4"/>
        <v>75.9002857142848</v>
      </c>
      <c r="L36" t="s">
        <v>107</v>
      </c>
      <c r="M36" s="142">
        <v>20130829</v>
      </c>
      <c r="N36" s="142">
        <v>11</v>
      </c>
      <c r="O36" s="142">
        <v>97.507</v>
      </c>
      <c r="P36" s="146" t="s">
        <v>79</v>
      </c>
      <c r="Q36" t="str">
        <f t="shared" si="12"/>
        <v>勝ち</v>
      </c>
      <c r="R36">
        <f t="shared" si="5"/>
        <v>18.200000000000216</v>
      </c>
      <c r="S36" s="145">
        <v>100</v>
      </c>
      <c r="T36" s="145">
        <v>100</v>
      </c>
      <c r="U36" s="124">
        <f t="shared" si="6"/>
        <v>33.80000000000081</v>
      </c>
      <c r="V36" s="124">
        <f t="shared" si="7"/>
      </c>
      <c r="W36" s="124">
        <f t="shared" si="11"/>
        <v>256542</v>
      </c>
      <c r="X36" s="124">
        <f t="shared" si="8"/>
        <v>18.200000000000216</v>
      </c>
      <c r="Y36" s="124">
        <f t="shared" si="10"/>
        <v>138138.52</v>
      </c>
      <c r="Z36" s="124">
        <f t="shared" si="2"/>
        <v>3710005</v>
      </c>
      <c r="AA36" s="125" t="s">
        <v>69</v>
      </c>
      <c r="AB36" s="124">
        <f t="shared" si="13"/>
        <v>1.8571428571428794</v>
      </c>
      <c r="AC36">
        <f t="shared" si="14"/>
        <v>7</v>
      </c>
    </row>
    <row r="37" spans="1:29" ht="13.5">
      <c r="A37">
        <v>36</v>
      </c>
      <c r="B37" t="s">
        <v>95</v>
      </c>
      <c r="C37" t="s">
        <v>106</v>
      </c>
      <c r="D37" t="s">
        <v>98</v>
      </c>
      <c r="E37" s="142" t="s">
        <v>73</v>
      </c>
      <c r="F37">
        <f>ROUNDDOWN(K37,1)</f>
        <v>67.4</v>
      </c>
      <c r="G37" s="142">
        <v>20130829</v>
      </c>
      <c r="H37" s="142">
        <v>23</v>
      </c>
      <c r="I37" s="142">
        <v>98.45</v>
      </c>
      <c r="J37" s="142">
        <v>98.23</v>
      </c>
      <c r="K37" s="134">
        <f>Y37/S37/X37</f>
        <v>67.45463636363672</v>
      </c>
      <c r="L37" t="s">
        <v>107</v>
      </c>
      <c r="M37" s="142">
        <v>20130830</v>
      </c>
      <c r="N37" s="142">
        <v>2</v>
      </c>
      <c r="O37" s="142">
        <v>98.23</v>
      </c>
      <c r="P37" s="146" t="s">
        <v>109</v>
      </c>
      <c r="Q37" t="str">
        <f>IF(P37="トレーリング","勝ち",IF(OR(P37="LC",P37="建て値前LC"),"負け","－"))</f>
        <v>負け</v>
      </c>
      <c r="R37">
        <f>ABS(I37-J37)*100</f>
        <v>21.999999999999886</v>
      </c>
      <c r="S37" s="145">
        <v>100</v>
      </c>
      <c r="T37" s="145">
        <v>100</v>
      </c>
      <c r="U37" s="124">
        <f t="shared" si="6"/>
      </c>
      <c r="V37" s="124">
        <f t="shared" si="7"/>
        <v>-21.999999999999886</v>
      </c>
      <c r="W37" s="124">
        <f t="shared" si="11"/>
        <v>-148279</v>
      </c>
      <c r="X37" s="124">
        <f t="shared" si="8"/>
        <v>21.999999999999886</v>
      </c>
      <c r="Y37" s="124">
        <f t="shared" si="10"/>
        <v>148400.2</v>
      </c>
      <c r="Z37" s="124">
        <f t="shared" si="2"/>
        <v>3561726</v>
      </c>
      <c r="AA37" s="125" t="s">
        <v>69</v>
      </c>
      <c r="AB37" s="124">
        <f t="shared" si="13"/>
        <v>-1</v>
      </c>
      <c r="AC37">
        <f t="shared" si="14"/>
        <v>1</v>
      </c>
    </row>
    <row r="38" spans="1:29" ht="13.5">
      <c r="A38">
        <v>37</v>
      </c>
      <c r="B38" t="s">
        <v>95</v>
      </c>
      <c r="C38" t="s">
        <v>106</v>
      </c>
      <c r="D38" t="s">
        <v>98</v>
      </c>
      <c r="E38" s="142" t="s">
        <v>73</v>
      </c>
      <c r="F38">
        <f t="shared" si="0"/>
        <v>123.8</v>
      </c>
      <c r="G38" s="142">
        <v>20130830</v>
      </c>
      <c r="H38" s="142">
        <v>5</v>
      </c>
      <c r="I38" s="142">
        <v>98.358</v>
      </c>
      <c r="J38" s="142">
        <v>98.243</v>
      </c>
      <c r="K38" s="134">
        <f t="shared" si="4"/>
        <v>123.88612173912065</v>
      </c>
      <c r="L38" t="s">
        <v>107</v>
      </c>
      <c r="M38" s="142">
        <v>20130830</v>
      </c>
      <c r="N38" s="142">
        <v>10</v>
      </c>
      <c r="O38" s="142">
        <v>98.243</v>
      </c>
      <c r="P38" s="146" t="s">
        <v>71</v>
      </c>
      <c r="Q38" s="139" t="str">
        <f t="shared" si="12"/>
        <v>負け</v>
      </c>
      <c r="R38">
        <f t="shared" si="5"/>
        <v>11.50000000000091</v>
      </c>
      <c r="S38" s="145">
        <v>100</v>
      </c>
      <c r="T38" s="145">
        <v>100</v>
      </c>
      <c r="U38" s="124">
        <f t="shared" si="6"/>
      </c>
      <c r="V38" s="124">
        <f t="shared" si="7"/>
        <v>-11.50000000000091</v>
      </c>
      <c r="W38" s="124">
        <f t="shared" si="11"/>
        <v>-142370</v>
      </c>
      <c r="X38" s="124">
        <f t="shared" si="8"/>
        <v>11.50000000000091</v>
      </c>
      <c r="Y38" s="124">
        <f t="shared" si="10"/>
        <v>142469.04</v>
      </c>
      <c r="Z38" s="124">
        <f t="shared" si="2"/>
        <v>3419356</v>
      </c>
      <c r="AA38" s="125" t="s">
        <v>69</v>
      </c>
      <c r="AB38" s="124">
        <f t="shared" si="13"/>
        <v>-1</v>
      </c>
      <c r="AC38">
        <f t="shared" si="14"/>
        <v>2</v>
      </c>
    </row>
    <row r="39" spans="1:29" ht="13.5">
      <c r="A39">
        <v>38</v>
      </c>
      <c r="B39" t="s">
        <v>95</v>
      </c>
      <c r="C39" t="s">
        <v>106</v>
      </c>
      <c r="D39" t="s">
        <v>98</v>
      </c>
      <c r="E39" s="142" t="s">
        <v>80</v>
      </c>
      <c r="F39">
        <f t="shared" si="0"/>
        <v>73.5</v>
      </c>
      <c r="G39" s="142">
        <v>20130830</v>
      </c>
      <c r="H39" s="142">
        <v>14</v>
      </c>
      <c r="I39" s="142">
        <v>98.121</v>
      </c>
      <c r="J39" s="142">
        <v>98.307</v>
      </c>
      <c r="K39" s="134">
        <f t="shared" si="4"/>
        <v>73.53453763440581</v>
      </c>
      <c r="L39" t="s">
        <v>107</v>
      </c>
      <c r="M39" s="142">
        <v>20130830</v>
      </c>
      <c r="N39" s="142">
        <v>19</v>
      </c>
      <c r="O39" s="142">
        <v>98.209</v>
      </c>
      <c r="P39" s="146" t="s">
        <v>93</v>
      </c>
      <c r="Q39" s="139" t="str">
        <f t="shared" si="12"/>
        <v>負け</v>
      </c>
      <c r="R39">
        <f t="shared" si="5"/>
        <v>18.600000000000705</v>
      </c>
      <c r="S39" s="145">
        <v>100</v>
      </c>
      <c r="T39" s="145">
        <v>100</v>
      </c>
      <c r="U39" s="124">
        <f t="shared" si="6"/>
      </c>
      <c r="V39" s="124">
        <f t="shared" si="7"/>
        <v>-8.800000000000807</v>
      </c>
      <c r="W39" s="124">
        <f t="shared" si="11"/>
        <v>-64680</v>
      </c>
      <c r="X39" s="124">
        <f t="shared" si="8"/>
        <v>18.600000000000705</v>
      </c>
      <c r="Y39" s="124">
        <f t="shared" si="10"/>
        <v>136774.24</v>
      </c>
      <c r="Z39" s="124">
        <f t="shared" si="2"/>
        <v>3354676</v>
      </c>
      <c r="AA39" s="125" t="s">
        <v>69</v>
      </c>
      <c r="AB39" s="124">
        <f t="shared" si="13"/>
        <v>-0.4731182795699179</v>
      </c>
      <c r="AC39">
        <f t="shared" si="14"/>
        <v>3</v>
      </c>
    </row>
    <row r="40" spans="1:29" ht="13.5">
      <c r="A40">
        <v>39</v>
      </c>
      <c r="B40" t="s">
        <v>95</v>
      </c>
      <c r="C40" t="s">
        <v>106</v>
      </c>
      <c r="D40" t="s">
        <v>98</v>
      </c>
      <c r="E40" s="142" t="s">
        <v>73</v>
      </c>
      <c r="F40">
        <f t="shared" si="0"/>
        <v>40.4</v>
      </c>
      <c r="G40" s="142">
        <v>20130902</v>
      </c>
      <c r="H40" s="142">
        <v>15</v>
      </c>
      <c r="I40" s="142">
        <v>98.859</v>
      </c>
      <c r="J40" s="142">
        <v>98.527</v>
      </c>
      <c r="K40" s="134">
        <f t="shared" si="4"/>
        <v>40.41778313253089</v>
      </c>
      <c r="L40" t="s">
        <v>107</v>
      </c>
      <c r="M40" s="142">
        <v>20130903</v>
      </c>
      <c r="N40" s="142">
        <v>17</v>
      </c>
      <c r="O40" s="142">
        <v>99.359</v>
      </c>
      <c r="P40" s="146" t="s">
        <v>79</v>
      </c>
      <c r="Q40" s="139" t="str">
        <f t="shared" si="12"/>
        <v>勝ち</v>
      </c>
      <c r="R40">
        <f t="shared" si="5"/>
        <v>33.19999999999936</v>
      </c>
      <c r="S40" s="145">
        <v>100</v>
      </c>
      <c r="T40" s="145">
        <v>100</v>
      </c>
      <c r="U40" s="124">
        <f t="shared" si="6"/>
        <v>50</v>
      </c>
      <c r="V40" s="124">
        <f t="shared" si="7"/>
      </c>
      <c r="W40" s="124">
        <f t="shared" si="11"/>
        <v>202000</v>
      </c>
      <c r="X40" s="124">
        <f t="shared" si="8"/>
        <v>33.19999999999936</v>
      </c>
      <c r="Y40" s="124">
        <f t="shared" si="10"/>
        <v>134187.04</v>
      </c>
      <c r="Z40" s="124">
        <f t="shared" si="2"/>
        <v>3556676</v>
      </c>
      <c r="AA40" s="125" t="s">
        <v>69</v>
      </c>
      <c r="AB40" s="124">
        <f t="shared" si="13"/>
        <v>1.506024096385571</v>
      </c>
      <c r="AC40">
        <f t="shared" si="14"/>
        <v>1</v>
      </c>
    </row>
    <row r="41" spans="1:29" ht="13.5">
      <c r="A41">
        <v>40</v>
      </c>
      <c r="B41" t="s">
        <v>95</v>
      </c>
      <c r="C41" t="s">
        <v>106</v>
      </c>
      <c r="D41" t="s">
        <v>98</v>
      </c>
      <c r="E41" s="142" t="s">
        <v>80</v>
      </c>
      <c r="F41">
        <f t="shared" si="0"/>
        <v>30</v>
      </c>
      <c r="G41" s="142">
        <v>20130903</v>
      </c>
      <c r="H41" s="142">
        <v>17</v>
      </c>
      <c r="I41" s="142">
        <v>99.192</v>
      </c>
      <c r="J41" s="142">
        <v>99.666</v>
      </c>
      <c r="K41" s="134">
        <f t="shared" si="4"/>
        <v>30.014143459915374</v>
      </c>
      <c r="L41" t="s">
        <v>107</v>
      </c>
      <c r="M41" s="142">
        <v>20130903</v>
      </c>
      <c r="N41" s="142">
        <v>23</v>
      </c>
      <c r="O41" s="142">
        <v>99.666</v>
      </c>
      <c r="P41" s="146" t="s">
        <v>128</v>
      </c>
      <c r="Q41" s="139" t="str">
        <f t="shared" si="12"/>
        <v>負け</v>
      </c>
      <c r="R41">
        <f t="shared" si="5"/>
        <v>47.400000000000375</v>
      </c>
      <c r="S41" s="145">
        <v>100</v>
      </c>
      <c r="T41" s="145">
        <v>100</v>
      </c>
      <c r="U41" s="124">
        <f t="shared" si="6"/>
      </c>
      <c r="V41" s="124">
        <f t="shared" si="7"/>
        <v>-47.400000000000375</v>
      </c>
      <c r="W41" s="124">
        <f t="shared" si="11"/>
        <v>-142200</v>
      </c>
      <c r="X41" s="124">
        <f t="shared" si="8"/>
        <v>47.400000000000375</v>
      </c>
      <c r="Y41" s="124">
        <f t="shared" si="10"/>
        <v>142267.04</v>
      </c>
      <c r="Z41" s="124">
        <f t="shared" si="2"/>
        <v>3414476</v>
      </c>
      <c r="AA41" s="125" t="s">
        <v>69</v>
      </c>
      <c r="AB41" s="124">
        <f t="shared" si="13"/>
        <v>-1</v>
      </c>
      <c r="AC41">
        <f t="shared" si="14"/>
        <v>1</v>
      </c>
    </row>
    <row r="42" spans="1:29" ht="13.5">
      <c r="A42">
        <v>41</v>
      </c>
      <c r="B42" t="s">
        <v>95</v>
      </c>
      <c r="C42" t="s">
        <v>106</v>
      </c>
      <c r="D42" t="s">
        <v>98</v>
      </c>
      <c r="E42" s="142" t="s">
        <v>80</v>
      </c>
      <c r="F42">
        <f t="shared" si="0"/>
        <v>34.2</v>
      </c>
      <c r="G42" s="142">
        <v>20130904</v>
      </c>
      <c r="H42" s="142">
        <v>0</v>
      </c>
      <c r="I42" s="142">
        <v>99.407</v>
      </c>
      <c r="J42" s="142">
        <v>99.806</v>
      </c>
      <c r="K42" s="134">
        <f t="shared" si="4"/>
        <v>34.23033583959892</v>
      </c>
      <c r="L42" t="s">
        <v>107</v>
      </c>
      <c r="M42" s="142">
        <v>20130905</v>
      </c>
      <c r="N42" s="142">
        <v>2</v>
      </c>
      <c r="O42" s="142">
        <v>99.806</v>
      </c>
      <c r="P42" s="146" t="s">
        <v>129</v>
      </c>
      <c r="Q42" s="139" t="str">
        <f t="shared" si="12"/>
        <v>負け</v>
      </c>
      <c r="R42">
        <f t="shared" si="5"/>
        <v>39.90000000000009</v>
      </c>
      <c r="S42" s="145">
        <v>100</v>
      </c>
      <c r="T42" s="145">
        <v>100</v>
      </c>
      <c r="U42" s="124">
        <f t="shared" si="6"/>
      </c>
      <c r="V42" s="124">
        <f t="shared" si="7"/>
        <v>-39.90000000000009</v>
      </c>
      <c r="W42" s="124">
        <f t="shared" si="11"/>
        <v>-136458</v>
      </c>
      <c r="X42" s="124">
        <f>ABS(I42-J42)*100</f>
        <v>39.90000000000009</v>
      </c>
      <c r="Y42" s="124">
        <f t="shared" si="10"/>
        <v>136579.04</v>
      </c>
      <c r="Z42" s="124">
        <f t="shared" si="2"/>
        <v>3278018</v>
      </c>
      <c r="AA42" s="125" t="s">
        <v>69</v>
      </c>
      <c r="AB42" s="124">
        <f t="shared" si="13"/>
        <v>-1</v>
      </c>
      <c r="AC42">
        <f t="shared" si="14"/>
        <v>2</v>
      </c>
    </row>
    <row r="43" spans="1:29" ht="13.5">
      <c r="A43">
        <v>42</v>
      </c>
      <c r="B43" t="s">
        <v>95</v>
      </c>
      <c r="C43" t="s">
        <v>106</v>
      </c>
      <c r="D43" t="s">
        <v>98</v>
      </c>
      <c r="E43" s="142" t="s">
        <v>73</v>
      </c>
      <c r="F43">
        <f t="shared" si="0"/>
        <v>161.8</v>
      </c>
      <c r="G43" s="142">
        <v>20130915</v>
      </c>
      <c r="H43" s="142">
        <v>12</v>
      </c>
      <c r="I43" s="142">
        <v>99.744</v>
      </c>
      <c r="J43" s="142">
        <v>99.663</v>
      </c>
      <c r="K43" s="134">
        <f t="shared" si="4"/>
        <v>161.8774320987593</v>
      </c>
      <c r="L43" t="s">
        <v>107</v>
      </c>
      <c r="M43" s="142">
        <v>20130905</v>
      </c>
      <c r="N43" s="142">
        <v>15</v>
      </c>
      <c r="O43" s="142">
        <v>99.663</v>
      </c>
      <c r="P43" s="146" t="s">
        <v>71</v>
      </c>
      <c r="Q43" s="139" t="str">
        <f t="shared" si="12"/>
        <v>負け</v>
      </c>
      <c r="R43">
        <f t="shared" si="5"/>
        <v>8.100000000000307</v>
      </c>
      <c r="S43" s="145">
        <v>100</v>
      </c>
      <c r="T43" s="145">
        <v>100</v>
      </c>
      <c r="U43" s="124">
        <f t="shared" si="6"/>
      </c>
      <c r="V43" s="124">
        <f t="shared" si="7"/>
        <v>-8.100000000000307</v>
      </c>
      <c r="W43" s="124">
        <f t="shared" si="11"/>
        <v>-131058</v>
      </c>
      <c r="X43" s="124">
        <f t="shared" si="8"/>
        <v>8.100000000000307</v>
      </c>
      <c r="Y43" s="124">
        <f t="shared" si="10"/>
        <v>131120.72</v>
      </c>
      <c r="Z43" s="124">
        <f t="shared" si="2"/>
        <v>3146960</v>
      </c>
      <c r="AA43" s="125" t="s">
        <v>69</v>
      </c>
      <c r="AB43" s="124">
        <f t="shared" si="13"/>
        <v>-1</v>
      </c>
      <c r="AC43">
        <f t="shared" si="14"/>
        <v>3</v>
      </c>
    </row>
    <row r="44" spans="1:29" ht="13.5">
      <c r="A44">
        <v>43</v>
      </c>
      <c r="B44" t="s">
        <v>95</v>
      </c>
      <c r="C44" t="s">
        <v>106</v>
      </c>
      <c r="D44" t="s">
        <v>98</v>
      </c>
      <c r="E44" s="142" t="s">
        <v>73</v>
      </c>
      <c r="F44">
        <f t="shared" si="0"/>
        <v>26.5</v>
      </c>
      <c r="G44" s="142">
        <v>20130905</v>
      </c>
      <c r="H44" s="142">
        <v>16</v>
      </c>
      <c r="I44" s="142">
        <v>100.089</v>
      </c>
      <c r="J44" s="142">
        <v>99.614</v>
      </c>
      <c r="K44" s="134">
        <f t="shared" si="4"/>
        <v>26.500715789474004</v>
      </c>
      <c r="L44" t="s">
        <v>107</v>
      </c>
      <c r="M44" s="142">
        <v>20130906</v>
      </c>
      <c r="N44" s="142">
        <v>9</v>
      </c>
      <c r="O44" s="142">
        <v>100.049</v>
      </c>
      <c r="P44" s="146" t="s">
        <v>93</v>
      </c>
      <c r="Q44" s="139" t="str">
        <f t="shared" si="12"/>
        <v>負け</v>
      </c>
      <c r="R44">
        <f t="shared" si="5"/>
        <v>47.49999999999943</v>
      </c>
      <c r="S44" s="145">
        <v>100</v>
      </c>
      <c r="T44" s="145">
        <v>100</v>
      </c>
      <c r="U44" s="124">
        <f t="shared" si="6"/>
      </c>
      <c r="V44" s="124">
        <f t="shared" si="7"/>
        <v>-3.999999999999204</v>
      </c>
      <c r="W44" s="124">
        <f t="shared" si="11"/>
        <v>-10599</v>
      </c>
      <c r="X44" s="124">
        <f t="shared" si="8"/>
        <v>47.49999999999943</v>
      </c>
      <c r="Y44" s="124">
        <f t="shared" si="10"/>
        <v>125878.40000000001</v>
      </c>
      <c r="Z44" s="124">
        <f t="shared" si="2"/>
        <v>3136361</v>
      </c>
      <c r="AA44" s="125" t="s">
        <v>69</v>
      </c>
      <c r="AB44" s="124">
        <f t="shared" si="13"/>
        <v>-0.08421052631577373</v>
      </c>
      <c r="AC44">
        <f t="shared" si="14"/>
        <v>4</v>
      </c>
    </row>
    <row r="45" spans="1:29" ht="13.5">
      <c r="A45">
        <v>44</v>
      </c>
      <c r="B45" t="s">
        <v>95</v>
      </c>
      <c r="C45" t="s">
        <v>106</v>
      </c>
      <c r="D45" t="s">
        <v>98</v>
      </c>
      <c r="E45" s="142" t="s">
        <v>80</v>
      </c>
      <c r="F45">
        <f t="shared" si="0"/>
        <v>87.7</v>
      </c>
      <c r="G45" s="142">
        <v>20130906</v>
      </c>
      <c r="H45" s="142">
        <v>14</v>
      </c>
      <c r="I45" s="142">
        <v>99.692</v>
      </c>
      <c r="J45" s="142">
        <v>99.835</v>
      </c>
      <c r="K45" s="134">
        <f t="shared" si="4"/>
        <v>87.7303776223772</v>
      </c>
      <c r="L45" t="s">
        <v>107</v>
      </c>
      <c r="M45" s="142">
        <v>20130906</v>
      </c>
      <c r="N45" s="142">
        <v>19</v>
      </c>
      <c r="O45" s="142">
        <v>99.746</v>
      </c>
      <c r="P45" s="146" t="s">
        <v>93</v>
      </c>
      <c r="Q45" s="139" t="str">
        <f t="shared" si="12"/>
        <v>負け</v>
      </c>
      <c r="R45">
        <f t="shared" si="5"/>
        <v>14.300000000000068</v>
      </c>
      <c r="S45" s="145">
        <v>100</v>
      </c>
      <c r="T45" s="145">
        <v>100</v>
      </c>
      <c r="U45" s="124">
        <f t="shared" si="6"/>
      </c>
      <c r="V45" s="124">
        <f t="shared" si="7"/>
        <v>-5.400000000000205</v>
      </c>
      <c r="W45" s="124">
        <f t="shared" si="11"/>
        <v>-47358</v>
      </c>
      <c r="X45" s="124">
        <f t="shared" si="8"/>
        <v>14.300000000000068</v>
      </c>
      <c r="Y45" s="124">
        <f t="shared" si="10"/>
        <v>125454.44</v>
      </c>
      <c r="Z45" s="124">
        <f t="shared" si="2"/>
        <v>3089003</v>
      </c>
      <c r="AA45" s="125" t="s">
        <v>69</v>
      </c>
      <c r="AB45" s="124">
        <f t="shared" si="13"/>
        <v>-0.37762237762239015</v>
      </c>
      <c r="AC45">
        <f t="shared" si="14"/>
        <v>5</v>
      </c>
    </row>
    <row r="46" spans="1:29" ht="13.5">
      <c r="A46">
        <v>45</v>
      </c>
      <c r="B46" t="s">
        <v>95</v>
      </c>
      <c r="C46" t="s">
        <v>106</v>
      </c>
      <c r="D46" t="s">
        <v>98</v>
      </c>
      <c r="E46" s="142" t="s">
        <v>73</v>
      </c>
      <c r="F46">
        <f t="shared" si="0"/>
        <v>67.8</v>
      </c>
      <c r="G46" s="142">
        <v>20130909</v>
      </c>
      <c r="H46" s="142">
        <v>22</v>
      </c>
      <c r="I46" s="142">
        <v>99.521</v>
      </c>
      <c r="J46" s="142">
        <v>99.339</v>
      </c>
      <c r="K46" s="134">
        <f t="shared" si="4"/>
        <v>67.89017582417502</v>
      </c>
      <c r="L46" t="s">
        <v>107</v>
      </c>
      <c r="M46" s="142">
        <v>20130911</v>
      </c>
      <c r="N46" s="142">
        <v>9</v>
      </c>
      <c r="O46" s="142">
        <v>100.237</v>
      </c>
      <c r="P46" s="146" t="s">
        <v>79</v>
      </c>
      <c r="Q46" s="139" t="str">
        <f t="shared" si="12"/>
        <v>勝ち</v>
      </c>
      <c r="R46">
        <f t="shared" si="5"/>
        <v>18.200000000000216</v>
      </c>
      <c r="S46" s="145">
        <v>100</v>
      </c>
      <c r="T46" s="145">
        <v>100</v>
      </c>
      <c r="U46" s="124">
        <f t="shared" si="6"/>
        <v>71.5999999999994</v>
      </c>
      <c r="V46" s="124">
        <f t="shared" si="7"/>
      </c>
      <c r="W46" s="124">
        <f t="shared" si="11"/>
        <v>485447</v>
      </c>
      <c r="X46" s="124">
        <f t="shared" si="8"/>
        <v>18.200000000000216</v>
      </c>
      <c r="Y46" s="124">
        <f t="shared" si="10"/>
        <v>123560.12</v>
      </c>
      <c r="Z46" s="124">
        <f t="shared" si="2"/>
        <v>3574450</v>
      </c>
      <c r="AA46" s="125" t="s">
        <v>69</v>
      </c>
      <c r="AB46" s="124">
        <f t="shared" si="13"/>
        <v>3.9340659340658544</v>
      </c>
      <c r="AC46">
        <f t="shared" si="14"/>
        <v>1</v>
      </c>
    </row>
    <row r="47" spans="1:29" ht="13.5">
      <c r="A47">
        <v>46</v>
      </c>
      <c r="B47" t="s">
        <v>95</v>
      </c>
      <c r="C47" t="s">
        <v>106</v>
      </c>
      <c r="D47" t="s">
        <v>98</v>
      </c>
      <c r="E47" s="142" t="s">
        <v>73</v>
      </c>
      <c r="F47">
        <f t="shared" si="0"/>
        <v>128.8</v>
      </c>
      <c r="G47" s="142">
        <v>20130911</v>
      </c>
      <c r="H47" s="142">
        <v>19</v>
      </c>
      <c r="I47" s="142">
        <v>100.299</v>
      </c>
      <c r="J47" s="142">
        <v>100.188</v>
      </c>
      <c r="K47" s="134">
        <f t="shared" si="4"/>
        <v>128.80900900900411</v>
      </c>
      <c r="L47" t="s">
        <v>107</v>
      </c>
      <c r="M47" s="142">
        <v>20130911</v>
      </c>
      <c r="N47" s="142">
        <v>21</v>
      </c>
      <c r="O47" s="142">
        <v>100.174</v>
      </c>
      <c r="P47" s="146" t="s">
        <v>130</v>
      </c>
      <c r="Q47" s="139" t="str">
        <f t="shared" si="12"/>
        <v>負け</v>
      </c>
      <c r="R47">
        <f t="shared" si="5"/>
        <v>11.10000000000042</v>
      </c>
      <c r="S47" s="145">
        <v>100</v>
      </c>
      <c r="T47" s="145">
        <v>100</v>
      </c>
      <c r="U47" s="124">
        <f t="shared" si="6"/>
      </c>
      <c r="V47" s="124">
        <f t="shared" si="7"/>
        <v>-12.5</v>
      </c>
      <c r="W47" s="124">
        <f t="shared" si="11"/>
        <v>-161000</v>
      </c>
      <c r="X47" s="124">
        <f t="shared" si="8"/>
        <v>11.10000000000042</v>
      </c>
      <c r="Y47" s="124">
        <f t="shared" si="10"/>
        <v>142978</v>
      </c>
      <c r="Z47" s="124">
        <f t="shared" si="2"/>
        <v>3413450</v>
      </c>
      <c r="AA47" s="125" t="s">
        <v>69</v>
      </c>
      <c r="AB47" s="124">
        <f t="shared" si="13"/>
        <v>-1.1261261261260835</v>
      </c>
      <c r="AC47">
        <f t="shared" si="14"/>
        <v>1</v>
      </c>
    </row>
    <row r="48" spans="1:29" ht="13.5">
      <c r="A48">
        <v>47</v>
      </c>
      <c r="B48" t="s">
        <v>95</v>
      </c>
      <c r="C48" t="s">
        <v>106</v>
      </c>
      <c r="D48" t="s">
        <v>98</v>
      </c>
      <c r="E48" s="142" t="s">
        <v>80</v>
      </c>
      <c r="F48">
        <f t="shared" si="0"/>
        <v>133.8</v>
      </c>
      <c r="G48" s="142">
        <v>20130912</v>
      </c>
      <c r="H48" s="142">
        <v>7</v>
      </c>
      <c r="I48" s="142">
        <v>99.881</v>
      </c>
      <c r="J48" s="142">
        <v>99.983</v>
      </c>
      <c r="K48" s="134">
        <f t="shared" si="4"/>
        <v>133.86078431372042</v>
      </c>
      <c r="L48" t="s">
        <v>107</v>
      </c>
      <c r="M48" s="142">
        <v>20130912</v>
      </c>
      <c r="N48" s="142">
        <v>17</v>
      </c>
      <c r="O48" s="142">
        <v>99.606</v>
      </c>
      <c r="P48" s="146" t="s">
        <v>131</v>
      </c>
      <c r="Q48" t="str">
        <f t="shared" si="12"/>
        <v>勝ち</v>
      </c>
      <c r="R48">
        <f t="shared" si="5"/>
        <v>10.200000000000387</v>
      </c>
      <c r="S48" s="145">
        <v>100</v>
      </c>
      <c r="T48" s="145">
        <v>100</v>
      </c>
      <c r="U48" s="124">
        <f t="shared" si="6"/>
        <v>27.50000000000057</v>
      </c>
      <c r="V48" s="124">
        <f t="shared" si="7"/>
      </c>
      <c r="W48" s="124">
        <f t="shared" si="11"/>
        <v>367950</v>
      </c>
      <c r="X48" s="124">
        <f t="shared" si="8"/>
        <v>10.200000000000387</v>
      </c>
      <c r="Y48" s="124">
        <f t="shared" si="10"/>
        <v>136538</v>
      </c>
      <c r="Z48" s="124">
        <f t="shared" si="2"/>
        <v>3781400</v>
      </c>
      <c r="AA48" s="125" t="s">
        <v>69</v>
      </c>
      <c r="AB48" s="124">
        <f t="shared" si="13"/>
        <v>2.6960784313725026</v>
      </c>
      <c r="AC48">
        <f t="shared" si="14"/>
        <v>1</v>
      </c>
    </row>
    <row r="49" spans="1:29" ht="13.5">
      <c r="A49">
        <v>48</v>
      </c>
      <c r="B49" t="s">
        <v>95</v>
      </c>
      <c r="C49" t="s">
        <v>106</v>
      </c>
      <c r="D49" t="s">
        <v>98</v>
      </c>
      <c r="E49" s="142" t="s">
        <v>80</v>
      </c>
      <c r="F49">
        <f t="shared" si="0"/>
        <v>56.2</v>
      </c>
      <c r="G49" s="142">
        <v>20130912</v>
      </c>
      <c r="H49" s="142">
        <v>22</v>
      </c>
      <c r="I49" s="142">
        <v>99.289</v>
      </c>
      <c r="J49" s="142">
        <v>99.558</v>
      </c>
      <c r="K49" s="134">
        <f t="shared" si="4"/>
        <v>56.22899628252674</v>
      </c>
      <c r="L49" t="s">
        <v>107</v>
      </c>
      <c r="M49" s="142">
        <v>20130913</v>
      </c>
      <c r="N49" s="142">
        <v>3</v>
      </c>
      <c r="O49" s="142">
        <v>99.414</v>
      </c>
      <c r="P49" s="146" t="s">
        <v>93</v>
      </c>
      <c r="Q49" t="str">
        <f t="shared" si="12"/>
        <v>負け</v>
      </c>
      <c r="R49">
        <f t="shared" si="5"/>
        <v>26.900000000000546</v>
      </c>
      <c r="S49" s="145">
        <v>100</v>
      </c>
      <c r="T49" s="145">
        <v>100</v>
      </c>
      <c r="U49" s="124">
        <f t="shared" si="6"/>
      </c>
      <c r="V49" s="124">
        <f t="shared" si="7"/>
        <v>-12.5</v>
      </c>
      <c r="W49" s="124">
        <f t="shared" si="11"/>
        <v>-70250</v>
      </c>
      <c r="X49" s="124">
        <f t="shared" si="8"/>
        <v>26.900000000000546</v>
      </c>
      <c r="Y49" s="124">
        <f t="shared" si="10"/>
        <v>151256</v>
      </c>
      <c r="Z49" s="124">
        <f t="shared" si="2"/>
        <v>3711150</v>
      </c>
      <c r="AA49" s="125" t="s">
        <v>69</v>
      </c>
      <c r="AB49" s="124">
        <f t="shared" si="13"/>
        <v>-0.46468401486987904</v>
      </c>
      <c r="AC49">
        <f t="shared" si="14"/>
        <v>1</v>
      </c>
    </row>
    <row r="50" spans="1:29" ht="13.5">
      <c r="A50">
        <v>49</v>
      </c>
      <c r="B50" t="s">
        <v>95</v>
      </c>
      <c r="C50" t="s">
        <v>106</v>
      </c>
      <c r="D50" t="s">
        <v>98</v>
      </c>
      <c r="E50" s="142" t="s">
        <v>73</v>
      </c>
      <c r="F50">
        <f t="shared" si="0"/>
        <v>119.7</v>
      </c>
      <c r="G50" s="142">
        <v>20130913</v>
      </c>
      <c r="H50" s="142">
        <v>5</v>
      </c>
      <c r="I50" s="142">
        <v>99.522</v>
      </c>
      <c r="J50" s="142">
        <v>99.398</v>
      </c>
      <c r="K50" s="134">
        <f t="shared" si="4"/>
        <v>119.71451612902315</v>
      </c>
      <c r="L50" t="s">
        <v>107</v>
      </c>
      <c r="M50" s="142">
        <v>20130913</v>
      </c>
      <c r="N50" s="142">
        <v>21</v>
      </c>
      <c r="O50" s="142">
        <v>99.572</v>
      </c>
      <c r="P50" s="146" t="s">
        <v>79</v>
      </c>
      <c r="Q50" t="str">
        <f t="shared" si="12"/>
        <v>勝ち</v>
      </c>
      <c r="R50">
        <f t="shared" si="5"/>
        <v>12.400000000000944</v>
      </c>
      <c r="S50" s="145">
        <v>100</v>
      </c>
      <c r="T50" s="145">
        <v>100</v>
      </c>
      <c r="U50" s="124">
        <f t="shared" si="6"/>
        <v>4.999999999999716</v>
      </c>
      <c r="V50" s="124">
        <f t="shared" si="7"/>
      </c>
      <c r="W50" s="124">
        <f t="shared" si="11"/>
        <v>59849</v>
      </c>
      <c r="X50" s="124">
        <f t="shared" si="8"/>
        <v>12.400000000000944</v>
      </c>
      <c r="Y50" s="124">
        <f t="shared" si="10"/>
        <v>148446</v>
      </c>
      <c r="Z50" s="124">
        <f t="shared" si="2"/>
        <v>3770999</v>
      </c>
      <c r="AA50" s="125" t="s">
        <v>69</v>
      </c>
      <c r="AB50" s="124">
        <f t="shared" si="13"/>
        <v>0.4032258064515593</v>
      </c>
      <c r="AC50">
        <f t="shared" si="14"/>
        <v>1</v>
      </c>
    </row>
    <row r="51" spans="1:29" ht="13.5">
      <c r="A51">
        <v>50</v>
      </c>
      <c r="B51" t="s">
        <v>95</v>
      </c>
      <c r="C51" t="s">
        <v>106</v>
      </c>
      <c r="D51" t="s">
        <v>98</v>
      </c>
      <c r="E51" s="142" t="s">
        <v>80</v>
      </c>
      <c r="F51">
        <f t="shared" si="0"/>
        <v>38.1</v>
      </c>
      <c r="G51" s="142">
        <v>20130913</v>
      </c>
      <c r="H51" s="142">
        <v>21</v>
      </c>
      <c r="I51" s="142">
        <v>99.356</v>
      </c>
      <c r="J51" s="142">
        <v>99.751</v>
      </c>
      <c r="K51" s="134">
        <f t="shared" si="4"/>
        <v>38.187331645568634</v>
      </c>
      <c r="L51" t="s">
        <v>107</v>
      </c>
      <c r="M51" s="142">
        <v>20130917</v>
      </c>
      <c r="N51" s="142">
        <v>0</v>
      </c>
      <c r="O51" s="142">
        <v>98.946</v>
      </c>
      <c r="P51" s="146" t="s">
        <v>79</v>
      </c>
      <c r="Q51" t="str">
        <f t="shared" si="12"/>
        <v>勝ち</v>
      </c>
      <c r="R51">
        <f t="shared" si="5"/>
        <v>39.50000000000102</v>
      </c>
      <c r="S51" s="145">
        <v>100</v>
      </c>
      <c r="T51" s="145">
        <v>100</v>
      </c>
      <c r="U51" s="124">
        <f t="shared" si="6"/>
        <v>40.99999999999966</v>
      </c>
      <c r="V51" s="124">
        <f t="shared" si="7"/>
      </c>
      <c r="W51" s="124">
        <f t="shared" si="11"/>
        <v>156209</v>
      </c>
      <c r="X51" s="124">
        <f t="shared" si="8"/>
        <v>39.50000000000102</v>
      </c>
      <c r="Y51" s="124">
        <f t="shared" si="10"/>
        <v>150839.96</v>
      </c>
      <c r="Z51" s="124">
        <f t="shared" si="2"/>
        <v>3927208</v>
      </c>
      <c r="AA51" s="125" t="s">
        <v>69</v>
      </c>
      <c r="AB51" s="124">
        <f t="shared" si="13"/>
        <v>1.0379746835442683</v>
      </c>
      <c r="AC51">
        <f t="shared" si="14"/>
        <v>2</v>
      </c>
    </row>
    <row r="52" spans="1:29" ht="13.5">
      <c r="A52">
        <v>51</v>
      </c>
      <c r="B52" t="s">
        <v>95</v>
      </c>
      <c r="C52" t="s">
        <v>106</v>
      </c>
      <c r="D52" t="s">
        <v>98</v>
      </c>
      <c r="E52" s="142" t="s">
        <v>73</v>
      </c>
      <c r="F52">
        <f t="shared" si="0"/>
        <v>71.4</v>
      </c>
      <c r="G52" s="142">
        <v>20130917</v>
      </c>
      <c r="H52" s="142">
        <v>0</v>
      </c>
      <c r="I52" s="142">
        <v>98.995</v>
      </c>
      <c r="J52" s="142">
        <v>98.775</v>
      </c>
      <c r="K52" s="134">
        <f t="shared" si="4"/>
        <v>71.40378181818218</v>
      </c>
      <c r="L52" t="s">
        <v>107</v>
      </c>
      <c r="M52" s="142">
        <v>20130918</v>
      </c>
      <c r="N52" s="142">
        <v>14</v>
      </c>
      <c r="O52" s="142">
        <v>99.138</v>
      </c>
      <c r="P52" s="146" t="s">
        <v>132</v>
      </c>
      <c r="Q52" t="str">
        <f t="shared" si="12"/>
        <v>勝ち</v>
      </c>
      <c r="R52">
        <f t="shared" si="5"/>
        <v>21.999999999999886</v>
      </c>
      <c r="S52" s="145">
        <v>100</v>
      </c>
      <c r="T52" s="145">
        <v>100</v>
      </c>
      <c r="U52" s="124">
        <f t="shared" si="6"/>
        <v>14.300000000000068</v>
      </c>
      <c r="V52" s="124">
        <f t="shared" si="7"/>
      </c>
      <c r="W52" s="124">
        <f t="shared" si="11"/>
        <v>102102</v>
      </c>
      <c r="X52" s="124">
        <f t="shared" si="8"/>
        <v>21.999999999999886</v>
      </c>
      <c r="Y52" s="124">
        <f t="shared" si="10"/>
        <v>157088.32</v>
      </c>
      <c r="Z52" s="124">
        <f t="shared" si="2"/>
        <v>4029310</v>
      </c>
      <c r="AA52" s="125" t="s">
        <v>69</v>
      </c>
      <c r="AB52" s="124">
        <f t="shared" si="13"/>
        <v>0.6500000000000065</v>
      </c>
      <c r="AC52">
        <f t="shared" si="14"/>
        <v>3</v>
      </c>
    </row>
    <row r="53" spans="1:29" ht="13.5">
      <c r="A53">
        <v>52</v>
      </c>
      <c r="B53" t="s">
        <v>95</v>
      </c>
      <c r="C53" t="s">
        <v>106</v>
      </c>
      <c r="D53" t="s">
        <v>98</v>
      </c>
      <c r="E53" s="142" t="s">
        <v>80</v>
      </c>
      <c r="F53">
        <f t="shared" si="0"/>
        <v>181</v>
      </c>
      <c r="G53" s="142">
        <v>20130918</v>
      </c>
      <c r="H53" s="142">
        <v>15</v>
      </c>
      <c r="I53" s="142">
        <v>99.163</v>
      </c>
      <c r="J53" s="142">
        <v>99.252</v>
      </c>
      <c r="K53" s="134">
        <f t="shared" si="4"/>
        <v>181.09258426966568</v>
      </c>
      <c r="L53" t="s">
        <v>107</v>
      </c>
      <c r="M53" s="142">
        <v>20130919</v>
      </c>
      <c r="N53" s="142">
        <v>12</v>
      </c>
      <c r="O53" s="142">
        <v>98.348</v>
      </c>
      <c r="P53" s="146" t="s">
        <v>133</v>
      </c>
      <c r="Q53" t="str">
        <f t="shared" si="12"/>
        <v>勝ち</v>
      </c>
      <c r="R53">
        <f t="shared" si="5"/>
        <v>8.899999999999864</v>
      </c>
      <c r="S53" s="145">
        <v>100</v>
      </c>
      <c r="T53" s="145">
        <v>100</v>
      </c>
      <c r="U53" s="124">
        <f t="shared" si="6"/>
        <v>81.49999999999977</v>
      </c>
      <c r="V53" s="124">
        <f t="shared" si="7"/>
      </c>
      <c r="W53" s="124">
        <f t="shared" si="11"/>
        <v>1475150</v>
      </c>
      <c r="X53" s="124">
        <f t="shared" si="8"/>
        <v>8.899999999999864</v>
      </c>
      <c r="Y53" s="124">
        <f t="shared" si="10"/>
        <v>161172.4</v>
      </c>
      <c r="Z53" s="124">
        <f t="shared" si="2"/>
        <v>5504460</v>
      </c>
      <c r="AA53" s="125" t="s">
        <v>69</v>
      </c>
      <c r="AB53" s="124">
        <f t="shared" si="13"/>
        <v>9.157303370786632</v>
      </c>
      <c r="AC53">
        <f t="shared" si="14"/>
        <v>4</v>
      </c>
    </row>
    <row r="54" spans="1:29" ht="13.5">
      <c r="A54">
        <v>53</v>
      </c>
      <c r="B54" t="s">
        <v>95</v>
      </c>
      <c r="C54" t="s">
        <v>106</v>
      </c>
      <c r="D54" t="s">
        <v>98</v>
      </c>
      <c r="E54" s="142" t="s">
        <v>73</v>
      </c>
      <c r="F54">
        <f t="shared" si="0"/>
        <v>193.1</v>
      </c>
      <c r="G54" s="142">
        <v>20130919</v>
      </c>
      <c r="H54" s="142">
        <v>15</v>
      </c>
      <c r="I54" s="142">
        <v>98.406</v>
      </c>
      <c r="J54" s="142">
        <v>98.292</v>
      </c>
      <c r="K54" s="134">
        <f t="shared" si="4"/>
        <v>193.13894736841374</v>
      </c>
      <c r="L54" t="s">
        <v>107</v>
      </c>
      <c r="M54" s="142">
        <v>20130920</v>
      </c>
      <c r="N54" s="142">
        <v>13</v>
      </c>
      <c r="O54" s="142">
        <v>99.168</v>
      </c>
      <c r="P54" s="146" t="s">
        <v>79</v>
      </c>
      <c r="Q54" t="str">
        <f t="shared" si="12"/>
        <v>勝ち</v>
      </c>
      <c r="R54">
        <f t="shared" si="5"/>
        <v>11.400000000000432</v>
      </c>
      <c r="S54" s="145">
        <v>100</v>
      </c>
      <c r="T54" s="145">
        <v>100</v>
      </c>
      <c r="U54" s="124">
        <f t="shared" si="6"/>
        <v>76.20000000000005</v>
      </c>
      <c r="V54" s="124">
        <f t="shared" si="7"/>
      </c>
      <c r="W54" s="124">
        <f t="shared" si="11"/>
        <v>1471422</v>
      </c>
      <c r="X54" s="124">
        <f t="shared" si="8"/>
        <v>11.400000000000432</v>
      </c>
      <c r="Y54" s="124">
        <f t="shared" si="10"/>
        <v>220178.4</v>
      </c>
      <c r="Z54" s="124">
        <f t="shared" si="2"/>
        <v>6975882</v>
      </c>
      <c r="AA54" s="125" t="s">
        <v>69</v>
      </c>
      <c r="AB54" s="124">
        <f t="shared" si="13"/>
        <v>6.68421052631554</v>
      </c>
      <c r="AC54">
        <f t="shared" si="14"/>
        <v>5</v>
      </c>
    </row>
    <row r="55" spans="1:29" ht="13.5">
      <c r="A55">
        <v>54</v>
      </c>
      <c r="B55" t="s">
        <v>95</v>
      </c>
      <c r="C55" t="s">
        <v>106</v>
      </c>
      <c r="D55" t="s">
        <v>98</v>
      </c>
      <c r="E55" s="142" t="s">
        <v>73</v>
      </c>
      <c r="F55">
        <f t="shared" si="0"/>
        <v>183.5</v>
      </c>
      <c r="G55" s="142">
        <v>20130920</v>
      </c>
      <c r="H55" s="142">
        <v>20</v>
      </c>
      <c r="I55" s="142">
        <v>99.472</v>
      </c>
      <c r="J55" s="142">
        <v>99.32</v>
      </c>
      <c r="K55" s="134">
        <f t="shared" si="4"/>
        <v>183.57584210526193</v>
      </c>
      <c r="L55" t="s">
        <v>107</v>
      </c>
      <c r="M55" s="142">
        <v>20130921</v>
      </c>
      <c r="N55" s="142">
        <v>0</v>
      </c>
      <c r="O55" s="142">
        <v>99.454</v>
      </c>
      <c r="P55" s="146" t="s">
        <v>93</v>
      </c>
      <c r="Q55" t="str">
        <f t="shared" si="12"/>
        <v>負け</v>
      </c>
      <c r="R55">
        <f t="shared" si="5"/>
        <v>15.200000000000102</v>
      </c>
      <c r="S55" s="145">
        <v>100</v>
      </c>
      <c r="T55" s="145">
        <v>100</v>
      </c>
      <c r="U55" s="124">
        <f t="shared" si="6"/>
      </c>
      <c r="V55" s="124">
        <f t="shared" si="7"/>
        <v>-1.8000000000000682</v>
      </c>
      <c r="W55" s="124">
        <f t="shared" si="11"/>
        <v>-33030</v>
      </c>
      <c r="X55" s="124">
        <f t="shared" si="8"/>
        <v>15.200000000000102</v>
      </c>
      <c r="Y55" s="124">
        <f t="shared" si="10"/>
        <v>279035.28</v>
      </c>
      <c r="Z55" s="124">
        <f t="shared" si="2"/>
        <v>6942852</v>
      </c>
      <c r="AA55" s="125" t="s">
        <v>69</v>
      </c>
      <c r="AB55" s="124">
        <f t="shared" si="13"/>
        <v>-0.11842105263158263</v>
      </c>
      <c r="AC55">
        <f t="shared" si="14"/>
        <v>1</v>
      </c>
    </row>
    <row r="56" spans="1:29" ht="13.5">
      <c r="A56">
        <v>55</v>
      </c>
      <c r="B56" t="s">
        <v>95</v>
      </c>
      <c r="C56" t="s">
        <v>106</v>
      </c>
      <c r="D56" t="s">
        <v>98</v>
      </c>
      <c r="E56" s="142" t="s">
        <v>80</v>
      </c>
      <c r="F56">
        <f t="shared" si="0"/>
        <v>108.4</v>
      </c>
      <c r="G56" s="142">
        <v>20130921</v>
      </c>
      <c r="H56" s="142">
        <v>0</v>
      </c>
      <c r="I56" s="142">
        <v>99.375</v>
      </c>
      <c r="J56" s="142">
        <v>99.631</v>
      </c>
      <c r="K56" s="134">
        <f t="shared" si="4"/>
        <v>108.48206249999991</v>
      </c>
      <c r="L56" t="s">
        <v>107</v>
      </c>
      <c r="M56" s="142">
        <v>20130924</v>
      </c>
      <c r="N56" s="142">
        <v>14</v>
      </c>
      <c r="O56" s="142">
        <v>98.879</v>
      </c>
      <c r="P56" s="146" t="s">
        <v>79</v>
      </c>
      <c r="Q56" t="str">
        <f t="shared" si="12"/>
        <v>勝ち</v>
      </c>
      <c r="R56">
        <f t="shared" si="5"/>
        <v>25.600000000000023</v>
      </c>
      <c r="S56" s="145">
        <v>100</v>
      </c>
      <c r="T56" s="145">
        <v>100</v>
      </c>
      <c r="U56" s="124">
        <f t="shared" si="6"/>
        <v>49.59999999999951</v>
      </c>
      <c r="V56" s="124">
        <f t="shared" si="7"/>
      </c>
      <c r="W56" s="124">
        <f t="shared" si="11"/>
        <v>537663</v>
      </c>
      <c r="X56" s="124">
        <f t="shared" si="8"/>
        <v>25.600000000000023</v>
      </c>
      <c r="Y56" s="124">
        <f t="shared" si="10"/>
        <v>277714.08</v>
      </c>
      <c r="Z56" s="124">
        <f t="shared" si="2"/>
        <v>7480515</v>
      </c>
      <c r="AA56" s="125" t="s">
        <v>69</v>
      </c>
      <c r="AB56" s="124">
        <f t="shared" si="13"/>
        <v>1.9374999999999791</v>
      </c>
      <c r="AC56">
        <f t="shared" si="14"/>
        <v>1</v>
      </c>
    </row>
    <row r="57" spans="1:29" ht="13.5">
      <c r="A57">
        <v>56</v>
      </c>
      <c r="B57" t="s">
        <v>95</v>
      </c>
      <c r="C57" t="s">
        <v>106</v>
      </c>
      <c r="D57" t="s">
        <v>98</v>
      </c>
      <c r="E57" s="142" t="s">
        <v>80</v>
      </c>
      <c r="F57">
        <f t="shared" si="0"/>
        <v>87.7</v>
      </c>
      <c r="G57" s="142">
        <v>20130924</v>
      </c>
      <c r="H57" s="142">
        <v>18</v>
      </c>
      <c r="I57" s="142">
        <v>98.773</v>
      </c>
      <c r="J57" s="142">
        <v>99.114</v>
      </c>
      <c r="K57" s="134">
        <f t="shared" si="4"/>
        <v>87.74797653958734</v>
      </c>
      <c r="L57" t="s">
        <v>107</v>
      </c>
      <c r="M57" s="142">
        <v>20130925</v>
      </c>
      <c r="N57" s="142">
        <v>0</v>
      </c>
      <c r="O57" s="142">
        <v>98.773</v>
      </c>
      <c r="P57" s="146" t="s">
        <v>89</v>
      </c>
      <c r="Q57" t="str">
        <f t="shared" si="12"/>
        <v>－</v>
      </c>
      <c r="R57">
        <f t="shared" si="5"/>
        <v>34.10000000000082</v>
      </c>
      <c r="S57" s="145">
        <v>100</v>
      </c>
      <c r="T57" s="145">
        <v>100</v>
      </c>
      <c r="U57" s="124">
        <f t="shared" si="6"/>
      </c>
      <c r="V57" s="124">
        <f t="shared" si="7"/>
        <v>0</v>
      </c>
      <c r="W57" s="124">
        <f t="shared" si="11"/>
        <v>0</v>
      </c>
      <c r="X57" s="124">
        <f t="shared" si="8"/>
        <v>34.10000000000082</v>
      </c>
      <c r="Y57" s="124">
        <f t="shared" si="10"/>
        <v>299220.60000000003</v>
      </c>
      <c r="Z57" s="124">
        <f t="shared" si="2"/>
        <v>7480515</v>
      </c>
      <c r="AA57" s="125" t="s">
        <v>69</v>
      </c>
      <c r="AB57" s="124">
        <f t="shared" si="13"/>
        <v>0</v>
      </c>
      <c r="AC57">
        <f t="shared" si="14"/>
        <v>1</v>
      </c>
    </row>
    <row r="58" spans="1:29" ht="13.5">
      <c r="A58">
        <v>57</v>
      </c>
      <c r="B58" t="s">
        <v>95</v>
      </c>
      <c r="C58" t="s">
        <v>106</v>
      </c>
      <c r="D58" t="s">
        <v>98</v>
      </c>
      <c r="E58" s="142" t="s">
        <v>73</v>
      </c>
      <c r="F58">
        <f t="shared" si="0"/>
        <v>210.7</v>
      </c>
      <c r="G58" s="142">
        <v>20130925</v>
      </c>
      <c r="H58" s="142">
        <v>0</v>
      </c>
      <c r="I58" s="142">
        <v>98.805</v>
      </c>
      <c r="J58" s="142">
        <v>98.663</v>
      </c>
      <c r="K58" s="134">
        <f t="shared" si="4"/>
        <v>210.71873239435118</v>
      </c>
      <c r="L58" t="s">
        <v>107</v>
      </c>
      <c r="M58" s="142">
        <v>20130925</v>
      </c>
      <c r="N58" s="142">
        <v>4</v>
      </c>
      <c r="O58" s="142">
        <v>98.748</v>
      </c>
      <c r="P58" s="146" t="s">
        <v>93</v>
      </c>
      <c r="Q58" t="str">
        <f>IF(P58="トレーリング","勝ち",IF(OR(P58="LC",P58="建て値前LC"),"負け","－"))</f>
        <v>負け</v>
      </c>
      <c r="R58">
        <f t="shared" si="5"/>
        <v>14.200000000001012</v>
      </c>
      <c r="S58" s="145">
        <v>100</v>
      </c>
      <c r="T58" s="145">
        <v>100</v>
      </c>
      <c r="U58" s="124">
        <f t="shared" si="6"/>
      </c>
      <c r="V58" s="124">
        <f t="shared" si="7"/>
        <v>-5.700000000000216</v>
      </c>
      <c r="W58" s="124">
        <f t="shared" si="11"/>
        <v>-120099</v>
      </c>
      <c r="X58" s="124">
        <f t="shared" si="8"/>
        <v>14.200000000001012</v>
      </c>
      <c r="Y58" s="124">
        <f t="shared" si="10"/>
        <v>299220.60000000003</v>
      </c>
      <c r="Z58" s="124">
        <f t="shared" si="2"/>
        <v>7360416</v>
      </c>
      <c r="AA58" s="125" t="s">
        <v>69</v>
      </c>
      <c r="AB58" s="124">
        <f t="shared" si="13"/>
        <v>-0.40140845070421194</v>
      </c>
      <c r="AC58">
        <f t="shared" si="14"/>
        <v>1</v>
      </c>
    </row>
    <row r="59" spans="1:29" ht="13.5">
      <c r="A59">
        <v>58</v>
      </c>
      <c r="B59" t="s">
        <v>95</v>
      </c>
      <c r="C59" t="s">
        <v>106</v>
      </c>
      <c r="D59" t="s">
        <v>98</v>
      </c>
      <c r="E59" s="142" t="s">
        <v>80</v>
      </c>
      <c r="F59">
        <f t="shared" si="0"/>
        <v>330.8</v>
      </c>
      <c r="G59" s="142">
        <v>20130925</v>
      </c>
      <c r="H59" s="142">
        <v>8</v>
      </c>
      <c r="I59" s="142">
        <v>98.69</v>
      </c>
      <c r="J59" s="142">
        <v>98.779</v>
      </c>
      <c r="K59" s="134">
        <f t="shared" si="4"/>
        <v>330.80521348315114</v>
      </c>
      <c r="L59" t="s">
        <v>107</v>
      </c>
      <c r="M59" s="142">
        <v>20130925</v>
      </c>
      <c r="N59" s="142">
        <v>21</v>
      </c>
      <c r="O59" s="142">
        <v>98.625</v>
      </c>
      <c r="P59" s="146" t="s">
        <v>121</v>
      </c>
      <c r="Q59" t="str">
        <f t="shared" si="12"/>
        <v>勝ち</v>
      </c>
      <c r="R59">
        <f t="shared" si="5"/>
        <v>8.899999999999864</v>
      </c>
      <c r="S59" s="145">
        <v>100</v>
      </c>
      <c r="T59" s="145">
        <v>100</v>
      </c>
      <c r="U59" s="124">
        <f t="shared" si="6"/>
        <v>6.499999999999773</v>
      </c>
      <c r="V59" s="124">
        <f t="shared" si="7"/>
      </c>
      <c r="W59" s="124">
        <f t="shared" si="11"/>
        <v>215019</v>
      </c>
      <c r="X59" s="124">
        <f t="shared" si="8"/>
        <v>8.899999999999864</v>
      </c>
      <c r="Y59" s="124">
        <f t="shared" si="10"/>
        <v>294416.64</v>
      </c>
      <c r="Z59" s="124">
        <f t="shared" si="2"/>
        <v>7575435</v>
      </c>
      <c r="AA59" s="125" t="s">
        <v>69</v>
      </c>
      <c r="AB59" s="124">
        <f t="shared" si="13"/>
        <v>0.7303370786516711</v>
      </c>
      <c r="AC59">
        <f t="shared" si="14"/>
        <v>1</v>
      </c>
    </row>
    <row r="60" spans="1:29" ht="13.5">
      <c r="A60">
        <v>59</v>
      </c>
      <c r="B60" t="s">
        <v>95</v>
      </c>
      <c r="C60" t="s">
        <v>106</v>
      </c>
      <c r="D60" t="s">
        <v>98</v>
      </c>
      <c r="E60" s="142" t="s">
        <v>80</v>
      </c>
      <c r="F60">
        <f t="shared" si="0"/>
        <v>175.1</v>
      </c>
      <c r="G60" s="142">
        <v>20130926</v>
      </c>
      <c r="H60" s="142">
        <v>2</v>
      </c>
      <c r="I60" s="142">
        <v>98.5</v>
      </c>
      <c r="J60" s="142">
        <v>98.673</v>
      </c>
      <c r="K60" s="134">
        <f t="shared" si="4"/>
        <v>175.15456647398662</v>
      </c>
      <c r="L60" t="s">
        <v>107</v>
      </c>
      <c r="M60" s="142">
        <v>20130926</v>
      </c>
      <c r="N60" s="142">
        <v>10</v>
      </c>
      <c r="O60" s="142">
        <v>98.485</v>
      </c>
      <c r="P60" s="146" t="s">
        <v>125</v>
      </c>
      <c r="Q60" t="str">
        <f t="shared" si="12"/>
        <v>勝ち</v>
      </c>
      <c r="R60">
        <f t="shared" si="5"/>
        <v>17.300000000000182</v>
      </c>
      <c r="S60" s="145">
        <v>100</v>
      </c>
      <c r="T60" s="145">
        <v>100</v>
      </c>
      <c r="U60" s="124">
        <f t="shared" si="6"/>
        <v>1.5000000000000568</v>
      </c>
      <c r="V60" s="124">
        <f t="shared" si="7"/>
      </c>
      <c r="W60" s="124">
        <f t="shared" si="11"/>
        <v>26265</v>
      </c>
      <c r="X60" s="124">
        <f t="shared" si="8"/>
        <v>17.300000000000182</v>
      </c>
      <c r="Y60" s="124">
        <f t="shared" si="10"/>
        <v>303017.4</v>
      </c>
      <c r="Z60" s="124">
        <f t="shared" si="2"/>
        <v>7601700</v>
      </c>
      <c r="AA60" s="125" t="s">
        <v>69</v>
      </c>
      <c r="AB60" s="124">
        <f t="shared" si="13"/>
        <v>0.0867052023121411</v>
      </c>
      <c r="AC60">
        <f t="shared" si="14"/>
        <v>2</v>
      </c>
    </row>
    <row r="61" spans="1:29" ht="13.5">
      <c r="A61">
        <v>60</v>
      </c>
      <c r="B61" t="s">
        <v>95</v>
      </c>
      <c r="C61" t="s">
        <v>106</v>
      </c>
      <c r="D61" t="s">
        <v>98</v>
      </c>
      <c r="E61" s="142" t="s">
        <v>73</v>
      </c>
      <c r="F61">
        <f t="shared" si="0"/>
        <v>241.3</v>
      </c>
      <c r="G61" s="142">
        <v>20130926</v>
      </c>
      <c r="H61" s="142">
        <v>20</v>
      </c>
      <c r="I61" s="142">
        <v>98.747</v>
      </c>
      <c r="J61" s="142">
        <v>98.621</v>
      </c>
      <c r="K61" s="134">
        <f t="shared" si="4"/>
        <v>241.32380952380038</v>
      </c>
      <c r="L61" t="s">
        <v>107</v>
      </c>
      <c r="M61" s="142">
        <v>20130927</v>
      </c>
      <c r="N61" s="142">
        <v>3</v>
      </c>
      <c r="O61" s="142">
        <v>98.886</v>
      </c>
      <c r="P61" s="146" t="s">
        <v>79</v>
      </c>
      <c r="Q61" t="str">
        <f t="shared" si="12"/>
        <v>勝ち</v>
      </c>
      <c r="R61">
        <f t="shared" si="5"/>
        <v>12.600000000000477</v>
      </c>
      <c r="S61" s="145">
        <v>100</v>
      </c>
      <c r="T61" s="145">
        <v>100</v>
      </c>
      <c r="U61" s="124">
        <f t="shared" si="6"/>
        <v>13.89999999999958</v>
      </c>
      <c r="V61" s="124">
        <f t="shared" si="7"/>
      </c>
      <c r="W61" s="124">
        <f t="shared" si="11"/>
        <v>335406</v>
      </c>
      <c r="X61" s="124">
        <f t="shared" si="8"/>
        <v>12.600000000000477</v>
      </c>
      <c r="Y61" s="124">
        <f t="shared" si="10"/>
        <v>304068</v>
      </c>
      <c r="Z61" s="124">
        <f t="shared" si="2"/>
        <v>7937106</v>
      </c>
      <c r="AA61" s="125" t="s">
        <v>69</v>
      </c>
      <c r="AB61" s="124">
        <f t="shared" si="13"/>
        <v>1.103174603174528</v>
      </c>
      <c r="AC61">
        <f t="shared" si="14"/>
        <v>3</v>
      </c>
    </row>
    <row r="62" spans="1:29" ht="13.5">
      <c r="A62">
        <v>61</v>
      </c>
      <c r="B62" t="s">
        <v>95</v>
      </c>
      <c r="C62" t="s">
        <v>106</v>
      </c>
      <c r="D62" t="s">
        <v>98</v>
      </c>
      <c r="E62" s="142" t="s">
        <v>80</v>
      </c>
      <c r="F62">
        <f t="shared" si="0"/>
        <v>204.8</v>
      </c>
      <c r="G62" s="142">
        <v>20130927</v>
      </c>
      <c r="H62" s="142">
        <v>8</v>
      </c>
      <c r="I62" s="142">
        <v>98.882</v>
      </c>
      <c r="J62" s="142">
        <v>99.037</v>
      </c>
      <c r="K62" s="134">
        <f t="shared" si="4"/>
        <v>204.82854193548238</v>
      </c>
      <c r="L62" t="s">
        <v>107</v>
      </c>
      <c r="M62" s="142">
        <v>20130930</v>
      </c>
      <c r="N62" s="142">
        <v>12</v>
      </c>
      <c r="O62" s="142">
        <v>97.918</v>
      </c>
      <c r="P62" s="146" t="s">
        <v>79</v>
      </c>
      <c r="Q62" t="str">
        <f t="shared" si="12"/>
        <v>勝ち</v>
      </c>
      <c r="R62">
        <f t="shared" si="5"/>
        <v>15.500000000000114</v>
      </c>
      <c r="S62" s="145">
        <v>100</v>
      </c>
      <c r="T62" s="145">
        <v>100</v>
      </c>
      <c r="U62" s="124">
        <f t="shared" si="6"/>
        <v>96.39999999999986</v>
      </c>
      <c r="V62" s="124">
        <f t="shared" si="7"/>
      </c>
      <c r="W62" s="124">
        <f t="shared" si="11"/>
        <v>1974272</v>
      </c>
      <c r="X62" s="124">
        <f t="shared" si="8"/>
        <v>15.500000000000114</v>
      </c>
      <c r="Y62" s="124">
        <f t="shared" si="10"/>
        <v>317484.24</v>
      </c>
      <c r="Z62" s="124">
        <f t="shared" si="2"/>
        <v>9911378</v>
      </c>
      <c r="AA62" s="125" t="s">
        <v>69</v>
      </c>
      <c r="AB62" s="124">
        <f t="shared" si="13"/>
        <v>6.219354838709623</v>
      </c>
      <c r="AC62">
        <f t="shared" si="14"/>
        <v>4</v>
      </c>
    </row>
    <row r="63" spans="1:29" ht="13.5">
      <c r="A63">
        <v>62</v>
      </c>
      <c r="B63" t="s">
        <v>95</v>
      </c>
      <c r="C63" t="s">
        <v>106</v>
      </c>
      <c r="D63" t="s">
        <v>98</v>
      </c>
      <c r="E63" s="142" t="s">
        <v>80</v>
      </c>
      <c r="F63">
        <f t="shared" si="0"/>
        <v>230.4</v>
      </c>
      <c r="G63" s="142">
        <v>20131002</v>
      </c>
      <c r="H63" s="142">
        <v>0</v>
      </c>
      <c r="I63" s="142">
        <v>97.945</v>
      </c>
      <c r="J63" s="142">
        <v>98.117</v>
      </c>
      <c r="K63" s="134">
        <f t="shared" si="4"/>
        <v>230.49716279068258</v>
      </c>
      <c r="L63" t="s">
        <v>107</v>
      </c>
      <c r="M63" s="142">
        <v>20131003</v>
      </c>
      <c r="N63" s="142">
        <v>10</v>
      </c>
      <c r="O63" s="142">
        <v>97.47</v>
      </c>
      <c r="P63" s="146" t="s">
        <v>134</v>
      </c>
      <c r="Q63" t="str">
        <f t="shared" si="12"/>
        <v>勝ち</v>
      </c>
      <c r="R63">
        <f t="shared" si="5"/>
        <v>17.200000000001125</v>
      </c>
      <c r="S63" s="145">
        <v>100</v>
      </c>
      <c r="T63" s="145">
        <v>100</v>
      </c>
      <c r="U63" s="124">
        <f t="shared" si="6"/>
        <v>47.49999999999943</v>
      </c>
      <c r="V63" s="124">
        <f t="shared" si="7"/>
      </c>
      <c r="W63" s="124">
        <f t="shared" si="11"/>
        <v>1094399</v>
      </c>
      <c r="X63" s="124">
        <f t="shared" si="8"/>
        <v>17.200000000001125</v>
      </c>
      <c r="Y63" s="124">
        <f t="shared" si="10"/>
        <v>396455.12</v>
      </c>
      <c r="Z63" s="124">
        <f t="shared" si="2"/>
        <v>11005777</v>
      </c>
      <c r="AA63" s="125" t="s">
        <v>69</v>
      </c>
      <c r="AB63" s="124">
        <f t="shared" si="13"/>
        <v>2.7616279069765306</v>
      </c>
      <c r="AC63">
        <f t="shared" si="14"/>
        <v>5</v>
      </c>
    </row>
    <row r="64" spans="1:29" ht="13.5">
      <c r="A64">
        <v>63</v>
      </c>
      <c r="B64" t="s">
        <v>95</v>
      </c>
      <c r="C64" t="s">
        <v>106</v>
      </c>
      <c r="D64" t="s">
        <v>98</v>
      </c>
      <c r="E64" s="142" t="s">
        <v>73</v>
      </c>
      <c r="F64">
        <f t="shared" si="0"/>
        <v>118.3</v>
      </c>
      <c r="G64" s="142">
        <v>20131003</v>
      </c>
      <c r="H64" s="142">
        <v>10</v>
      </c>
      <c r="I64" s="142">
        <v>97.681</v>
      </c>
      <c r="J64" s="142">
        <v>97.309</v>
      </c>
      <c r="K64" s="134">
        <f t="shared" si="4"/>
        <v>118.34168817204305</v>
      </c>
      <c r="L64" t="s">
        <v>107</v>
      </c>
      <c r="M64" s="142">
        <v>20131003</v>
      </c>
      <c r="N64" s="142">
        <v>21</v>
      </c>
      <c r="O64" s="142">
        <v>97.631</v>
      </c>
      <c r="P64" s="146" t="s">
        <v>93</v>
      </c>
      <c r="Q64" t="str">
        <f t="shared" si="12"/>
        <v>負け</v>
      </c>
      <c r="R64">
        <f t="shared" si="5"/>
        <v>37.19999999999999</v>
      </c>
      <c r="S64" s="145">
        <v>100</v>
      </c>
      <c r="T64" s="145">
        <v>100</v>
      </c>
      <c r="U64" s="124">
        <f t="shared" si="6"/>
      </c>
      <c r="V64" s="124">
        <f t="shared" si="7"/>
        <v>-4.999999999999716</v>
      </c>
      <c r="W64" s="124">
        <f t="shared" si="11"/>
        <v>-59149</v>
      </c>
      <c r="X64" s="124">
        <f t="shared" si="8"/>
        <v>37.19999999999999</v>
      </c>
      <c r="Y64" s="124">
        <f t="shared" si="10"/>
        <v>440231.08</v>
      </c>
      <c r="Z64" s="124">
        <f t="shared" si="2"/>
        <v>10946628</v>
      </c>
      <c r="AA64" s="125" t="s">
        <v>69</v>
      </c>
      <c r="AB64" s="124">
        <f t="shared" si="13"/>
        <v>-0.13440860215053005</v>
      </c>
      <c r="AC64">
        <f t="shared" si="14"/>
        <v>1</v>
      </c>
    </row>
    <row r="65" spans="1:29" ht="13.5">
      <c r="A65">
        <v>64</v>
      </c>
      <c r="B65" t="s">
        <v>95</v>
      </c>
      <c r="C65" t="s">
        <v>106</v>
      </c>
      <c r="D65" t="s">
        <v>98</v>
      </c>
      <c r="E65" s="142" t="s">
        <v>80</v>
      </c>
      <c r="F65">
        <f t="shared" si="0"/>
        <v>334.2</v>
      </c>
      <c r="G65" s="142">
        <v>20131003</v>
      </c>
      <c r="H65" s="142">
        <v>22</v>
      </c>
      <c r="I65" s="142">
        <v>97.533</v>
      </c>
      <c r="J65" s="142">
        <v>97.664</v>
      </c>
      <c r="K65" s="134">
        <f t="shared" si="4"/>
        <v>334.2481832061063</v>
      </c>
      <c r="L65" t="s">
        <v>107</v>
      </c>
      <c r="M65" s="142">
        <v>20131004</v>
      </c>
      <c r="N65" s="142">
        <v>23</v>
      </c>
      <c r="O65" s="142">
        <v>97.198</v>
      </c>
      <c r="P65" s="146" t="s">
        <v>135</v>
      </c>
      <c r="Q65" t="str">
        <f t="shared" si="12"/>
        <v>勝ち</v>
      </c>
      <c r="R65">
        <f t="shared" si="5"/>
        <v>13.100000000000023</v>
      </c>
      <c r="S65" s="145">
        <v>100</v>
      </c>
      <c r="T65" s="145">
        <v>100</v>
      </c>
      <c r="U65" s="124">
        <f t="shared" si="6"/>
        <v>33.500000000000796</v>
      </c>
      <c r="V65" s="124">
        <f t="shared" si="7"/>
      </c>
      <c r="W65" s="124">
        <f t="shared" si="11"/>
        <v>1119570</v>
      </c>
      <c r="X65" s="124">
        <f t="shared" si="8"/>
        <v>13.100000000000023</v>
      </c>
      <c r="Y65" s="124">
        <f t="shared" si="10"/>
        <v>437865.12</v>
      </c>
      <c r="Z65" s="124">
        <f t="shared" si="2"/>
        <v>12066198</v>
      </c>
      <c r="AA65" s="125" t="s">
        <v>69</v>
      </c>
      <c r="AB65" s="124">
        <f t="shared" si="13"/>
        <v>2.557251908397003</v>
      </c>
      <c r="AC65">
        <f t="shared" si="14"/>
        <v>1</v>
      </c>
    </row>
    <row r="66" spans="1:29" ht="13.5">
      <c r="A66">
        <v>65</v>
      </c>
      <c r="B66" t="s">
        <v>95</v>
      </c>
      <c r="C66" t="s">
        <v>106</v>
      </c>
      <c r="D66" t="s">
        <v>98</v>
      </c>
      <c r="E66" s="142" t="s">
        <v>73</v>
      </c>
      <c r="F66">
        <f t="shared" si="0"/>
        <v>268.1</v>
      </c>
      <c r="G66" s="142">
        <v>20131005</v>
      </c>
      <c r="H66" s="142">
        <v>0</v>
      </c>
      <c r="I66" s="142">
        <v>97.215</v>
      </c>
      <c r="J66" s="142">
        <v>97.035</v>
      </c>
      <c r="K66" s="134">
        <f t="shared" si="4"/>
        <v>268.1377333333232</v>
      </c>
      <c r="L66" t="s">
        <v>107</v>
      </c>
      <c r="M66" s="142">
        <v>20131007</v>
      </c>
      <c r="N66" s="142">
        <v>7</v>
      </c>
      <c r="O66" s="142">
        <v>97.298</v>
      </c>
      <c r="P66" s="146" t="s">
        <v>79</v>
      </c>
      <c r="Q66" t="str">
        <f aca="true" t="shared" si="15" ref="Q66:Q79">IF(P66="トレーリング","勝ち",IF(OR(P66="LC",P66="建て値前LC"),"負け","－"))</f>
        <v>勝ち</v>
      </c>
      <c r="R66">
        <f t="shared" si="5"/>
        <v>18.000000000000682</v>
      </c>
      <c r="S66" s="145">
        <v>100</v>
      </c>
      <c r="T66" s="145">
        <v>100</v>
      </c>
      <c r="U66" s="124">
        <f t="shared" si="6"/>
        <v>8.29999999999984</v>
      </c>
      <c r="V66" s="124">
        <f t="shared" si="7"/>
      </c>
      <c r="W66" s="124">
        <f t="shared" si="11"/>
        <v>222522</v>
      </c>
      <c r="X66" s="124">
        <f t="shared" si="8"/>
        <v>18.000000000000682</v>
      </c>
      <c r="Y66" s="124">
        <f t="shared" si="10"/>
        <v>482647.92</v>
      </c>
      <c r="Z66" s="124">
        <f aca="true" t="shared" si="16" ref="Z66:Z101">Z65+W66</f>
        <v>12288720</v>
      </c>
      <c r="AA66" s="125" t="s">
        <v>69</v>
      </c>
      <c r="AB66" s="124">
        <f aca="true" t="shared" si="17" ref="AB66:AB73">IF(V66="",U66/X66,V66/X66)</f>
        <v>0.46111111111108477</v>
      </c>
      <c r="AC66">
        <f aca="true" t="shared" si="18" ref="AC66:AC73">IF(Q66=Q65,AC65+1,1)</f>
        <v>2</v>
      </c>
    </row>
    <row r="67" spans="1:29" ht="13.5">
      <c r="A67">
        <v>66</v>
      </c>
      <c r="B67" t="s">
        <v>95</v>
      </c>
      <c r="C67" t="s">
        <v>106</v>
      </c>
      <c r="D67" t="s">
        <v>98</v>
      </c>
      <c r="E67" s="142" t="s">
        <v>80</v>
      </c>
      <c r="F67">
        <f aca="true" t="shared" si="19" ref="F67:F101">ROUNDDOWN(K67,1)</f>
        <v>506.7</v>
      </c>
      <c r="G67" s="142">
        <v>20131007</v>
      </c>
      <c r="H67" s="142">
        <v>9</v>
      </c>
      <c r="I67" s="142">
        <v>97.181</v>
      </c>
      <c r="J67" s="142">
        <v>97.278</v>
      </c>
      <c r="K67" s="134">
        <f aca="true" t="shared" si="20" ref="K67:K101">Y67/S67/X67</f>
        <v>506.75134020614166</v>
      </c>
      <c r="L67" t="s">
        <v>107</v>
      </c>
      <c r="M67" s="142">
        <v>20131007</v>
      </c>
      <c r="N67" s="142">
        <v>23</v>
      </c>
      <c r="O67" s="142">
        <v>97.009</v>
      </c>
      <c r="P67" s="146" t="s">
        <v>79</v>
      </c>
      <c r="Q67" t="str">
        <f t="shared" si="15"/>
        <v>勝ち</v>
      </c>
      <c r="R67">
        <f aca="true" t="shared" si="21" ref="R67:R101">ABS(I67-J67)*100</f>
        <v>9.700000000000841</v>
      </c>
      <c r="S67" s="145">
        <v>100</v>
      </c>
      <c r="T67" s="145">
        <v>100</v>
      </c>
      <c r="U67" s="124">
        <f aca="true" t="shared" si="22" ref="U67:U101">IF(Q67="勝ち",ABS(O67-I67)*100,"")</f>
        <v>17.199999999999704</v>
      </c>
      <c r="V67" s="124">
        <f aca="true" t="shared" si="23" ref="V67:V101">IF(Q67="負け",-1*ABS(O67-I67)*100,IF(Q67="－",0,""))</f>
      </c>
      <c r="W67" s="124">
        <f t="shared" si="11"/>
        <v>871523</v>
      </c>
      <c r="X67" s="124">
        <f aca="true" t="shared" si="24" ref="X67:X101">ABS(I67-J67)*100</f>
        <v>9.700000000000841</v>
      </c>
      <c r="Y67" s="124">
        <f t="shared" si="10"/>
        <v>491548.8</v>
      </c>
      <c r="Z67" s="124">
        <f t="shared" si="16"/>
        <v>13160243</v>
      </c>
      <c r="AA67" s="125" t="s">
        <v>69</v>
      </c>
      <c r="AB67" s="124">
        <f t="shared" si="17"/>
        <v>1.7731958762884756</v>
      </c>
      <c r="AC67">
        <f t="shared" si="18"/>
        <v>3</v>
      </c>
    </row>
    <row r="68" spans="1:29" ht="13.5">
      <c r="A68">
        <v>67</v>
      </c>
      <c r="B68" t="s">
        <v>95</v>
      </c>
      <c r="C68" t="s">
        <v>106</v>
      </c>
      <c r="D68" t="s">
        <v>98</v>
      </c>
      <c r="E68" s="142" t="s">
        <v>80</v>
      </c>
      <c r="F68">
        <f t="shared" si="19"/>
        <v>353.2</v>
      </c>
      <c r="G68" s="142">
        <v>20131008</v>
      </c>
      <c r="H68" s="142">
        <v>1</v>
      </c>
      <c r="I68" s="142">
        <v>96.886</v>
      </c>
      <c r="J68" s="142">
        <v>97.035</v>
      </c>
      <c r="K68" s="134">
        <f t="shared" si="20"/>
        <v>353.2951140939576</v>
      </c>
      <c r="L68" t="s">
        <v>107</v>
      </c>
      <c r="M68" s="142">
        <v>20131008</v>
      </c>
      <c r="N68" s="142">
        <v>9</v>
      </c>
      <c r="O68" s="142">
        <v>96.769</v>
      </c>
      <c r="P68" s="146" t="s">
        <v>79</v>
      </c>
      <c r="Q68" t="str">
        <f t="shared" si="15"/>
        <v>勝ち</v>
      </c>
      <c r="R68">
        <f t="shared" si="21"/>
        <v>14.900000000000091</v>
      </c>
      <c r="S68" s="145">
        <v>100</v>
      </c>
      <c r="T68" s="145">
        <v>100</v>
      </c>
      <c r="U68" s="124">
        <f t="shared" si="22"/>
        <v>11.699999999999022</v>
      </c>
      <c r="V68" s="124">
        <f t="shared" si="23"/>
      </c>
      <c r="W68" s="124">
        <f t="shared" si="11"/>
        <v>413243</v>
      </c>
      <c r="X68" s="124">
        <f t="shared" si="24"/>
        <v>14.900000000000091</v>
      </c>
      <c r="Y68" s="124">
        <f aca="true" t="shared" si="25" ref="Y68:Y101">$X$1*Z67</f>
        <v>526409.72</v>
      </c>
      <c r="Z68" s="124">
        <f t="shared" si="16"/>
        <v>13573486</v>
      </c>
      <c r="AA68" s="125" t="s">
        <v>69</v>
      </c>
      <c r="AB68" s="124">
        <f t="shared" si="17"/>
        <v>0.7852348993287886</v>
      </c>
      <c r="AC68">
        <f t="shared" si="18"/>
        <v>4</v>
      </c>
    </row>
    <row r="69" spans="1:29" ht="13.5">
      <c r="A69">
        <v>68</v>
      </c>
      <c r="B69" t="s">
        <v>95</v>
      </c>
      <c r="C69" t="s">
        <v>106</v>
      </c>
      <c r="D69" t="s">
        <v>98</v>
      </c>
      <c r="E69" s="142" t="s">
        <v>80</v>
      </c>
      <c r="F69">
        <f t="shared" si="19"/>
        <v>323.1</v>
      </c>
      <c r="G69" s="142">
        <v>20131008</v>
      </c>
      <c r="H69" s="142">
        <v>22</v>
      </c>
      <c r="I69" s="142">
        <v>97.012</v>
      </c>
      <c r="J69" s="142">
        <v>97.18</v>
      </c>
      <c r="K69" s="134">
        <f t="shared" si="20"/>
        <v>323.17823809522594</v>
      </c>
      <c r="L69" t="s">
        <v>107</v>
      </c>
      <c r="M69" s="142">
        <v>20131009</v>
      </c>
      <c r="N69" s="142">
        <v>9</v>
      </c>
      <c r="O69" s="142">
        <v>96.944</v>
      </c>
      <c r="P69" s="146" t="s">
        <v>79</v>
      </c>
      <c r="Q69" t="str">
        <f t="shared" si="15"/>
        <v>勝ち</v>
      </c>
      <c r="R69">
        <f t="shared" si="21"/>
        <v>16.800000000000637</v>
      </c>
      <c r="S69" s="145">
        <v>100</v>
      </c>
      <c r="T69" s="145">
        <v>100</v>
      </c>
      <c r="U69" s="124">
        <f t="shared" si="22"/>
        <v>6.799999999999784</v>
      </c>
      <c r="V69" s="124">
        <f t="shared" si="23"/>
      </c>
      <c r="W69" s="124">
        <f t="shared" si="11"/>
        <v>219707</v>
      </c>
      <c r="X69" s="124">
        <f t="shared" si="24"/>
        <v>16.800000000000637</v>
      </c>
      <c r="Y69" s="124">
        <f t="shared" si="25"/>
        <v>542939.4400000001</v>
      </c>
      <c r="Z69" s="124">
        <f t="shared" si="16"/>
        <v>13793193</v>
      </c>
      <c r="AA69" s="125" t="s">
        <v>69</v>
      </c>
      <c r="AB69" s="124">
        <f t="shared" si="17"/>
        <v>0.40476190476187657</v>
      </c>
      <c r="AC69">
        <f t="shared" si="18"/>
        <v>5</v>
      </c>
    </row>
    <row r="70" spans="1:29" ht="13.5">
      <c r="A70">
        <v>69</v>
      </c>
      <c r="B70" t="s">
        <v>95</v>
      </c>
      <c r="C70" t="s">
        <v>106</v>
      </c>
      <c r="D70" t="s">
        <v>98</v>
      </c>
      <c r="E70" s="142" t="s">
        <v>73</v>
      </c>
      <c r="F70">
        <f t="shared" si="19"/>
        <v>488.2</v>
      </c>
      <c r="G70" s="142">
        <v>20131009</v>
      </c>
      <c r="H70" s="142">
        <v>8</v>
      </c>
      <c r="I70" s="142">
        <v>96.935</v>
      </c>
      <c r="J70" s="142">
        <v>96.822</v>
      </c>
      <c r="K70" s="134">
        <f t="shared" si="20"/>
        <v>488.25461946902846</v>
      </c>
      <c r="L70" t="s">
        <v>107</v>
      </c>
      <c r="M70" s="142">
        <v>20131009</v>
      </c>
      <c r="N70" s="142">
        <v>20</v>
      </c>
      <c r="O70" s="142">
        <v>97.259</v>
      </c>
      <c r="P70" s="146" t="s">
        <v>79</v>
      </c>
      <c r="Q70" t="str">
        <f t="shared" si="15"/>
        <v>勝ち</v>
      </c>
      <c r="R70">
        <f t="shared" si="21"/>
        <v>11.299999999999955</v>
      </c>
      <c r="S70" s="145">
        <v>100</v>
      </c>
      <c r="T70" s="145">
        <v>100</v>
      </c>
      <c r="U70" s="124">
        <f t="shared" si="22"/>
        <v>32.39999999999981</v>
      </c>
      <c r="V70" s="124">
        <f t="shared" si="23"/>
      </c>
      <c r="W70" s="124">
        <f aca="true" t="shared" si="26" ref="W70:W101">ROUNDDOWN(IF(U70="",T70*V70*F70,T70*U70*F70),0)</f>
        <v>1581767</v>
      </c>
      <c r="X70" s="124">
        <f t="shared" si="24"/>
        <v>11.299999999999955</v>
      </c>
      <c r="Y70" s="124">
        <f t="shared" si="25"/>
        <v>551727.72</v>
      </c>
      <c r="Z70" s="124">
        <f t="shared" si="16"/>
        <v>15374960</v>
      </c>
      <c r="AA70" s="125" t="s">
        <v>69</v>
      </c>
      <c r="AB70" s="124">
        <f t="shared" si="17"/>
        <v>2.867256637168136</v>
      </c>
      <c r="AC70">
        <f t="shared" si="18"/>
        <v>6</v>
      </c>
    </row>
    <row r="71" spans="1:29" ht="13.5">
      <c r="A71">
        <v>70</v>
      </c>
      <c r="B71" t="s">
        <v>95</v>
      </c>
      <c r="C71" t="s">
        <v>106</v>
      </c>
      <c r="D71" t="s">
        <v>98</v>
      </c>
      <c r="E71" s="142" t="s">
        <v>80</v>
      </c>
      <c r="F71">
        <f t="shared" si="19"/>
        <v>341.6</v>
      </c>
      <c r="G71" s="142">
        <v>20131009</v>
      </c>
      <c r="H71" s="142">
        <v>23</v>
      </c>
      <c r="I71" s="142">
        <v>97.169</v>
      </c>
      <c r="J71" s="142">
        <v>97.349</v>
      </c>
      <c r="K71" s="134">
        <f t="shared" si="20"/>
        <v>341.66577777776484</v>
      </c>
      <c r="L71" t="s">
        <v>107</v>
      </c>
      <c r="M71" s="142">
        <v>20131010</v>
      </c>
      <c r="N71" s="142">
        <v>2</v>
      </c>
      <c r="O71" s="142">
        <v>97.349</v>
      </c>
      <c r="P71" s="146" t="s">
        <v>71</v>
      </c>
      <c r="Q71" t="str">
        <f t="shared" si="15"/>
        <v>負け</v>
      </c>
      <c r="R71">
        <f t="shared" si="21"/>
        <v>18.000000000000682</v>
      </c>
      <c r="S71" s="145">
        <v>100</v>
      </c>
      <c r="T71" s="145">
        <v>100</v>
      </c>
      <c r="U71" s="124">
        <f t="shared" si="22"/>
      </c>
      <c r="V71" s="124">
        <f t="shared" si="23"/>
        <v>-18.000000000000682</v>
      </c>
      <c r="W71" s="124">
        <f t="shared" si="26"/>
        <v>-614880</v>
      </c>
      <c r="X71" s="124">
        <f t="shared" si="24"/>
        <v>18.000000000000682</v>
      </c>
      <c r="Y71" s="124">
        <f t="shared" si="25"/>
        <v>614998.4</v>
      </c>
      <c r="Z71" s="124">
        <f t="shared" si="16"/>
        <v>14760080</v>
      </c>
      <c r="AA71" s="125" t="s">
        <v>69</v>
      </c>
      <c r="AB71" s="124">
        <f t="shared" si="17"/>
        <v>-1</v>
      </c>
      <c r="AC71">
        <f t="shared" si="18"/>
        <v>1</v>
      </c>
    </row>
    <row r="72" spans="1:29" ht="13.5">
      <c r="A72">
        <v>71</v>
      </c>
      <c r="B72" t="s">
        <v>95</v>
      </c>
      <c r="C72" t="s">
        <v>106</v>
      </c>
      <c r="D72" t="s">
        <v>98</v>
      </c>
      <c r="E72" s="142" t="s">
        <v>73</v>
      </c>
      <c r="F72">
        <f t="shared" si="19"/>
        <v>820</v>
      </c>
      <c r="G72" s="142">
        <v>20131010</v>
      </c>
      <c r="H72" s="142">
        <v>6</v>
      </c>
      <c r="I72" s="142">
        <v>97.409</v>
      </c>
      <c r="J72" s="142">
        <v>97.337</v>
      </c>
      <c r="K72" s="134">
        <f t="shared" si="20"/>
        <v>820.0044444444135</v>
      </c>
      <c r="L72" t="s">
        <v>107</v>
      </c>
      <c r="M72" s="142">
        <v>20131011</v>
      </c>
      <c r="N72" s="142">
        <v>7</v>
      </c>
      <c r="O72" s="142">
        <v>97.94</v>
      </c>
      <c r="P72" s="146" t="s">
        <v>136</v>
      </c>
      <c r="Q72" t="str">
        <f t="shared" si="15"/>
        <v>勝ち</v>
      </c>
      <c r="R72">
        <f t="shared" si="21"/>
        <v>7.200000000000273</v>
      </c>
      <c r="S72" s="145">
        <v>100</v>
      </c>
      <c r="T72" s="145">
        <v>100</v>
      </c>
      <c r="U72" s="124">
        <f t="shared" si="22"/>
        <v>53.09999999999917</v>
      </c>
      <c r="V72" s="124">
        <f t="shared" si="23"/>
      </c>
      <c r="W72" s="124">
        <f t="shared" si="26"/>
        <v>4354199</v>
      </c>
      <c r="X72" s="124">
        <f t="shared" si="24"/>
        <v>7.200000000000273</v>
      </c>
      <c r="Y72" s="124">
        <f t="shared" si="25"/>
        <v>590403.2000000001</v>
      </c>
      <c r="Z72" s="124">
        <f t="shared" si="16"/>
        <v>19114279</v>
      </c>
      <c r="AA72" s="125" t="s">
        <v>69</v>
      </c>
      <c r="AB72" s="124">
        <f t="shared" si="17"/>
        <v>7.374999999999606</v>
      </c>
      <c r="AC72">
        <f t="shared" si="18"/>
        <v>1</v>
      </c>
    </row>
    <row r="73" spans="1:29" ht="13.5">
      <c r="A73">
        <v>72</v>
      </c>
      <c r="B73" t="s">
        <v>95</v>
      </c>
      <c r="C73" t="s">
        <v>106</v>
      </c>
      <c r="D73" t="s">
        <v>98</v>
      </c>
      <c r="E73" s="142" t="s">
        <v>80</v>
      </c>
      <c r="F73">
        <f t="shared" si="19"/>
        <v>566.3</v>
      </c>
      <c r="G73" s="142">
        <v>20131011</v>
      </c>
      <c r="H73" s="142">
        <v>16</v>
      </c>
      <c r="I73" s="142">
        <v>98.282</v>
      </c>
      <c r="J73" s="142">
        <v>98.417</v>
      </c>
      <c r="K73" s="134">
        <f t="shared" si="20"/>
        <v>566.349007407386</v>
      </c>
      <c r="L73" t="s">
        <v>107</v>
      </c>
      <c r="M73" s="142">
        <v>20131011</v>
      </c>
      <c r="N73" s="142">
        <v>23</v>
      </c>
      <c r="O73" s="142">
        <v>98.417</v>
      </c>
      <c r="P73" s="146" t="s">
        <v>71</v>
      </c>
      <c r="Q73" t="str">
        <f t="shared" si="15"/>
        <v>負け</v>
      </c>
      <c r="R73">
        <f t="shared" si="21"/>
        <v>13.500000000000512</v>
      </c>
      <c r="S73" s="145">
        <v>100</v>
      </c>
      <c r="T73" s="145">
        <v>100</v>
      </c>
      <c r="U73" s="124">
        <f t="shared" si="22"/>
      </c>
      <c r="V73" s="124">
        <f t="shared" si="23"/>
        <v>-13.500000000000512</v>
      </c>
      <c r="W73" s="124">
        <f t="shared" si="26"/>
        <v>-764505</v>
      </c>
      <c r="X73" s="124">
        <f t="shared" si="24"/>
        <v>13.500000000000512</v>
      </c>
      <c r="Y73" s="124">
        <f t="shared" si="25"/>
        <v>764571.16</v>
      </c>
      <c r="Z73" s="124">
        <f t="shared" si="16"/>
        <v>18349774</v>
      </c>
      <c r="AA73" s="125" t="s">
        <v>69</v>
      </c>
      <c r="AB73" s="124">
        <f t="shared" si="17"/>
        <v>-1</v>
      </c>
      <c r="AC73">
        <f t="shared" si="18"/>
        <v>1</v>
      </c>
    </row>
    <row r="74" spans="1:30" ht="13.5">
      <c r="A74">
        <v>73</v>
      </c>
      <c r="B74" t="s">
        <v>95</v>
      </c>
      <c r="C74" t="s">
        <v>106</v>
      </c>
      <c r="D74" t="s">
        <v>98</v>
      </c>
      <c r="E74" s="142" t="s">
        <v>73</v>
      </c>
      <c r="F74">
        <f t="shared" si="19"/>
        <v>464.5</v>
      </c>
      <c r="G74" s="142">
        <v>20131011</v>
      </c>
      <c r="H74" s="142">
        <v>22</v>
      </c>
      <c r="I74" s="142">
        <v>98.387</v>
      </c>
      <c r="J74" s="142">
        <v>98.229</v>
      </c>
      <c r="K74" s="134">
        <f t="shared" si="20"/>
        <v>464.5512405063254</v>
      </c>
      <c r="L74" t="s">
        <v>107</v>
      </c>
      <c r="M74" s="142">
        <v>20131014</v>
      </c>
      <c r="N74" s="142">
        <v>7</v>
      </c>
      <c r="O74" s="142">
        <v>98.347</v>
      </c>
      <c r="P74" s="146" t="s">
        <v>93</v>
      </c>
      <c r="Q74" t="str">
        <f t="shared" si="15"/>
        <v>負け</v>
      </c>
      <c r="R74">
        <f t="shared" si="21"/>
        <v>15.800000000000125</v>
      </c>
      <c r="S74" s="145">
        <v>100</v>
      </c>
      <c r="T74" s="145">
        <v>100</v>
      </c>
      <c r="U74" s="124">
        <f t="shared" si="22"/>
      </c>
      <c r="V74" s="124">
        <f t="shared" si="23"/>
        <v>-4.000000000000625</v>
      </c>
      <c r="W74" s="124">
        <f t="shared" si="26"/>
        <v>-185800</v>
      </c>
      <c r="X74" s="124">
        <f t="shared" si="24"/>
        <v>15.800000000000125</v>
      </c>
      <c r="Y74" s="124">
        <f t="shared" si="25"/>
        <v>733990.96</v>
      </c>
      <c r="Z74" s="124">
        <f t="shared" si="16"/>
        <v>18163974</v>
      </c>
      <c r="AA74" s="125" t="s">
        <v>102</v>
      </c>
      <c r="AB74" s="124">
        <f aca="true" t="shared" si="27" ref="AB74:AB101">IF(V74="",U74/X74,V74/X74)</f>
        <v>-0.2531645569620629</v>
      </c>
      <c r="AC74">
        <f aca="true" t="shared" si="28" ref="AC74:AC101">IF(Q74=Q73,AC73+1,1)</f>
        <v>2</v>
      </c>
      <c r="AD74" t="s">
        <v>137</v>
      </c>
    </row>
    <row r="75" spans="1:29" ht="13.5">
      <c r="A75">
        <v>74</v>
      </c>
      <c r="B75" t="s">
        <v>95</v>
      </c>
      <c r="C75" t="s">
        <v>106</v>
      </c>
      <c r="D75" t="s">
        <v>98</v>
      </c>
      <c r="E75" s="142" t="s">
        <v>80</v>
      </c>
      <c r="F75">
        <f t="shared" si="19"/>
        <v>1651.2</v>
      </c>
      <c r="G75" s="142">
        <v>20131014</v>
      </c>
      <c r="H75" s="142">
        <v>18</v>
      </c>
      <c r="I75" s="142">
        <v>98.265</v>
      </c>
      <c r="J75" s="142">
        <v>98.309</v>
      </c>
      <c r="K75" s="134">
        <f t="shared" si="20"/>
        <v>1651.2703636364786</v>
      </c>
      <c r="L75" t="s">
        <v>107</v>
      </c>
      <c r="M75" s="142">
        <v>20131015</v>
      </c>
      <c r="N75" s="142">
        <v>0</v>
      </c>
      <c r="O75" s="142">
        <v>98.239</v>
      </c>
      <c r="P75" s="146" t="s">
        <v>138</v>
      </c>
      <c r="Q75" t="str">
        <f t="shared" si="15"/>
        <v>勝ち</v>
      </c>
      <c r="R75">
        <f t="shared" si="21"/>
        <v>4.399999999999693</v>
      </c>
      <c r="S75" s="145">
        <v>100</v>
      </c>
      <c r="T75" s="145">
        <v>100</v>
      </c>
      <c r="U75" s="124">
        <f t="shared" si="22"/>
        <v>2.599999999999625</v>
      </c>
      <c r="V75" s="124">
        <f t="shared" si="23"/>
      </c>
      <c r="W75" s="124">
        <f t="shared" si="26"/>
        <v>429311</v>
      </c>
      <c r="X75" s="124">
        <f t="shared" si="24"/>
        <v>4.399999999999693</v>
      </c>
      <c r="Y75" s="124">
        <f t="shared" si="25"/>
        <v>726558.96</v>
      </c>
      <c r="Z75" s="124">
        <f t="shared" si="16"/>
        <v>18593285</v>
      </c>
      <c r="AA75" s="125" t="s">
        <v>102</v>
      </c>
      <c r="AB75" s="124">
        <f t="shared" si="27"/>
        <v>0.5909090909090469</v>
      </c>
      <c r="AC75">
        <f t="shared" si="28"/>
        <v>1</v>
      </c>
    </row>
    <row r="76" spans="1:29" ht="13.5">
      <c r="A76">
        <v>75</v>
      </c>
      <c r="B76" t="s">
        <v>95</v>
      </c>
      <c r="C76" t="s">
        <v>106</v>
      </c>
      <c r="D76" t="s">
        <v>98</v>
      </c>
      <c r="E76" s="142" t="s">
        <v>73</v>
      </c>
      <c r="F76">
        <f t="shared" si="19"/>
        <v>486</v>
      </c>
      <c r="G76" s="142">
        <v>20131015</v>
      </c>
      <c r="H76" s="142">
        <v>0</v>
      </c>
      <c r="I76" s="142">
        <v>98.263</v>
      </c>
      <c r="J76" s="142">
        <v>98.11</v>
      </c>
      <c r="K76" s="134">
        <f t="shared" si="20"/>
        <v>486.09895424834764</v>
      </c>
      <c r="L76" t="s">
        <v>107</v>
      </c>
      <c r="M76" s="142">
        <v>20131015</v>
      </c>
      <c r="N76" s="142">
        <v>9</v>
      </c>
      <c r="O76" s="142">
        <v>98.515</v>
      </c>
      <c r="P76" s="146" t="s">
        <v>139</v>
      </c>
      <c r="Q76" t="str">
        <f t="shared" si="15"/>
        <v>勝ち</v>
      </c>
      <c r="R76">
        <f t="shared" si="21"/>
        <v>15.30000000000058</v>
      </c>
      <c r="S76" s="145">
        <v>100</v>
      </c>
      <c r="T76" s="145">
        <v>100</v>
      </c>
      <c r="U76" s="124">
        <f t="shared" si="22"/>
        <v>25.199999999999534</v>
      </c>
      <c r="V76" s="124">
        <f t="shared" si="23"/>
      </c>
      <c r="W76" s="124">
        <f t="shared" si="26"/>
        <v>1224719</v>
      </c>
      <c r="X76" s="124">
        <f t="shared" si="24"/>
        <v>15.30000000000058</v>
      </c>
      <c r="Y76" s="124">
        <f t="shared" si="25"/>
        <v>743731.4</v>
      </c>
      <c r="Z76" s="124">
        <f t="shared" si="16"/>
        <v>19818004</v>
      </c>
      <c r="AA76" s="125" t="s">
        <v>102</v>
      </c>
      <c r="AB76" s="124">
        <f t="shared" si="27"/>
        <v>1.6470588235293189</v>
      </c>
      <c r="AC76">
        <f t="shared" si="28"/>
        <v>2</v>
      </c>
    </row>
    <row r="77" spans="1:29" ht="13.5">
      <c r="A77">
        <v>76</v>
      </c>
      <c r="B77" t="s">
        <v>95</v>
      </c>
      <c r="C77" t="s">
        <v>106</v>
      </c>
      <c r="D77" t="s">
        <v>98</v>
      </c>
      <c r="E77" s="142" t="s">
        <v>80</v>
      </c>
      <c r="F77">
        <f t="shared" si="19"/>
        <v>1101</v>
      </c>
      <c r="G77" s="142">
        <v>20131015</v>
      </c>
      <c r="H77" s="142">
        <v>12</v>
      </c>
      <c r="I77" s="142">
        <v>98.443</v>
      </c>
      <c r="J77" s="142">
        <v>98.515</v>
      </c>
      <c r="K77" s="134">
        <f t="shared" si="20"/>
        <v>1101.0002222221806</v>
      </c>
      <c r="L77" t="s">
        <v>107</v>
      </c>
      <c r="M77" s="142">
        <v>20131015</v>
      </c>
      <c r="N77" s="142">
        <v>17</v>
      </c>
      <c r="O77" s="142">
        <v>98.462</v>
      </c>
      <c r="P77" s="146" t="s">
        <v>93</v>
      </c>
      <c r="Q77" t="str">
        <f t="shared" si="15"/>
        <v>負け</v>
      </c>
      <c r="R77">
        <f t="shared" si="21"/>
        <v>7.200000000000273</v>
      </c>
      <c r="S77" s="145">
        <v>100</v>
      </c>
      <c r="T77" s="145">
        <v>100</v>
      </c>
      <c r="U77" s="124">
        <f t="shared" si="22"/>
      </c>
      <c r="V77" s="124">
        <f t="shared" si="23"/>
        <v>-1.9000000000005457</v>
      </c>
      <c r="W77" s="124">
        <f t="shared" si="26"/>
        <v>-209190</v>
      </c>
      <c r="X77" s="124">
        <f t="shared" si="24"/>
        <v>7.200000000000273</v>
      </c>
      <c r="Y77" s="124">
        <f t="shared" si="25"/>
        <v>792720.16</v>
      </c>
      <c r="Z77" s="124">
        <f t="shared" si="16"/>
        <v>19608814</v>
      </c>
      <c r="AA77" s="125" t="s">
        <v>102</v>
      </c>
      <c r="AB77" s="124">
        <f t="shared" si="27"/>
        <v>-0.2638888888889547</v>
      </c>
      <c r="AC77">
        <f t="shared" si="28"/>
        <v>1</v>
      </c>
    </row>
    <row r="78" spans="1:29" ht="13.5">
      <c r="A78">
        <v>77</v>
      </c>
      <c r="B78" t="s">
        <v>95</v>
      </c>
      <c r="C78" t="s">
        <v>106</v>
      </c>
      <c r="D78" t="s">
        <v>98</v>
      </c>
      <c r="E78" s="142" t="s">
        <v>80</v>
      </c>
      <c r="F78">
        <f t="shared" si="19"/>
        <v>747</v>
      </c>
      <c r="G78" s="142">
        <v>20131016</v>
      </c>
      <c r="H78" s="142">
        <v>14</v>
      </c>
      <c r="I78" s="142">
        <v>98.445</v>
      </c>
      <c r="J78" s="142">
        <v>98.55</v>
      </c>
      <c r="K78" s="134">
        <f t="shared" si="20"/>
        <v>747.0024380952099</v>
      </c>
      <c r="L78" t="s">
        <v>107</v>
      </c>
      <c r="M78" s="142">
        <v>20131016</v>
      </c>
      <c r="N78" s="142">
        <v>21</v>
      </c>
      <c r="O78" s="142">
        <v>98.426</v>
      </c>
      <c r="P78" s="146" t="s">
        <v>79</v>
      </c>
      <c r="Q78" t="str">
        <f t="shared" si="15"/>
        <v>勝ち</v>
      </c>
      <c r="R78">
        <f t="shared" si="21"/>
        <v>10.500000000000398</v>
      </c>
      <c r="S78" s="145">
        <v>100</v>
      </c>
      <c r="T78" s="145">
        <v>100</v>
      </c>
      <c r="U78" s="124">
        <f t="shared" si="22"/>
        <v>1.8999999999991246</v>
      </c>
      <c r="V78" s="124">
        <f t="shared" si="23"/>
      </c>
      <c r="W78" s="124">
        <f t="shared" si="26"/>
        <v>141929</v>
      </c>
      <c r="X78" s="124">
        <f t="shared" si="24"/>
        <v>10.500000000000398</v>
      </c>
      <c r="Y78" s="124">
        <f t="shared" si="25"/>
        <v>784352.56</v>
      </c>
      <c r="Z78" s="124">
        <f t="shared" si="16"/>
        <v>19750743</v>
      </c>
      <c r="AA78" s="125" t="s">
        <v>102</v>
      </c>
      <c r="AB78" s="124">
        <f t="shared" si="27"/>
        <v>0.18095238095229071</v>
      </c>
      <c r="AC78">
        <f t="shared" si="28"/>
        <v>1</v>
      </c>
    </row>
    <row r="79" spans="1:29" ht="13.5">
      <c r="A79">
        <v>78</v>
      </c>
      <c r="B79" t="s">
        <v>95</v>
      </c>
      <c r="C79" t="s">
        <v>106</v>
      </c>
      <c r="D79" t="s">
        <v>98</v>
      </c>
      <c r="E79" s="142" t="s">
        <v>73</v>
      </c>
      <c r="F79">
        <f t="shared" si="19"/>
        <v>319.8</v>
      </c>
      <c r="G79" s="142">
        <v>20131016</v>
      </c>
      <c r="H79" s="142">
        <v>21</v>
      </c>
      <c r="I79" s="142">
        <v>98.522</v>
      </c>
      <c r="J79" s="142">
        <v>98.275</v>
      </c>
      <c r="K79" s="134">
        <f t="shared" si="20"/>
        <v>319.85008906882604</v>
      </c>
      <c r="L79" t="s">
        <v>107</v>
      </c>
      <c r="M79" s="142">
        <v>20131017</v>
      </c>
      <c r="N79" s="142">
        <v>2</v>
      </c>
      <c r="O79" s="142">
        <v>98.675</v>
      </c>
      <c r="P79" s="146" t="s">
        <v>140</v>
      </c>
      <c r="Q79" t="str">
        <f t="shared" si="15"/>
        <v>勝ち</v>
      </c>
      <c r="R79">
        <f t="shared" si="21"/>
        <v>24.69999999999999</v>
      </c>
      <c r="S79" s="145">
        <v>100</v>
      </c>
      <c r="T79" s="145">
        <v>100</v>
      </c>
      <c r="U79" s="124">
        <f t="shared" si="22"/>
        <v>15.299999999999159</v>
      </c>
      <c r="V79" s="124">
        <f t="shared" si="23"/>
      </c>
      <c r="W79" s="124">
        <f t="shared" si="26"/>
        <v>489293</v>
      </c>
      <c r="X79" s="124">
        <f t="shared" si="24"/>
        <v>24.69999999999999</v>
      </c>
      <c r="Y79" s="124">
        <f t="shared" si="25"/>
        <v>790029.72</v>
      </c>
      <c r="Z79" s="124">
        <f t="shared" si="16"/>
        <v>20240036</v>
      </c>
      <c r="AA79" s="125" t="s">
        <v>102</v>
      </c>
      <c r="AB79" s="124">
        <f t="shared" si="27"/>
        <v>0.619433198380533</v>
      </c>
      <c r="AC79">
        <f t="shared" si="28"/>
        <v>2</v>
      </c>
    </row>
    <row r="80" spans="1:29" ht="13.5">
      <c r="A80">
        <v>79</v>
      </c>
      <c r="B80" t="s">
        <v>95</v>
      </c>
      <c r="C80" t="s">
        <v>106</v>
      </c>
      <c r="D80" t="s">
        <v>98</v>
      </c>
      <c r="E80" s="142" t="s">
        <v>80</v>
      </c>
      <c r="F80">
        <f t="shared" si="19"/>
        <v>963.8</v>
      </c>
      <c r="G80" s="142">
        <v>20131017</v>
      </c>
      <c r="H80" s="142">
        <v>5</v>
      </c>
      <c r="I80" s="142">
        <v>98.74</v>
      </c>
      <c r="J80" s="142">
        <v>98.824</v>
      </c>
      <c r="K80" s="134">
        <f t="shared" si="20"/>
        <v>963.8112380952017</v>
      </c>
      <c r="L80" t="s">
        <v>107</v>
      </c>
      <c r="M80" s="142">
        <v>20131017</v>
      </c>
      <c r="N80" s="142">
        <v>7</v>
      </c>
      <c r="O80" s="142">
        <v>98.824</v>
      </c>
      <c r="P80" s="146" t="s">
        <v>141</v>
      </c>
      <c r="Q80" t="str">
        <f aca="true" t="shared" si="29" ref="Q80:Q101">IF(P80="トレーリング","勝ち",IF(OR(P80="LC",P80="建て値前LC"),"負け","－"))</f>
        <v>負け</v>
      </c>
      <c r="R80">
        <f t="shared" si="21"/>
        <v>8.400000000000318</v>
      </c>
      <c r="S80" s="145">
        <v>100</v>
      </c>
      <c r="T80" s="145">
        <v>100</v>
      </c>
      <c r="U80" s="124">
        <f t="shared" si="22"/>
      </c>
      <c r="V80" s="124">
        <f t="shared" si="23"/>
        <v>-8.400000000000318</v>
      </c>
      <c r="W80" s="124">
        <f t="shared" si="26"/>
        <v>-809592</v>
      </c>
      <c r="X80" s="124">
        <f t="shared" si="24"/>
        <v>8.400000000000318</v>
      </c>
      <c r="Y80" s="124">
        <f t="shared" si="25"/>
        <v>809601.4400000001</v>
      </c>
      <c r="Z80" s="124">
        <f t="shared" si="16"/>
        <v>19430444</v>
      </c>
      <c r="AA80" s="125" t="s">
        <v>102</v>
      </c>
      <c r="AB80" s="124">
        <f t="shared" si="27"/>
        <v>-1</v>
      </c>
      <c r="AC80">
        <f t="shared" si="28"/>
        <v>1</v>
      </c>
    </row>
    <row r="81" spans="1:29" ht="13.5">
      <c r="A81">
        <v>80</v>
      </c>
      <c r="B81" t="s">
        <v>95</v>
      </c>
      <c r="C81" t="s">
        <v>106</v>
      </c>
      <c r="D81" t="s">
        <v>98</v>
      </c>
      <c r="E81" s="142" t="s">
        <v>80</v>
      </c>
      <c r="F81">
        <f t="shared" si="19"/>
        <v>327.9</v>
      </c>
      <c r="G81" s="142">
        <v>20131017</v>
      </c>
      <c r="H81" s="142">
        <v>9</v>
      </c>
      <c r="I81" s="142">
        <v>98.764</v>
      </c>
      <c r="J81" s="142">
        <v>99.001</v>
      </c>
      <c r="K81" s="134">
        <f t="shared" si="20"/>
        <v>327.93998312235044</v>
      </c>
      <c r="L81" t="s">
        <v>107</v>
      </c>
      <c r="M81" s="142">
        <v>20131021</v>
      </c>
      <c r="N81" s="142">
        <v>21</v>
      </c>
      <c r="O81" s="142">
        <v>98.195</v>
      </c>
      <c r="P81" s="146" t="s">
        <v>79</v>
      </c>
      <c r="Q81" t="str">
        <f t="shared" si="29"/>
        <v>勝ち</v>
      </c>
      <c r="R81">
        <f t="shared" si="21"/>
        <v>23.700000000000898</v>
      </c>
      <c r="S81" s="145">
        <v>100</v>
      </c>
      <c r="T81" s="145">
        <v>100</v>
      </c>
      <c r="U81" s="124">
        <f t="shared" si="22"/>
        <v>56.90000000000026</v>
      </c>
      <c r="V81" s="124">
        <f t="shared" si="23"/>
      </c>
      <c r="W81" s="124">
        <f t="shared" si="26"/>
        <v>1865751</v>
      </c>
      <c r="X81" s="124">
        <f t="shared" si="24"/>
        <v>23.700000000000898</v>
      </c>
      <c r="Y81" s="124">
        <f t="shared" si="25"/>
        <v>777217.76</v>
      </c>
      <c r="Z81" s="124">
        <f t="shared" si="16"/>
        <v>21296195</v>
      </c>
      <c r="AA81" s="125" t="s">
        <v>102</v>
      </c>
      <c r="AB81" s="124">
        <f t="shared" si="27"/>
        <v>2.40084388185646</v>
      </c>
      <c r="AC81">
        <f t="shared" si="28"/>
        <v>1</v>
      </c>
    </row>
    <row r="82" spans="1:29" ht="13.5">
      <c r="A82">
        <v>81</v>
      </c>
      <c r="B82" t="s">
        <v>95</v>
      </c>
      <c r="C82" t="s">
        <v>106</v>
      </c>
      <c r="D82" t="s">
        <v>98</v>
      </c>
      <c r="E82" s="142" t="s">
        <v>80</v>
      </c>
      <c r="F82">
        <f t="shared" si="19"/>
        <v>291.7</v>
      </c>
      <c r="G82" s="142">
        <v>20131022</v>
      </c>
      <c r="H82" s="142">
        <v>23</v>
      </c>
      <c r="I82" s="142">
        <v>98.141</v>
      </c>
      <c r="J82" s="142">
        <v>98.433</v>
      </c>
      <c r="K82" s="134">
        <f t="shared" si="20"/>
        <v>291.72869863013545</v>
      </c>
      <c r="L82" t="s">
        <v>107</v>
      </c>
      <c r="M82" s="142">
        <v>20131025</v>
      </c>
      <c r="N82" s="142">
        <v>21</v>
      </c>
      <c r="O82" s="142">
        <v>97.392</v>
      </c>
      <c r="P82" s="146" t="s">
        <v>142</v>
      </c>
      <c r="Q82" t="str">
        <f t="shared" si="29"/>
        <v>勝ち</v>
      </c>
      <c r="R82">
        <f t="shared" si="21"/>
        <v>29.20000000000016</v>
      </c>
      <c r="S82" s="145">
        <v>100</v>
      </c>
      <c r="T82" s="145">
        <v>100</v>
      </c>
      <c r="U82" s="124">
        <f t="shared" si="22"/>
        <v>74.90000000000094</v>
      </c>
      <c r="V82" s="124">
        <f t="shared" si="23"/>
      </c>
      <c r="W82" s="124">
        <f t="shared" si="26"/>
        <v>2184833</v>
      </c>
      <c r="X82" s="124">
        <f t="shared" si="24"/>
        <v>29.20000000000016</v>
      </c>
      <c r="Y82" s="124">
        <f t="shared" si="25"/>
        <v>851847.8</v>
      </c>
      <c r="Z82" s="124">
        <f t="shared" si="16"/>
        <v>23481028</v>
      </c>
      <c r="AA82" s="125" t="s">
        <v>102</v>
      </c>
      <c r="AB82" s="124">
        <f t="shared" si="27"/>
        <v>2.565068493150703</v>
      </c>
      <c r="AC82">
        <f t="shared" si="28"/>
        <v>2</v>
      </c>
    </row>
    <row r="83" spans="1:29" ht="13.5">
      <c r="A83">
        <v>82</v>
      </c>
      <c r="B83" t="s">
        <v>95</v>
      </c>
      <c r="C83" t="s">
        <v>106</v>
      </c>
      <c r="D83" t="s">
        <v>98</v>
      </c>
      <c r="E83" s="142" t="s">
        <v>73</v>
      </c>
      <c r="F83">
        <f t="shared" si="19"/>
        <v>823.8</v>
      </c>
      <c r="G83" s="142">
        <v>20131028</v>
      </c>
      <c r="H83" s="142">
        <v>11</v>
      </c>
      <c r="I83" s="142">
        <v>97.599</v>
      </c>
      <c r="J83" s="142">
        <v>97.485</v>
      </c>
      <c r="K83" s="134">
        <f t="shared" si="20"/>
        <v>823.8957192982144</v>
      </c>
      <c r="L83" t="s">
        <v>107</v>
      </c>
      <c r="M83" s="142">
        <v>20131029</v>
      </c>
      <c r="N83" s="142">
        <v>9</v>
      </c>
      <c r="O83" s="142">
        <v>97.554</v>
      </c>
      <c r="P83" s="146" t="s">
        <v>93</v>
      </c>
      <c r="Q83" t="str">
        <f t="shared" si="29"/>
        <v>負け</v>
      </c>
      <c r="R83">
        <f t="shared" si="21"/>
        <v>11.400000000000432</v>
      </c>
      <c r="S83" s="145">
        <v>100</v>
      </c>
      <c r="T83" s="145">
        <v>100</v>
      </c>
      <c r="U83" s="124">
        <f t="shared" si="22"/>
      </c>
      <c r="V83" s="124">
        <f t="shared" si="23"/>
        <v>-4.5000000000001705</v>
      </c>
      <c r="W83" s="124">
        <f t="shared" si="26"/>
        <v>-370710</v>
      </c>
      <c r="X83" s="124">
        <f t="shared" si="24"/>
        <v>11.400000000000432</v>
      </c>
      <c r="Y83" s="124">
        <f t="shared" si="25"/>
        <v>939241.12</v>
      </c>
      <c r="Z83" s="124">
        <f t="shared" si="16"/>
        <v>23110318</v>
      </c>
      <c r="AA83" s="125" t="s">
        <v>102</v>
      </c>
      <c r="AB83" s="124">
        <f t="shared" si="27"/>
        <v>-0.39473684210526316</v>
      </c>
      <c r="AC83">
        <f t="shared" si="28"/>
        <v>1</v>
      </c>
    </row>
    <row r="84" spans="1:29" ht="13.5">
      <c r="A84">
        <v>83</v>
      </c>
      <c r="B84" t="s">
        <v>95</v>
      </c>
      <c r="C84" t="s">
        <v>106</v>
      </c>
      <c r="D84" t="s">
        <v>98</v>
      </c>
      <c r="E84" s="142" t="s">
        <v>73</v>
      </c>
      <c r="F84">
        <f t="shared" si="19"/>
        <v>727.8</v>
      </c>
      <c r="G84" s="142">
        <v>20131029</v>
      </c>
      <c r="H84" s="142">
        <v>17</v>
      </c>
      <c r="I84" s="142">
        <v>97.613</v>
      </c>
      <c r="J84" s="142">
        <v>97.486</v>
      </c>
      <c r="K84" s="134">
        <f t="shared" si="20"/>
        <v>727.8840314960896</v>
      </c>
      <c r="L84" t="s">
        <v>107</v>
      </c>
      <c r="M84" s="142">
        <v>20131031</v>
      </c>
      <c r="N84" s="142">
        <v>10</v>
      </c>
      <c r="O84" s="142">
        <v>98.386</v>
      </c>
      <c r="P84" s="146" t="s">
        <v>143</v>
      </c>
      <c r="Q84" t="str">
        <f t="shared" si="29"/>
        <v>勝ち</v>
      </c>
      <c r="R84">
        <f t="shared" si="21"/>
        <v>12.699999999999534</v>
      </c>
      <c r="S84" s="145">
        <v>100</v>
      </c>
      <c r="T84" s="145">
        <v>100</v>
      </c>
      <c r="U84" s="124">
        <f t="shared" si="22"/>
        <v>77.29999999999961</v>
      </c>
      <c r="V84" s="124">
        <f t="shared" si="23"/>
      </c>
      <c r="W84" s="124">
        <f t="shared" si="26"/>
        <v>5625893</v>
      </c>
      <c r="X84" s="124">
        <f t="shared" si="24"/>
        <v>12.699999999999534</v>
      </c>
      <c r="Y84" s="124">
        <f t="shared" si="25"/>
        <v>924412.72</v>
      </c>
      <c r="Z84" s="124">
        <f t="shared" si="16"/>
        <v>28736211</v>
      </c>
      <c r="AA84" s="125" t="s">
        <v>102</v>
      </c>
      <c r="AB84" s="124">
        <f t="shared" si="27"/>
        <v>6.086614173228539</v>
      </c>
      <c r="AC84">
        <f t="shared" si="28"/>
        <v>1</v>
      </c>
    </row>
    <row r="85" spans="1:29" ht="13.5">
      <c r="A85">
        <v>84</v>
      </c>
      <c r="B85" t="s">
        <v>95</v>
      </c>
      <c r="C85" t="s">
        <v>106</v>
      </c>
      <c r="D85" t="s">
        <v>98</v>
      </c>
      <c r="E85" s="142" t="s">
        <v>73</v>
      </c>
      <c r="F85">
        <f t="shared" si="19"/>
        <v>1277.1</v>
      </c>
      <c r="G85" s="142">
        <v>20131031</v>
      </c>
      <c r="H85" s="142">
        <v>11</v>
      </c>
      <c r="I85" s="142">
        <v>98.473</v>
      </c>
      <c r="J85" s="142">
        <v>98.383</v>
      </c>
      <c r="K85" s="134">
        <f t="shared" si="20"/>
        <v>1277.1649333332848</v>
      </c>
      <c r="L85" t="s">
        <v>107</v>
      </c>
      <c r="M85" s="142">
        <v>20131031</v>
      </c>
      <c r="N85" s="142">
        <v>13</v>
      </c>
      <c r="O85" s="142">
        <v>98.383</v>
      </c>
      <c r="P85" s="146" t="s">
        <v>71</v>
      </c>
      <c r="Q85" t="str">
        <f t="shared" si="29"/>
        <v>負け</v>
      </c>
      <c r="R85">
        <f t="shared" si="21"/>
        <v>9.000000000000341</v>
      </c>
      <c r="S85" s="145">
        <v>100</v>
      </c>
      <c r="T85" s="145">
        <v>100</v>
      </c>
      <c r="U85" s="124">
        <f t="shared" si="22"/>
      </c>
      <c r="V85" s="124">
        <f t="shared" si="23"/>
        <v>-9.000000000000341</v>
      </c>
      <c r="W85" s="124">
        <f t="shared" si="26"/>
        <v>-1149390</v>
      </c>
      <c r="X85" s="124">
        <f t="shared" si="24"/>
        <v>9.000000000000341</v>
      </c>
      <c r="Y85" s="124">
        <f t="shared" si="25"/>
        <v>1149448.44</v>
      </c>
      <c r="Z85" s="124">
        <f t="shared" si="16"/>
        <v>27586821</v>
      </c>
      <c r="AA85" s="125" t="s">
        <v>102</v>
      </c>
      <c r="AB85" s="124">
        <f t="shared" si="27"/>
        <v>-1</v>
      </c>
      <c r="AC85">
        <f t="shared" si="28"/>
        <v>1</v>
      </c>
    </row>
    <row r="86" spans="1:29" ht="13.5">
      <c r="A86">
        <v>85</v>
      </c>
      <c r="B86" t="s">
        <v>95</v>
      </c>
      <c r="C86" t="s">
        <v>106</v>
      </c>
      <c r="D86" t="s">
        <v>98</v>
      </c>
      <c r="E86" s="142" t="s">
        <v>80</v>
      </c>
      <c r="F86">
        <f t="shared" si="19"/>
        <v>799.6</v>
      </c>
      <c r="G86" s="142">
        <v>20131031</v>
      </c>
      <c r="H86" s="142">
        <v>13</v>
      </c>
      <c r="I86" s="142">
        <v>98.366</v>
      </c>
      <c r="J86" s="142">
        <v>98.504</v>
      </c>
      <c r="K86" s="134">
        <f t="shared" si="20"/>
        <v>799.6179999999697</v>
      </c>
      <c r="L86" t="s">
        <v>107</v>
      </c>
      <c r="M86" s="142">
        <v>20131101</v>
      </c>
      <c r="N86" s="142">
        <v>16</v>
      </c>
      <c r="O86" s="142">
        <v>98.026</v>
      </c>
      <c r="P86" s="146" t="s">
        <v>144</v>
      </c>
      <c r="Q86" t="str">
        <f t="shared" si="29"/>
        <v>勝ち</v>
      </c>
      <c r="R86">
        <f t="shared" si="21"/>
        <v>13.800000000000523</v>
      </c>
      <c r="S86" s="145">
        <v>100</v>
      </c>
      <c r="T86" s="145">
        <v>100</v>
      </c>
      <c r="U86" s="124">
        <f t="shared" si="22"/>
        <v>34.00000000000034</v>
      </c>
      <c r="V86" s="124">
        <f t="shared" si="23"/>
      </c>
      <c r="W86" s="124">
        <f t="shared" si="26"/>
        <v>2718640</v>
      </c>
      <c r="X86" s="124">
        <f t="shared" si="24"/>
        <v>13.800000000000523</v>
      </c>
      <c r="Y86" s="124">
        <f t="shared" si="25"/>
        <v>1103472.84</v>
      </c>
      <c r="Z86" s="124">
        <f t="shared" si="16"/>
        <v>30305461</v>
      </c>
      <c r="AA86" s="125" t="s">
        <v>102</v>
      </c>
      <c r="AB86" s="124">
        <f t="shared" si="27"/>
        <v>2.4637681159419604</v>
      </c>
      <c r="AC86">
        <f t="shared" si="28"/>
        <v>1</v>
      </c>
    </row>
    <row r="87" spans="1:29" ht="13.5">
      <c r="A87">
        <v>86</v>
      </c>
      <c r="B87" t="s">
        <v>95</v>
      </c>
      <c r="C87" t="s">
        <v>106</v>
      </c>
      <c r="D87" t="s">
        <v>98</v>
      </c>
      <c r="E87" s="142" t="s">
        <v>73</v>
      </c>
      <c r="F87">
        <f t="shared" si="19"/>
        <v>1249.7</v>
      </c>
      <c r="G87" s="142">
        <v>20131104</v>
      </c>
      <c r="H87" s="142">
        <v>10</v>
      </c>
      <c r="I87" s="142">
        <v>98.773</v>
      </c>
      <c r="J87" s="142">
        <v>98.676</v>
      </c>
      <c r="K87" s="134">
        <f t="shared" si="20"/>
        <v>1249.7097319588377</v>
      </c>
      <c r="L87" t="s">
        <v>107</v>
      </c>
      <c r="M87" s="142">
        <v>20131104</v>
      </c>
      <c r="N87" s="142">
        <v>16</v>
      </c>
      <c r="O87" s="142">
        <v>98.676</v>
      </c>
      <c r="P87" s="146" t="s">
        <v>71</v>
      </c>
      <c r="Q87" t="str">
        <f t="shared" si="29"/>
        <v>負け</v>
      </c>
      <c r="R87">
        <f t="shared" si="21"/>
        <v>9.69999999999942</v>
      </c>
      <c r="S87" s="145">
        <v>100</v>
      </c>
      <c r="T87" s="145">
        <v>100</v>
      </c>
      <c r="U87" s="124">
        <f t="shared" si="22"/>
      </c>
      <c r="V87" s="124">
        <f t="shared" si="23"/>
        <v>-9.69999999999942</v>
      </c>
      <c r="W87" s="124">
        <f t="shared" si="26"/>
        <v>-1212208</v>
      </c>
      <c r="X87" s="124">
        <f t="shared" si="24"/>
        <v>9.69999999999942</v>
      </c>
      <c r="Y87" s="124">
        <f t="shared" si="25"/>
        <v>1212218.44</v>
      </c>
      <c r="Z87" s="124">
        <f t="shared" si="16"/>
        <v>29093253</v>
      </c>
      <c r="AA87" s="125" t="s">
        <v>102</v>
      </c>
      <c r="AB87" s="124">
        <f t="shared" si="27"/>
        <v>-1</v>
      </c>
      <c r="AC87">
        <f t="shared" si="28"/>
        <v>1</v>
      </c>
    </row>
    <row r="88" spans="1:29" ht="13.5">
      <c r="A88">
        <v>87</v>
      </c>
      <c r="B88" t="s">
        <v>95</v>
      </c>
      <c r="C88" t="s">
        <v>106</v>
      </c>
      <c r="D88" t="s">
        <v>98</v>
      </c>
      <c r="E88" s="142" t="s">
        <v>80</v>
      </c>
      <c r="F88">
        <f t="shared" si="19"/>
        <v>1616.2</v>
      </c>
      <c r="G88" s="142">
        <v>20131104</v>
      </c>
      <c r="H88" s="142">
        <v>20</v>
      </c>
      <c r="I88" s="142">
        <v>98.631</v>
      </c>
      <c r="J88" s="142">
        <v>98.703</v>
      </c>
      <c r="K88" s="134">
        <f t="shared" si="20"/>
        <v>1616.2918333332723</v>
      </c>
      <c r="L88" t="s">
        <v>107</v>
      </c>
      <c r="M88" s="142">
        <v>20131106</v>
      </c>
      <c r="N88" s="142">
        <v>0</v>
      </c>
      <c r="O88" s="142">
        <v>98.519</v>
      </c>
      <c r="P88" s="146" t="s">
        <v>145</v>
      </c>
      <c r="Q88" t="str">
        <f t="shared" si="29"/>
        <v>勝ち</v>
      </c>
      <c r="R88">
        <f t="shared" si="21"/>
        <v>7.200000000000273</v>
      </c>
      <c r="S88" s="145">
        <v>100</v>
      </c>
      <c r="T88" s="145">
        <v>100</v>
      </c>
      <c r="U88" s="124">
        <f t="shared" si="22"/>
        <v>11.199999999999477</v>
      </c>
      <c r="V88" s="124">
        <f t="shared" si="23"/>
      </c>
      <c r="W88" s="124">
        <f t="shared" si="26"/>
        <v>1810143</v>
      </c>
      <c r="X88" s="124">
        <f t="shared" si="24"/>
        <v>7.200000000000273</v>
      </c>
      <c r="Y88" s="124">
        <f t="shared" si="25"/>
        <v>1163730.12</v>
      </c>
      <c r="Z88" s="124">
        <f t="shared" si="16"/>
        <v>30903396</v>
      </c>
      <c r="AA88" s="125" t="s">
        <v>102</v>
      </c>
      <c r="AB88" s="124">
        <f t="shared" si="27"/>
        <v>1.555555555555424</v>
      </c>
      <c r="AC88">
        <f t="shared" si="28"/>
        <v>1</v>
      </c>
    </row>
    <row r="89" spans="1:29" ht="13.5">
      <c r="A89">
        <v>88</v>
      </c>
      <c r="B89" t="s">
        <v>95</v>
      </c>
      <c r="C89" t="s">
        <v>106</v>
      </c>
      <c r="D89" t="s">
        <v>98</v>
      </c>
      <c r="E89" s="142" t="s">
        <v>73</v>
      </c>
      <c r="F89">
        <f t="shared" si="19"/>
        <v>535.1</v>
      </c>
      <c r="G89" s="142">
        <v>20131106</v>
      </c>
      <c r="H89" s="142">
        <v>0</v>
      </c>
      <c r="I89" s="142">
        <v>98.578</v>
      </c>
      <c r="J89" s="142">
        <v>98.347</v>
      </c>
      <c r="K89" s="134">
        <f t="shared" si="20"/>
        <v>535.1237402597201</v>
      </c>
      <c r="L89" t="s">
        <v>107</v>
      </c>
      <c r="M89" s="142">
        <v>20131108</v>
      </c>
      <c r="N89" s="142">
        <v>0</v>
      </c>
      <c r="O89" s="142">
        <v>99.029</v>
      </c>
      <c r="P89" s="146" t="s">
        <v>146</v>
      </c>
      <c r="Q89" t="str">
        <f t="shared" si="29"/>
        <v>勝ち</v>
      </c>
      <c r="R89">
        <f t="shared" si="21"/>
        <v>23.100000000000875</v>
      </c>
      <c r="S89" s="145">
        <v>100</v>
      </c>
      <c r="T89" s="145">
        <v>100</v>
      </c>
      <c r="U89" s="124">
        <f t="shared" si="22"/>
        <v>45.09999999999934</v>
      </c>
      <c r="V89" s="124">
        <f t="shared" si="23"/>
      </c>
      <c r="W89" s="124">
        <f t="shared" si="26"/>
        <v>2413300</v>
      </c>
      <c r="X89" s="124">
        <f t="shared" si="24"/>
        <v>23.100000000000875</v>
      </c>
      <c r="Y89" s="124">
        <f t="shared" si="25"/>
        <v>1236135.84</v>
      </c>
      <c r="Z89" s="124">
        <f t="shared" si="16"/>
        <v>33316696</v>
      </c>
      <c r="AA89" s="125" t="s">
        <v>102</v>
      </c>
      <c r="AB89" s="124">
        <f t="shared" si="27"/>
        <v>1.9523809523808497</v>
      </c>
      <c r="AC89">
        <f t="shared" si="28"/>
        <v>2</v>
      </c>
    </row>
    <row r="90" spans="1:29" ht="13.5">
      <c r="A90">
        <v>89</v>
      </c>
      <c r="B90" t="s">
        <v>95</v>
      </c>
      <c r="C90" t="s">
        <v>106</v>
      </c>
      <c r="D90" t="s">
        <v>98</v>
      </c>
      <c r="E90" s="142" t="s">
        <v>80</v>
      </c>
      <c r="F90">
        <f t="shared" si="19"/>
        <v>1211.5</v>
      </c>
      <c r="G90" s="142">
        <v>20131108</v>
      </c>
      <c r="H90" s="142">
        <v>12</v>
      </c>
      <c r="I90" s="142">
        <v>98.126</v>
      </c>
      <c r="J90" s="142">
        <v>98.236</v>
      </c>
      <c r="K90" s="134">
        <f t="shared" si="20"/>
        <v>1211.5162181818246</v>
      </c>
      <c r="L90" t="s">
        <v>107</v>
      </c>
      <c r="M90" s="142">
        <v>20131108</v>
      </c>
      <c r="N90" s="142">
        <v>22</v>
      </c>
      <c r="O90" s="142">
        <v>98.236</v>
      </c>
      <c r="P90" s="146" t="s">
        <v>147</v>
      </c>
      <c r="Q90" t="str">
        <f t="shared" si="29"/>
        <v>負け</v>
      </c>
      <c r="R90">
        <f t="shared" si="21"/>
        <v>10.999999999999943</v>
      </c>
      <c r="S90" s="145">
        <v>100</v>
      </c>
      <c r="T90" s="145">
        <v>100</v>
      </c>
      <c r="U90" s="124">
        <f t="shared" si="22"/>
      </c>
      <c r="V90" s="124">
        <f t="shared" si="23"/>
        <v>-10.999999999999943</v>
      </c>
      <c r="W90" s="124">
        <f t="shared" si="26"/>
        <v>-1332649</v>
      </c>
      <c r="X90" s="124">
        <f t="shared" si="24"/>
        <v>10.999999999999943</v>
      </c>
      <c r="Y90" s="124">
        <f t="shared" si="25"/>
        <v>1332667.84</v>
      </c>
      <c r="Z90" s="124">
        <f t="shared" si="16"/>
        <v>31984047</v>
      </c>
      <c r="AA90" s="125" t="s">
        <v>102</v>
      </c>
      <c r="AB90" s="124">
        <f t="shared" si="27"/>
        <v>-1</v>
      </c>
      <c r="AC90">
        <f t="shared" si="28"/>
        <v>1</v>
      </c>
    </row>
    <row r="91" spans="1:29" ht="13.5">
      <c r="A91">
        <v>90</v>
      </c>
      <c r="B91" t="s">
        <v>95</v>
      </c>
      <c r="C91" t="s">
        <v>106</v>
      </c>
      <c r="D91" t="s">
        <v>98</v>
      </c>
      <c r="E91" s="142" t="s">
        <v>80</v>
      </c>
      <c r="F91">
        <f t="shared" si="19"/>
        <v>533</v>
      </c>
      <c r="G91" s="142">
        <v>20131111</v>
      </c>
      <c r="H91" s="142">
        <v>9</v>
      </c>
      <c r="I91" s="142">
        <v>98.975</v>
      </c>
      <c r="J91" s="142">
        <v>99.215</v>
      </c>
      <c r="K91" s="134">
        <f t="shared" si="20"/>
        <v>533.0674499999799</v>
      </c>
      <c r="L91" t="s">
        <v>107</v>
      </c>
      <c r="M91" s="142">
        <v>20131111</v>
      </c>
      <c r="N91" s="142">
        <v>22</v>
      </c>
      <c r="O91" s="142">
        <v>99.215</v>
      </c>
      <c r="P91" s="146" t="s">
        <v>148</v>
      </c>
      <c r="Q91" t="str">
        <f t="shared" si="29"/>
        <v>負け</v>
      </c>
      <c r="R91">
        <f t="shared" si="21"/>
        <v>24.00000000000091</v>
      </c>
      <c r="S91" s="145">
        <v>100</v>
      </c>
      <c r="T91" s="145">
        <v>100</v>
      </c>
      <c r="U91" s="124">
        <f t="shared" si="22"/>
      </c>
      <c r="V91" s="124">
        <f t="shared" si="23"/>
        <v>-24.00000000000091</v>
      </c>
      <c r="W91" s="124">
        <f t="shared" si="26"/>
        <v>-1279200</v>
      </c>
      <c r="X91" s="124">
        <f t="shared" si="24"/>
        <v>24.00000000000091</v>
      </c>
      <c r="Y91" s="124">
        <f t="shared" si="25"/>
        <v>1279361.8800000001</v>
      </c>
      <c r="Z91" s="124">
        <f t="shared" si="16"/>
        <v>30704847</v>
      </c>
      <c r="AA91" s="125" t="s">
        <v>102</v>
      </c>
      <c r="AB91" s="124">
        <f t="shared" si="27"/>
        <v>-1</v>
      </c>
      <c r="AC91">
        <f t="shared" si="28"/>
        <v>2</v>
      </c>
    </row>
    <row r="92" spans="1:29" ht="13.5">
      <c r="A92">
        <v>91</v>
      </c>
      <c r="B92" t="s">
        <v>95</v>
      </c>
      <c r="C92" t="s">
        <v>106</v>
      </c>
      <c r="D92" t="s">
        <v>98</v>
      </c>
      <c r="E92" s="142" t="s">
        <v>73</v>
      </c>
      <c r="F92">
        <f t="shared" si="19"/>
        <v>852.9</v>
      </c>
      <c r="G92" s="142">
        <v>20131112</v>
      </c>
      <c r="H92" s="142">
        <v>9</v>
      </c>
      <c r="I92" s="142">
        <v>99.292</v>
      </c>
      <c r="J92" s="142">
        <v>99.148</v>
      </c>
      <c r="K92" s="134">
        <f t="shared" si="20"/>
        <v>852.9124166666345</v>
      </c>
      <c r="L92" t="s">
        <v>107</v>
      </c>
      <c r="M92" s="142">
        <v>20131112</v>
      </c>
      <c r="N92" s="142">
        <v>21</v>
      </c>
      <c r="O92" s="142">
        <v>99.65</v>
      </c>
      <c r="P92" s="146" t="s">
        <v>79</v>
      </c>
      <c r="Q92" t="str">
        <f t="shared" si="29"/>
        <v>勝ち</v>
      </c>
      <c r="R92">
        <f t="shared" si="21"/>
        <v>14.400000000000546</v>
      </c>
      <c r="S92" s="145">
        <v>100</v>
      </c>
      <c r="T92" s="145">
        <v>100</v>
      </c>
      <c r="U92" s="124">
        <f t="shared" si="22"/>
        <v>35.80000000000041</v>
      </c>
      <c r="V92" s="124">
        <f t="shared" si="23"/>
      </c>
      <c r="W92" s="124">
        <f t="shared" si="26"/>
        <v>3053382</v>
      </c>
      <c r="X92" s="124">
        <f t="shared" si="24"/>
        <v>14.400000000000546</v>
      </c>
      <c r="Y92" s="124">
        <f t="shared" si="25"/>
        <v>1228193.8800000001</v>
      </c>
      <c r="Z92" s="124">
        <f t="shared" si="16"/>
        <v>33758229</v>
      </c>
      <c r="AA92" s="125" t="s">
        <v>102</v>
      </c>
      <c r="AB92" s="124">
        <f t="shared" si="27"/>
        <v>2.4861111111110454</v>
      </c>
      <c r="AC92">
        <f t="shared" si="28"/>
        <v>1</v>
      </c>
    </row>
    <row r="93" spans="1:29" ht="13.5">
      <c r="A93">
        <v>92</v>
      </c>
      <c r="B93" t="s">
        <v>95</v>
      </c>
      <c r="C93" t="s">
        <v>106</v>
      </c>
      <c r="D93" t="s">
        <v>98</v>
      </c>
      <c r="E93" s="142" t="s">
        <v>80</v>
      </c>
      <c r="F93">
        <f t="shared" si="19"/>
        <v>1022.9</v>
      </c>
      <c r="G93" s="142">
        <v>20131113</v>
      </c>
      <c r="H93" s="142">
        <v>10</v>
      </c>
      <c r="I93" s="142">
        <v>99.496</v>
      </c>
      <c r="J93" s="142">
        <v>99.628</v>
      </c>
      <c r="K93" s="134">
        <f t="shared" si="20"/>
        <v>1022.9766363635975</v>
      </c>
      <c r="L93" t="s">
        <v>107</v>
      </c>
      <c r="M93" s="142">
        <v>20131114</v>
      </c>
      <c r="N93" s="142">
        <v>10</v>
      </c>
      <c r="O93" s="142">
        <v>99.47</v>
      </c>
      <c r="P93" s="146" t="s">
        <v>149</v>
      </c>
      <c r="Q93" t="str">
        <f t="shared" si="29"/>
        <v>勝ち</v>
      </c>
      <c r="R93">
        <f t="shared" si="21"/>
        <v>13.2000000000005</v>
      </c>
      <c r="S93" s="145">
        <v>100</v>
      </c>
      <c r="T93" s="145">
        <v>100</v>
      </c>
      <c r="U93" s="124">
        <f t="shared" si="22"/>
        <v>2.599999999999625</v>
      </c>
      <c r="V93" s="124">
        <f t="shared" si="23"/>
      </c>
      <c r="W93" s="124">
        <f t="shared" si="26"/>
        <v>265953</v>
      </c>
      <c r="X93" s="124">
        <f t="shared" si="24"/>
        <v>13.2000000000005</v>
      </c>
      <c r="Y93" s="124">
        <f t="shared" si="25"/>
        <v>1350329.16</v>
      </c>
      <c r="Z93" s="124">
        <f t="shared" si="16"/>
        <v>34024182</v>
      </c>
      <c r="AA93" s="125" t="s">
        <v>102</v>
      </c>
      <c r="AB93" s="124">
        <f t="shared" si="27"/>
        <v>0.19696969696966107</v>
      </c>
      <c r="AC93">
        <f t="shared" si="28"/>
        <v>2</v>
      </c>
    </row>
    <row r="94" spans="1:29" ht="13.5">
      <c r="A94">
        <v>93</v>
      </c>
      <c r="B94" t="s">
        <v>95</v>
      </c>
      <c r="C94" t="s">
        <v>106</v>
      </c>
      <c r="D94" t="s">
        <v>98</v>
      </c>
      <c r="E94" s="142" t="s">
        <v>73</v>
      </c>
      <c r="F94">
        <f t="shared" si="19"/>
        <v>1260.1</v>
      </c>
      <c r="G94" s="142">
        <v>20131115</v>
      </c>
      <c r="H94" s="142">
        <v>7</v>
      </c>
      <c r="I94" s="142">
        <v>100.114</v>
      </c>
      <c r="J94" s="142">
        <v>100.006</v>
      </c>
      <c r="K94" s="134">
        <f t="shared" si="20"/>
        <v>1260.1548888888412</v>
      </c>
      <c r="L94" t="s">
        <v>107</v>
      </c>
      <c r="M94" s="142">
        <v>20131115</v>
      </c>
      <c r="N94" s="142">
        <v>13</v>
      </c>
      <c r="O94" s="142">
        <v>100.167</v>
      </c>
      <c r="P94" s="146" t="s">
        <v>79</v>
      </c>
      <c r="Q94" t="str">
        <f t="shared" si="29"/>
        <v>勝ち</v>
      </c>
      <c r="R94">
        <f t="shared" si="21"/>
        <v>10.80000000000041</v>
      </c>
      <c r="S94" s="145">
        <v>100</v>
      </c>
      <c r="T94" s="145">
        <v>100</v>
      </c>
      <c r="U94" s="124">
        <f t="shared" si="22"/>
        <v>5.299999999999727</v>
      </c>
      <c r="V94" s="124">
        <f t="shared" si="23"/>
      </c>
      <c r="W94" s="124">
        <f t="shared" si="26"/>
        <v>667852</v>
      </c>
      <c r="X94" s="124">
        <f t="shared" si="24"/>
        <v>10.80000000000041</v>
      </c>
      <c r="Y94" s="124">
        <f t="shared" si="25"/>
        <v>1360967.28</v>
      </c>
      <c r="Z94" s="124">
        <f t="shared" si="16"/>
        <v>34692034</v>
      </c>
      <c r="AA94" s="125" t="s">
        <v>102</v>
      </c>
      <c r="AB94" s="124">
        <f t="shared" si="27"/>
        <v>0.4907407407406969</v>
      </c>
      <c r="AC94">
        <f t="shared" si="28"/>
        <v>3</v>
      </c>
    </row>
    <row r="95" spans="1:29" ht="13.5">
      <c r="A95">
        <v>94</v>
      </c>
      <c r="B95" t="s">
        <v>95</v>
      </c>
      <c r="C95" t="s">
        <v>106</v>
      </c>
      <c r="D95" t="s">
        <v>98</v>
      </c>
      <c r="E95" s="142" t="s">
        <v>80</v>
      </c>
      <c r="F95">
        <f t="shared" si="19"/>
        <v>1401.6</v>
      </c>
      <c r="G95" s="142">
        <v>20131115</v>
      </c>
      <c r="H95" s="142">
        <v>13</v>
      </c>
      <c r="I95" s="142">
        <v>100.154</v>
      </c>
      <c r="J95" s="142">
        <v>100.253</v>
      </c>
      <c r="K95" s="134">
        <f t="shared" si="20"/>
        <v>1401.6983434342903</v>
      </c>
      <c r="L95" t="s">
        <v>107</v>
      </c>
      <c r="M95" s="142">
        <v>20131115</v>
      </c>
      <c r="N95" s="142">
        <v>16</v>
      </c>
      <c r="O95" s="142">
        <v>100.154</v>
      </c>
      <c r="P95" s="146" t="s">
        <v>150</v>
      </c>
      <c r="Q95" t="str">
        <f t="shared" si="29"/>
        <v>－</v>
      </c>
      <c r="R95">
        <f t="shared" si="21"/>
        <v>9.900000000000375</v>
      </c>
      <c r="S95" s="145">
        <v>100</v>
      </c>
      <c r="T95" s="145">
        <v>100</v>
      </c>
      <c r="U95" s="124">
        <f t="shared" si="22"/>
      </c>
      <c r="V95" s="124">
        <f t="shared" si="23"/>
        <v>0</v>
      </c>
      <c r="W95" s="124">
        <f t="shared" si="26"/>
        <v>0</v>
      </c>
      <c r="X95" s="124">
        <f t="shared" si="24"/>
        <v>9.900000000000375</v>
      </c>
      <c r="Y95" s="124">
        <f t="shared" si="25"/>
        <v>1387681.36</v>
      </c>
      <c r="Z95" s="124">
        <f t="shared" si="16"/>
        <v>34692034</v>
      </c>
      <c r="AA95" s="125" t="s">
        <v>102</v>
      </c>
      <c r="AB95" s="124">
        <f t="shared" si="27"/>
        <v>0</v>
      </c>
      <c r="AC95">
        <f t="shared" si="28"/>
        <v>1</v>
      </c>
    </row>
    <row r="96" spans="1:29" ht="13.5">
      <c r="A96">
        <v>95</v>
      </c>
      <c r="B96" t="s">
        <v>95</v>
      </c>
      <c r="C96" t="s">
        <v>106</v>
      </c>
      <c r="D96" t="s">
        <v>98</v>
      </c>
      <c r="E96" s="142" t="s">
        <v>73</v>
      </c>
      <c r="F96">
        <f t="shared" si="19"/>
        <v>856.5</v>
      </c>
      <c r="G96" s="142">
        <v>20131115</v>
      </c>
      <c r="H96" s="142">
        <v>16</v>
      </c>
      <c r="I96" s="142">
        <v>100.191</v>
      </c>
      <c r="J96" s="142">
        <v>100.029</v>
      </c>
      <c r="K96" s="134">
        <f t="shared" si="20"/>
        <v>856.593432098733</v>
      </c>
      <c r="L96" t="s">
        <v>107</v>
      </c>
      <c r="M96" s="142">
        <v>20131115</v>
      </c>
      <c r="N96" s="142">
        <v>22</v>
      </c>
      <c r="O96" s="142">
        <v>100.191</v>
      </c>
      <c r="P96" s="146" t="s">
        <v>89</v>
      </c>
      <c r="Q96" t="str">
        <f t="shared" si="29"/>
        <v>－</v>
      </c>
      <c r="R96">
        <f t="shared" si="21"/>
        <v>16.200000000000614</v>
      </c>
      <c r="S96" s="145">
        <v>100</v>
      </c>
      <c r="T96" s="145">
        <v>100</v>
      </c>
      <c r="U96" s="124">
        <f t="shared" si="22"/>
      </c>
      <c r="V96" s="124">
        <f t="shared" si="23"/>
        <v>0</v>
      </c>
      <c r="W96" s="124">
        <f t="shared" si="26"/>
        <v>0</v>
      </c>
      <c r="X96" s="124">
        <f t="shared" si="24"/>
        <v>16.200000000000614</v>
      </c>
      <c r="Y96" s="124">
        <f t="shared" si="25"/>
        <v>1387681.36</v>
      </c>
      <c r="Z96" s="124">
        <f t="shared" si="16"/>
        <v>34692034</v>
      </c>
      <c r="AA96" s="125" t="s">
        <v>102</v>
      </c>
      <c r="AB96" s="124">
        <f t="shared" si="27"/>
        <v>0</v>
      </c>
      <c r="AC96">
        <f t="shared" si="28"/>
        <v>2</v>
      </c>
    </row>
    <row r="97" spans="1:29" ht="13.5">
      <c r="A97">
        <v>96</v>
      </c>
      <c r="B97" t="s">
        <v>95</v>
      </c>
      <c r="C97" t="s">
        <v>106</v>
      </c>
      <c r="D97" t="s">
        <v>98</v>
      </c>
      <c r="E97" s="142" t="s">
        <v>80</v>
      </c>
      <c r="F97">
        <f t="shared" si="19"/>
        <v>1779</v>
      </c>
      <c r="G97" s="142">
        <v>20131118</v>
      </c>
      <c r="H97" s="142">
        <v>11</v>
      </c>
      <c r="I97" s="142">
        <v>100.233</v>
      </c>
      <c r="J97" s="142">
        <v>100.311</v>
      </c>
      <c r="K97" s="134">
        <f t="shared" si="20"/>
        <v>1779.0786666665995</v>
      </c>
      <c r="L97" t="s">
        <v>107</v>
      </c>
      <c r="M97" s="142">
        <v>20131118</v>
      </c>
      <c r="N97" s="142">
        <v>19</v>
      </c>
      <c r="O97" s="142">
        <v>100.007</v>
      </c>
      <c r="P97" s="146" t="s">
        <v>79</v>
      </c>
      <c r="Q97" t="str">
        <f t="shared" si="29"/>
        <v>勝ち</v>
      </c>
      <c r="R97">
        <f t="shared" si="21"/>
        <v>7.800000000000296</v>
      </c>
      <c r="S97" s="145">
        <v>100</v>
      </c>
      <c r="T97" s="145">
        <v>100</v>
      </c>
      <c r="U97" s="124">
        <f t="shared" si="22"/>
        <v>22.59999999999991</v>
      </c>
      <c r="V97" s="124">
        <f t="shared" si="23"/>
      </c>
      <c r="W97" s="124">
        <f t="shared" si="26"/>
        <v>4020539</v>
      </c>
      <c r="X97" s="124">
        <f t="shared" si="24"/>
        <v>7.800000000000296</v>
      </c>
      <c r="Y97" s="124">
        <f t="shared" si="25"/>
        <v>1387681.36</v>
      </c>
      <c r="Z97" s="124">
        <f t="shared" si="16"/>
        <v>38712573</v>
      </c>
      <c r="AA97" s="125" t="s">
        <v>102</v>
      </c>
      <c r="AB97" s="124">
        <f t="shared" si="27"/>
        <v>2.897435897435776</v>
      </c>
      <c r="AC97">
        <f t="shared" si="28"/>
        <v>1</v>
      </c>
    </row>
    <row r="98" spans="1:29" ht="13.5">
      <c r="A98">
        <v>97</v>
      </c>
      <c r="B98" t="s">
        <v>95</v>
      </c>
      <c r="C98" t="s">
        <v>106</v>
      </c>
      <c r="D98" t="s">
        <v>98</v>
      </c>
      <c r="E98" s="142" t="s">
        <v>73</v>
      </c>
      <c r="F98">
        <f t="shared" si="19"/>
        <v>980</v>
      </c>
      <c r="G98" s="142">
        <v>20131119</v>
      </c>
      <c r="H98" s="142">
        <v>0</v>
      </c>
      <c r="I98" s="142">
        <v>100.031</v>
      </c>
      <c r="J98" s="142">
        <v>99.873</v>
      </c>
      <c r="K98" s="134">
        <f t="shared" si="20"/>
        <v>980.0651392404985</v>
      </c>
      <c r="L98" t="s">
        <v>107</v>
      </c>
      <c r="M98" s="142">
        <v>20131119</v>
      </c>
      <c r="N98" s="142">
        <v>5</v>
      </c>
      <c r="O98" s="142">
        <v>99.873</v>
      </c>
      <c r="P98" s="146" t="s">
        <v>151</v>
      </c>
      <c r="Q98" t="str">
        <f t="shared" si="29"/>
        <v>負け</v>
      </c>
      <c r="R98">
        <f t="shared" si="21"/>
        <v>15.800000000000125</v>
      </c>
      <c r="S98" s="145">
        <v>100</v>
      </c>
      <c r="T98" s="145">
        <v>100</v>
      </c>
      <c r="U98" s="124">
        <f t="shared" si="22"/>
      </c>
      <c r="V98" s="124">
        <f t="shared" si="23"/>
        <v>-15.800000000000125</v>
      </c>
      <c r="W98" s="124">
        <f t="shared" si="26"/>
        <v>-1548400</v>
      </c>
      <c r="X98" s="124">
        <f t="shared" si="24"/>
        <v>15.800000000000125</v>
      </c>
      <c r="Y98" s="124">
        <f t="shared" si="25"/>
        <v>1548502.92</v>
      </c>
      <c r="Z98" s="124">
        <f t="shared" si="16"/>
        <v>37164173</v>
      </c>
      <c r="AA98" s="125" t="s">
        <v>102</v>
      </c>
      <c r="AB98" s="124">
        <f t="shared" si="27"/>
        <v>-1</v>
      </c>
      <c r="AC98">
        <f t="shared" si="28"/>
        <v>1</v>
      </c>
    </row>
    <row r="99" spans="1:29" ht="13.5">
      <c r="A99">
        <v>98</v>
      </c>
      <c r="B99" t="s">
        <v>95</v>
      </c>
      <c r="C99" t="s">
        <v>106</v>
      </c>
      <c r="D99" t="s">
        <v>98</v>
      </c>
      <c r="E99" s="142" t="s">
        <v>80</v>
      </c>
      <c r="F99">
        <f t="shared" si="19"/>
        <v>830.4</v>
      </c>
      <c r="G99" s="142">
        <v>20131119</v>
      </c>
      <c r="H99" s="142">
        <v>17</v>
      </c>
      <c r="I99" s="142">
        <v>99.687</v>
      </c>
      <c r="J99" s="142">
        <v>99.866</v>
      </c>
      <c r="K99" s="134">
        <f t="shared" si="20"/>
        <v>830.4843128491524</v>
      </c>
      <c r="L99" t="s">
        <v>107</v>
      </c>
      <c r="M99" s="142">
        <v>20131119</v>
      </c>
      <c r="N99" s="142">
        <v>20</v>
      </c>
      <c r="O99" s="142">
        <v>99.866</v>
      </c>
      <c r="P99" s="146" t="s">
        <v>152</v>
      </c>
      <c r="Q99" t="str">
        <f t="shared" si="29"/>
        <v>負け</v>
      </c>
      <c r="R99">
        <f t="shared" si="21"/>
        <v>17.900000000000205</v>
      </c>
      <c r="S99" s="145">
        <v>100</v>
      </c>
      <c r="T99" s="145">
        <v>100</v>
      </c>
      <c r="U99" s="124">
        <f t="shared" si="22"/>
      </c>
      <c r="V99" s="124">
        <f t="shared" si="23"/>
        <v>-17.900000000000205</v>
      </c>
      <c r="W99" s="124">
        <f t="shared" si="26"/>
        <v>-1486416</v>
      </c>
      <c r="X99" s="124">
        <f t="shared" si="24"/>
        <v>17.900000000000205</v>
      </c>
      <c r="Y99" s="124">
        <f t="shared" si="25"/>
        <v>1486566.92</v>
      </c>
      <c r="Z99" s="124">
        <f t="shared" si="16"/>
        <v>35677757</v>
      </c>
      <c r="AA99" s="125" t="s">
        <v>102</v>
      </c>
      <c r="AB99" s="124">
        <f t="shared" si="27"/>
        <v>-1</v>
      </c>
      <c r="AC99">
        <f t="shared" si="28"/>
        <v>2</v>
      </c>
    </row>
    <row r="100" spans="1:29" ht="13.5">
      <c r="A100">
        <v>99</v>
      </c>
      <c r="B100" t="s">
        <v>95</v>
      </c>
      <c r="C100" t="s">
        <v>106</v>
      </c>
      <c r="D100" t="s">
        <v>98</v>
      </c>
      <c r="E100" s="142" t="s">
        <v>73</v>
      </c>
      <c r="F100">
        <f t="shared" si="19"/>
        <v>692.7</v>
      </c>
      <c r="G100" s="142">
        <v>20131119</v>
      </c>
      <c r="H100" s="142">
        <v>22</v>
      </c>
      <c r="I100" s="142">
        <v>100.041</v>
      </c>
      <c r="J100" s="142">
        <v>99.835</v>
      </c>
      <c r="K100" s="134">
        <f t="shared" si="20"/>
        <v>692.771980582514</v>
      </c>
      <c r="L100" t="s">
        <v>107</v>
      </c>
      <c r="M100" s="142">
        <v>20131120</v>
      </c>
      <c r="N100" s="142">
        <v>11</v>
      </c>
      <c r="O100" s="142">
        <v>99.933</v>
      </c>
      <c r="P100" s="146" t="s">
        <v>93</v>
      </c>
      <c r="Q100" t="str">
        <f t="shared" si="29"/>
        <v>負け</v>
      </c>
      <c r="R100">
        <f t="shared" si="21"/>
        <v>20.600000000000307</v>
      </c>
      <c r="S100" s="145">
        <v>100</v>
      </c>
      <c r="T100" s="145">
        <v>100</v>
      </c>
      <c r="U100" s="124">
        <f t="shared" si="22"/>
      </c>
      <c r="V100" s="124">
        <f t="shared" si="23"/>
        <v>-10.799999999998988</v>
      </c>
      <c r="W100" s="124">
        <f t="shared" si="26"/>
        <v>-748115</v>
      </c>
      <c r="X100" s="124">
        <f t="shared" si="24"/>
        <v>20.600000000000307</v>
      </c>
      <c r="Y100" s="124">
        <f t="shared" si="25"/>
        <v>1427110.28</v>
      </c>
      <c r="Z100" s="124">
        <f t="shared" si="16"/>
        <v>34929642</v>
      </c>
      <c r="AA100" s="125" t="s">
        <v>102</v>
      </c>
      <c r="AB100" s="124">
        <f t="shared" si="27"/>
        <v>-0.5242718446601372</v>
      </c>
      <c r="AC100">
        <f t="shared" si="28"/>
        <v>3</v>
      </c>
    </row>
    <row r="101" spans="1:29" ht="13.5">
      <c r="A101">
        <v>100</v>
      </c>
      <c r="B101" t="s">
        <v>95</v>
      </c>
      <c r="C101" t="s">
        <v>106</v>
      </c>
      <c r="D101" t="s">
        <v>98</v>
      </c>
      <c r="E101" s="135" t="s">
        <v>73</v>
      </c>
      <c r="F101">
        <f t="shared" si="19"/>
        <v>1383.3</v>
      </c>
      <c r="G101" s="135">
        <v>20131120</v>
      </c>
      <c r="H101" s="135">
        <v>15</v>
      </c>
      <c r="I101" s="135">
        <v>100.088</v>
      </c>
      <c r="J101" s="135">
        <v>99.987</v>
      </c>
      <c r="K101" s="134">
        <f t="shared" si="20"/>
        <v>1383.352158415854</v>
      </c>
      <c r="L101" t="s">
        <v>107</v>
      </c>
      <c r="M101" s="142">
        <v>20131120</v>
      </c>
      <c r="N101" s="135">
        <v>17</v>
      </c>
      <c r="O101" s="135">
        <v>99.987</v>
      </c>
      <c r="P101" s="135" t="s">
        <v>71</v>
      </c>
      <c r="Q101" t="str">
        <f t="shared" si="29"/>
        <v>負け</v>
      </c>
      <c r="R101">
        <f t="shared" si="21"/>
        <v>10.099999999999909</v>
      </c>
      <c r="S101" s="145">
        <v>100</v>
      </c>
      <c r="T101" s="145">
        <v>100</v>
      </c>
      <c r="U101" s="124">
        <f t="shared" si="22"/>
      </c>
      <c r="V101" s="124">
        <f t="shared" si="23"/>
        <v>-10.099999999999909</v>
      </c>
      <c r="W101" s="124">
        <f t="shared" si="26"/>
        <v>-1397132</v>
      </c>
      <c r="X101" s="124">
        <f t="shared" si="24"/>
        <v>10.099999999999909</v>
      </c>
      <c r="Y101" s="124">
        <f t="shared" si="25"/>
        <v>1397185.68</v>
      </c>
      <c r="Z101" s="124">
        <f t="shared" si="16"/>
        <v>33532510</v>
      </c>
      <c r="AA101" s="125" t="s">
        <v>102</v>
      </c>
      <c r="AB101" s="124">
        <f t="shared" si="27"/>
        <v>-1</v>
      </c>
      <c r="AC101">
        <f t="shared" si="28"/>
        <v>4</v>
      </c>
    </row>
    <row r="102" spans="1:28" ht="14.25" thickBot="1">
      <c r="A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24"/>
      <c r="V102" s="124"/>
      <c r="W102" s="124"/>
      <c r="X102" s="124"/>
      <c r="Y102" s="124"/>
      <c r="Z102" s="124"/>
      <c r="AA102" s="125"/>
      <c r="AB102" s="124"/>
    </row>
    <row r="103" spans="1:23" ht="14.25" thickTop="1">
      <c r="A103" s="136"/>
      <c r="B103" s="136"/>
      <c r="C103" s="136" t="s">
        <v>96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7" t="s">
        <v>31</v>
      </c>
      <c r="R103" s="137"/>
      <c r="S103" s="137"/>
      <c r="T103" s="137"/>
      <c r="U103" s="138"/>
      <c r="V103" s="138"/>
      <c r="W103" s="136">
        <f>SUM(W2:W101)</f>
        <v>33032510</v>
      </c>
    </row>
    <row r="104" spans="3:22" ht="13.5">
      <c r="C104" t="s">
        <v>99</v>
      </c>
      <c r="U104" s="10"/>
      <c r="V104" s="10"/>
    </row>
    <row r="105" spans="3:22" ht="13.5">
      <c r="C105" t="s">
        <v>100</v>
      </c>
      <c r="U105" s="10"/>
      <c r="V105" s="10"/>
    </row>
    <row r="106" spans="3:22" ht="13.5">
      <c r="C106" t="s">
        <v>101</v>
      </c>
      <c r="U106" s="10"/>
      <c r="V106" s="10"/>
    </row>
    <row r="107" spans="3:22" ht="13.5">
      <c r="C107" t="s">
        <v>103</v>
      </c>
      <c r="U107" s="10"/>
      <c r="V107" s="10"/>
    </row>
    <row r="108" ht="13.5" customHeight="1">
      <c r="C108" t="s">
        <v>104</v>
      </c>
    </row>
    <row r="109" spans="3:22" ht="13.5">
      <c r="C109" t="s">
        <v>105</v>
      </c>
      <c r="Q109" s="11"/>
      <c r="R109" s="11"/>
      <c r="S109" s="11"/>
      <c r="T109" s="11"/>
      <c r="U109" s="12"/>
      <c r="V109" s="12"/>
    </row>
    <row r="111" ht="13.5" customHeight="1" thickBot="1"/>
    <row r="112" spans="4:11" ht="14.25" thickBot="1">
      <c r="D112" s="157" t="s">
        <v>32</v>
      </c>
      <c r="E112" s="158"/>
      <c r="G112" s="159" t="s">
        <v>33</v>
      </c>
      <c r="H112" s="160"/>
      <c r="I112" s="161"/>
      <c r="J112" s="28" t="s">
        <v>34</v>
      </c>
      <c r="K112" s="31" t="s">
        <v>35</v>
      </c>
    </row>
    <row r="113" spans="4:11" ht="13.5">
      <c r="D113" s="5" t="s">
        <v>36</v>
      </c>
      <c r="E113" s="6" t="s">
        <v>153</v>
      </c>
      <c r="G113" s="5"/>
      <c r="H113" s="143"/>
      <c r="I113" s="15"/>
      <c r="J113" s="21"/>
      <c r="K113" s="24"/>
    </row>
    <row r="114" spans="4:11" ht="13.5">
      <c r="D114" s="2" t="s">
        <v>37</v>
      </c>
      <c r="E114" s="1">
        <v>46</v>
      </c>
      <c r="G114" s="2"/>
      <c r="H114" s="144"/>
      <c r="I114" s="17"/>
      <c r="J114" s="22"/>
      <c r="K114" s="18"/>
    </row>
    <row r="115" spans="4:11" ht="13.5">
      <c r="D115" s="2" t="s">
        <v>38</v>
      </c>
      <c r="E115" s="1">
        <v>54</v>
      </c>
      <c r="G115" s="2"/>
      <c r="H115" s="144"/>
      <c r="I115" s="17"/>
      <c r="J115" s="22"/>
      <c r="K115" s="18"/>
    </row>
    <row r="116" spans="4:11" ht="13.5">
      <c r="D116" s="2" t="s">
        <v>39</v>
      </c>
      <c r="E116" s="1">
        <f>E114+E115</f>
        <v>100</v>
      </c>
      <c r="G116" s="2"/>
      <c r="H116" s="144"/>
      <c r="I116" s="17"/>
      <c r="J116" s="22"/>
      <c r="K116" s="18"/>
    </row>
    <row r="117" spans="4:11" ht="13.5">
      <c r="D117" s="2" t="s">
        <v>40</v>
      </c>
      <c r="E117" s="1">
        <v>59</v>
      </c>
      <c r="G117" s="2"/>
      <c r="H117" s="144"/>
      <c r="I117" s="17"/>
      <c r="J117" s="22"/>
      <c r="K117" s="18"/>
    </row>
    <row r="118" spans="4:11" ht="13.5">
      <c r="D118" s="2" t="s">
        <v>41</v>
      </c>
      <c r="E118" s="4">
        <v>37</v>
      </c>
      <c r="G118" s="2"/>
      <c r="H118" s="144"/>
      <c r="I118" s="17"/>
      <c r="J118" s="22"/>
      <c r="K118" s="18"/>
    </row>
    <row r="119" spans="4:11" ht="13.5">
      <c r="D119" s="2" t="s">
        <v>82</v>
      </c>
      <c r="E119" s="1">
        <v>4</v>
      </c>
      <c r="G119" s="2"/>
      <c r="H119" s="144"/>
      <c r="I119" s="17"/>
      <c r="J119" s="22"/>
      <c r="K119" s="18"/>
    </row>
    <row r="120" spans="4:11" ht="13.5">
      <c r="D120" s="8" t="s">
        <v>42</v>
      </c>
      <c r="E120" s="9"/>
      <c r="G120" s="2"/>
      <c r="H120" s="144"/>
      <c r="I120" s="17"/>
      <c r="J120" s="22"/>
      <c r="K120" s="18"/>
    </row>
    <row r="121" spans="4:11" ht="13.5">
      <c r="D121" s="2" t="s">
        <v>43</v>
      </c>
      <c r="E121" s="1">
        <v>47919031</v>
      </c>
      <c r="G121" s="2"/>
      <c r="H121" s="144"/>
      <c r="I121" s="17"/>
      <c r="J121" s="22"/>
      <c r="K121" s="18"/>
    </row>
    <row r="122" spans="4:11" ht="13.5">
      <c r="D122" s="2" t="s">
        <v>44</v>
      </c>
      <c r="E122" s="4">
        <v>-14886521</v>
      </c>
      <c r="G122" s="2"/>
      <c r="H122" s="144"/>
      <c r="I122" s="17"/>
      <c r="J122" s="22"/>
      <c r="K122" s="18"/>
    </row>
    <row r="123" spans="4:11" ht="13.5">
      <c r="D123" s="2" t="s">
        <v>45</v>
      </c>
      <c r="E123" s="1">
        <f>E121+E122</f>
        <v>33032510</v>
      </c>
      <c r="G123" s="5"/>
      <c r="H123" s="143"/>
      <c r="I123" s="15"/>
      <c r="J123" s="21"/>
      <c r="K123" s="16"/>
    </row>
    <row r="124" spans="4:11" ht="13.5">
      <c r="D124" s="2" t="s">
        <v>15</v>
      </c>
      <c r="E124" s="13">
        <f>E123/E116</f>
        <v>330325.1</v>
      </c>
      <c r="G124" s="2"/>
      <c r="H124" s="144"/>
      <c r="I124" s="17"/>
      <c r="J124" s="22"/>
      <c r="K124" s="18"/>
    </row>
    <row r="125" spans="4:11" ht="13.5">
      <c r="D125" s="2" t="s">
        <v>16</v>
      </c>
      <c r="E125" s="13"/>
      <c r="G125" s="2"/>
      <c r="H125" s="144"/>
      <c r="I125" s="17"/>
      <c r="J125" s="22"/>
      <c r="K125" s="18"/>
    </row>
    <row r="126" spans="4:11" ht="13.5">
      <c r="D126" s="2" t="s">
        <v>46</v>
      </c>
      <c r="E126" s="1">
        <v>7</v>
      </c>
      <c r="G126" s="2"/>
      <c r="H126" s="144"/>
      <c r="I126" s="17"/>
      <c r="J126" s="22"/>
      <c r="K126" s="18"/>
    </row>
    <row r="127" spans="4:11" ht="13.5">
      <c r="D127" s="2" t="s">
        <v>47</v>
      </c>
      <c r="E127" s="1">
        <v>5</v>
      </c>
      <c r="G127" s="2"/>
      <c r="H127" s="144"/>
      <c r="I127" s="17"/>
      <c r="J127" s="22"/>
      <c r="K127" s="18"/>
    </row>
    <row r="128" spans="4:11" ht="13.5">
      <c r="D128" s="2" t="s">
        <v>48</v>
      </c>
      <c r="E128" s="14">
        <v>48.5</v>
      </c>
      <c r="G128" s="2"/>
      <c r="H128" s="144"/>
      <c r="I128" s="17"/>
      <c r="J128" s="22"/>
      <c r="K128" s="18"/>
    </row>
    <row r="129" spans="4:11" ht="14.25" thickBot="1">
      <c r="D129" s="3" t="s">
        <v>14</v>
      </c>
      <c r="E129" s="7">
        <f>E117/E116</f>
        <v>0.59</v>
      </c>
      <c r="G129" s="2"/>
      <c r="H129" s="144"/>
      <c r="I129" s="17"/>
      <c r="J129" s="22"/>
      <c r="K129" s="18"/>
    </row>
    <row r="130" spans="7:11" ht="13.5">
      <c r="G130" s="2"/>
      <c r="H130" s="144"/>
      <c r="I130" s="17"/>
      <c r="J130" s="22"/>
      <c r="K130" s="18"/>
    </row>
    <row r="131" spans="7:11" ht="14.25" thickBot="1">
      <c r="G131" s="3"/>
      <c r="H131" s="103"/>
      <c r="I131" s="19"/>
      <c r="J131" s="23"/>
      <c r="K131" s="20"/>
    </row>
    <row r="132" spans="7:11" ht="14.25" thickBot="1">
      <c r="G132" s="38" t="s">
        <v>31</v>
      </c>
      <c r="H132" s="38"/>
      <c r="I132" s="39">
        <f>SUM(I113:I131)</f>
        <v>0</v>
      </c>
      <c r="J132" s="39">
        <f>SUM(J113:J131)</f>
        <v>0</v>
      </c>
      <c r="K132" s="39">
        <f>SUM(K113:K131)</f>
        <v>0</v>
      </c>
    </row>
    <row r="134" ht="13.5" customHeight="1" thickBot="1"/>
    <row r="135" spans="7:12" ht="14.25" thickBot="1">
      <c r="G135" s="159" t="s">
        <v>49</v>
      </c>
      <c r="H135" s="160"/>
      <c r="I135" s="161"/>
      <c r="J135" s="28" t="s">
        <v>34</v>
      </c>
      <c r="K135" s="29" t="s">
        <v>35</v>
      </c>
      <c r="L135" s="30" t="s">
        <v>50</v>
      </c>
    </row>
    <row r="136" spans="7:12" ht="13.5">
      <c r="G136" s="5" t="s">
        <v>51</v>
      </c>
      <c r="H136" s="143"/>
      <c r="I136" s="15">
        <v>0</v>
      </c>
      <c r="J136" s="21">
        <v>0</v>
      </c>
      <c r="K136" s="25">
        <v>0</v>
      </c>
      <c r="L136" s="26">
        <v>0</v>
      </c>
    </row>
    <row r="137" spans="7:12" ht="13.5">
      <c r="G137" s="2" t="s">
        <v>52</v>
      </c>
      <c r="H137" s="144"/>
      <c r="I137" s="17">
        <v>0</v>
      </c>
      <c r="J137" s="17">
        <v>0</v>
      </c>
      <c r="K137" s="22">
        <v>0</v>
      </c>
      <c r="L137" s="27">
        <v>0</v>
      </c>
    </row>
    <row r="138" spans="7:12" ht="13.5">
      <c r="G138" s="2" t="s">
        <v>53</v>
      </c>
      <c r="H138" s="144"/>
      <c r="I138" s="17">
        <v>0</v>
      </c>
      <c r="J138" s="17">
        <v>0</v>
      </c>
      <c r="K138" s="22">
        <v>0</v>
      </c>
      <c r="L138" s="27">
        <v>0</v>
      </c>
    </row>
    <row r="139" spans="7:12" ht="13.5">
      <c r="G139" s="2" t="s">
        <v>54</v>
      </c>
      <c r="H139" s="144"/>
      <c r="I139" s="17">
        <v>0</v>
      </c>
      <c r="J139" s="17">
        <v>0</v>
      </c>
      <c r="K139" s="22">
        <v>0</v>
      </c>
      <c r="L139" s="27">
        <v>0</v>
      </c>
    </row>
    <row r="140" spans="7:12" ht="14.25" thickBot="1">
      <c r="G140" s="33" t="s">
        <v>55</v>
      </c>
      <c r="H140" s="88"/>
      <c r="I140" s="34">
        <v>0</v>
      </c>
      <c r="J140" s="34">
        <v>0</v>
      </c>
      <c r="K140" s="35">
        <v>0</v>
      </c>
      <c r="L140" s="36">
        <v>0</v>
      </c>
    </row>
    <row r="141" spans="7:12" ht="14.25" thickBot="1">
      <c r="G141" s="32" t="s">
        <v>31</v>
      </c>
      <c r="H141" s="32"/>
      <c r="I141" s="32"/>
      <c r="J141" s="32"/>
      <c r="K141" s="37"/>
      <c r="L141" s="117">
        <f>SUM(L136:L140)</f>
        <v>0</v>
      </c>
    </row>
  </sheetData>
  <sheetProtection/>
  <autoFilter ref="D1:AG101"/>
  <mergeCells count="3">
    <mergeCell ref="D112:E112"/>
    <mergeCell ref="G112:I112"/>
    <mergeCell ref="G135:I135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97">
      <selection activeCell="Q124" sqref="Q124"/>
    </sheetView>
  </sheetViews>
  <sheetFormatPr defaultColWidth="8.875" defaultRowHeight="13.5"/>
  <sheetData>
    <row r="1" ht="13.5">
      <c r="A1" t="s">
        <v>154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A9" sqref="A9"/>
    </sheetView>
  </sheetViews>
  <sheetFormatPr defaultColWidth="8.875" defaultRowHeight="13.5"/>
  <sheetData>
    <row r="1" spans="1:9" ht="13.5">
      <c r="A1" s="119" t="s">
        <v>56</v>
      </c>
      <c r="B1" s="120"/>
      <c r="C1" s="120"/>
      <c r="D1" s="120"/>
      <c r="E1" s="120"/>
      <c r="F1" s="120"/>
      <c r="G1" s="120"/>
      <c r="H1" s="120"/>
      <c r="I1" s="123"/>
    </row>
    <row r="2" spans="1:9" ht="13.5">
      <c r="A2" s="121" t="s">
        <v>57</v>
      </c>
      <c r="B2" s="122"/>
      <c r="C2" s="122"/>
      <c r="D2" s="122"/>
      <c r="E2" s="122"/>
      <c r="F2" s="122"/>
      <c r="G2" s="122"/>
      <c r="H2" s="122"/>
      <c r="I2" s="123"/>
    </row>
    <row r="3" spans="1:4" ht="13.5">
      <c r="A3" s="118"/>
      <c r="D3" s="118"/>
    </row>
    <row r="7" ht="13.5">
      <c r="A7" t="s">
        <v>78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0"/>
  <sheetViews>
    <sheetView zoomScaleSheetLayoutView="100" zoomScalePageLayoutView="0" workbookViewId="0" topLeftCell="A1">
      <selection activeCell="C10" sqref="C10:D10"/>
    </sheetView>
  </sheetViews>
  <sheetFormatPr defaultColWidth="8.875" defaultRowHeight="13.5"/>
  <sheetData>
    <row r="4" spans="2:6" ht="13.5">
      <c r="B4" t="s">
        <v>58</v>
      </c>
      <c r="C4" t="s">
        <v>59</v>
      </c>
      <c r="D4" s="141" t="s">
        <v>60</v>
      </c>
      <c r="E4" s="141" t="s">
        <v>61</v>
      </c>
      <c r="F4" s="141" t="s">
        <v>84</v>
      </c>
    </row>
    <row r="5" spans="3:5" ht="13.5">
      <c r="C5" t="s">
        <v>62</v>
      </c>
      <c r="D5" t="s">
        <v>60</v>
      </c>
      <c r="E5" t="s">
        <v>61</v>
      </c>
    </row>
    <row r="9" spans="2:4" ht="13.5">
      <c r="B9" t="s">
        <v>58</v>
      </c>
      <c r="C9" t="s">
        <v>59</v>
      </c>
      <c r="D9" s="141" t="s">
        <v>60</v>
      </c>
    </row>
    <row r="15" spans="2:5" ht="13.5">
      <c r="B15" t="s">
        <v>63</v>
      </c>
      <c r="D15" t="s">
        <v>59</v>
      </c>
      <c r="E15" t="s">
        <v>64</v>
      </c>
    </row>
    <row r="16" spans="4:5" ht="13.5">
      <c r="D16" t="s">
        <v>65</v>
      </c>
      <c r="E16" t="s">
        <v>64</v>
      </c>
    </row>
    <row r="19" spans="2:5" ht="13.5">
      <c r="B19" t="s">
        <v>66</v>
      </c>
      <c r="E19" t="s">
        <v>59</v>
      </c>
    </row>
    <row r="20" ht="13.5">
      <c r="E20" t="s">
        <v>67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2015-11-14T13:55:40Z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