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420" windowWidth="19095" windowHeight="8160" activeTab="1"/>
  </bookViews>
  <sheets>
    <sheet name="ルール＆合計" sheetId="3" r:id="rId1"/>
    <sheet name="デモトレ履歴" sheetId="2" r:id="rId2"/>
    <sheet name="画像12.07～" sheetId="17" r:id="rId3"/>
    <sheet name="気づき" sheetId="1" r:id="rId4"/>
    <sheet name="決まり事" sheetId="7" r:id="rId5"/>
    <sheet name="成績表" sheetId="9" r:id="rId6"/>
    <sheet name="検証データ_原紙" sheetId="4" r:id="rId7"/>
    <sheet name="画像_原紙" sheetId="5" r:id="rId8"/>
  </sheets>
  <definedNames>
    <definedName name="_xlnm._FilterDatabase" localSheetId="1" hidden="1">デモトレ履歴!$A$1:$Q$189</definedName>
  </definedNames>
  <calcPr calcId="124519"/>
</workbook>
</file>

<file path=xl/calcChain.xml><?xml version="1.0" encoding="utf-8"?>
<calcChain xmlns="http://schemas.openxmlformats.org/spreadsheetml/2006/main">
  <c r="P168" i="2"/>
  <c r="O168"/>
  <c r="N168"/>
  <c r="Q162"/>
  <c r="Q163" s="1"/>
  <c r="Q164" s="1"/>
  <c r="Q165" s="1"/>
  <c r="Q166" s="1"/>
  <c r="Q167" s="1"/>
  <c r="Q161"/>
  <c r="Q158"/>
  <c r="Q157"/>
  <c r="O159"/>
  <c r="P159"/>
  <c r="P149"/>
  <c r="O149"/>
  <c r="N149"/>
  <c r="N140"/>
  <c r="O140"/>
  <c r="P140"/>
  <c r="P133"/>
  <c r="O133"/>
  <c r="N133"/>
  <c r="P122"/>
  <c r="O122"/>
  <c r="N122"/>
  <c r="N112"/>
  <c r="O112"/>
  <c r="P112"/>
  <c r="R2"/>
  <c r="Q3"/>
  <c r="Q4" s="1"/>
  <c r="Q5" s="1"/>
  <c r="Q6" s="1"/>
  <c r="Q7" s="1"/>
  <c r="Q8" s="1"/>
  <c r="Q9" s="1"/>
  <c r="Q10" s="1"/>
  <c r="Q11" s="1"/>
  <c r="Q12" s="1"/>
  <c r="R3"/>
  <c r="R4"/>
  <c r="R5"/>
  <c r="R6"/>
  <c r="R7"/>
  <c r="R8"/>
  <c r="R9"/>
  <c r="R10"/>
  <c r="R11"/>
  <c r="R12"/>
  <c r="N13"/>
  <c r="O13"/>
  <c r="P13"/>
  <c r="R13"/>
  <c r="R91"/>
  <c r="R92"/>
  <c r="R93"/>
  <c r="R94"/>
  <c r="R95"/>
  <c r="R96"/>
  <c r="R97"/>
  <c r="R98"/>
  <c r="R99"/>
  <c r="R100"/>
  <c r="N101"/>
  <c r="O101"/>
  <c r="P101"/>
  <c r="G63" i="9" l="1"/>
  <c r="F63"/>
  <c r="R111" i="2"/>
  <c r="R110"/>
  <c r="R109"/>
  <c r="R108"/>
  <c r="R107"/>
  <c r="R106"/>
  <c r="R105"/>
  <c r="R104"/>
  <c r="R103"/>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C4" i="9"/>
  <c r="A46" s="1"/>
  <c r="C2"/>
  <c r="A47" l="1"/>
  <c r="N46" s="1"/>
  <c r="H46" l="1"/>
  <c r="B46"/>
  <c r="G46"/>
  <c r="F46"/>
  <c r="E46"/>
  <c r="C46"/>
  <c r="A48"/>
  <c r="N47" s="1"/>
  <c r="C47" l="1"/>
  <c r="G47"/>
  <c r="H47"/>
  <c r="F47"/>
  <c r="E47"/>
  <c r="J46"/>
  <c r="I46"/>
  <c r="K46"/>
  <c r="B47"/>
  <c r="D46"/>
  <c r="O46" s="1"/>
  <c r="M46"/>
  <c r="A49"/>
  <c r="L46" l="1"/>
  <c r="F48"/>
  <c r="H48"/>
  <c r="G48"/>
  <c r="E48"/>
  <c r="N48" s="1"/>
  <c r="I47"/>
  <c r="K47"/>
  <c r="A50"/>
  <c r="J47"/>
  <c r="D47"/>
  <c r="O47" s="1"/>
  <c r="M47"/>
  <c r="C48" l="1"/>
  <c r="H49"/>
  <c r="G49"/>
  <c r="A51"/>
  <c r="F49"/>
  <c r="E49"/>
  <c r="N49" s="1"/>
  <c r="I48"/>
  <c r="L47"/>
  <c r="G50" l="1"/>
  <c r="H50"/>
  <c r="F50"/>
  <c r="A52"/>
  <c r="E50"/>
  <c r="N50" s="1"/>
  <c r="B48"/>
  <c r="H51" l="1"/>
  <c r="G51"/>
  <c r="E51"/>
  <c r="N51" s="1"/>
  <c r="A53"/>
  <c r="F51"/>
  <c r="M48"/>
  <c r="J48"/>
  <c r="D48"/>
  <c r="O48" s="1"/>
  <c r="E52" l="1"/>
  <c r="N52" s="1"/>
  <c r="H52"/>
  <c r="G52"/>
  <c r="F52"/>
  <c r="A54"/>
  <c r="A55" l="1"/>
  <c r="H53"/>
  <c r="G53"/>
  <c r="F53"/>
  <c r="A56"/>
  <c r="E53"/>
  <c r="N53" s="1"/>
  <c r="B49"/>
  <c r="C49"/>
  <c r="K49" s="1"/>
  <c r="I49"/>
  <c r="F54" l="1"/>
  <c r="F55" s="1"/>
  <c r="H54"/>
  <c r="H55" s="1"/>
  <c r="G54"/>
  <c r="G55" s="1"/>
  <c r="E54"/>
  <c r="A57"/>
  <c r="J49"/>
  <c r="L49" s="1"/>
  <c r="D49"/>
  <c r="O49" s="1"/>
  <c r="M49"/>
  <c r="G56" l="1"/>
  <c r="E55"/>
  <c r="N55" s="1"/>
  <c r="N54"/>
  <c r="H56"/>
  <c r="F56"/>
  <c r="A58"/>
  <c r="H57" l="1"/>
  <c r="E56"/>
  <c r="N56" s="1"/>
  <c r="G57"/>
  <c r="A59"/>
  <c r="A60" s="1"/>
  <c r="F57"/>
  <c r="B52"/>
  <c r="I51"/>
  <c r="C51"/>
  <c r="K51" s="1"/>
  <c r="B51"/>
  <c r="I50"/>
  <c r="B50"/>
  <c r="C50"/>
  <c r="K50" s="1"/>
  <c r="F58" l="1"/>
  <c r="F59" s="1"/>
  <c r="A61"/>
  <c r="E57"/>
  <c r="N57" s="1"/>
  <c r="H58"/>
  <c r="H59" s="1"/>
  <c r="G58"/>
  <c r="G59" s="1"/>
  <c r="C52"/>
  <c r="K52" s="1"/>
  <c r="I52"/>
  <c r="J51"/>
  <c r="L51" s="1"/>
  <c r="M51"/>
  <c r="D51"/>
  <c r="J52"/>
  <c r="J50"/>
  <c r="L50" s="1"/>
  <c r="M50"/>
  <c r="D50"/>
  <c r="O50" s="1"/>
  <c r="O51" l="1"/>
  <c r="G60"/>
  <c r="H60"/>
  <c r="F60"/>
  <c r="A62"/>
  <c r="E58"/>
  <c r="L52"/>
  <c r="D52"/>
  <c r="C53"/>
  <c r="K53" s="1"/>
  <c r="I53"/>
  <c r="B53"/>
  <c r="B54"/>
  <c r="I54"/>
  <c r="C54"/>
  <c r="K54" s="1"/>
  <c r="M52"/>
  <c r="O52" l="1"/>
  <c r="G61"/>
  <c r="F61"/>
  <c r="A63"/>
  <c r="H61"/>
  <c r="N58"/>
  <c r="E59"/>
  <c r="N59" s="1"/>
  <c r="J53"/>
  <c r="L53" s="1"/>
  <c r="D53"/>
  <c r="M53"/>
  <c r="B56"/>
  <c r="I56"/>
  <c r="C56"/>
  <c r="K56" s="1"/>
  <c r="B55"/>
  <c r="I55"/>
  <c r="C55"/>
  <c r="K55" s="1"/>
  <c r="J54"/>
  <c r="L54" s="1"/>
  <c r="M54"/>
  <c r="D54"/>
  <c r="O53" l="1"/>
  <c r="O54" s="1"/>
  <c r="F62"/>
  <c r="G62"/>
  <c r="H62"/>
  <c r="H63" s="1"/>
  <c r="E60"/>
  <c r="J56"/>
  <c r="L56" s="1"/>
  <c r="D56"/>
  <c r="M56"/>
  <c r="D55"/>
  <c r="M55"/>
  <c r="J55"/>
  <c r="L55" s="1"/>
  <c r="I57"/>
  <c r="B57"/>
  <c r="C57"/>
  <c r="K57" s="1"/>
  <c r="O55" l="1"/>
  <c r="O56" s="1"/>
  <c r="E61"/>
  <c r="N60"/>
  <c r="C59"/>
  <c r="K59" s="1"/>
  <c r="I59"/>
  <c r="B59"/>
  <c r="J57"/>
  <c r="L57" s="1"/>
  <c r="M57"/>
  <c r="D57"/>
  <c r="I58"/>
  <c r="C58"/>
  <c r="K58" s="1"/>
  <c r="B58"/>
  <c r="O57" l="1"/>
  <c r="E62"/>
  <c r="N61"/>
  <c r="B61"/>
  <c r="C61"/>
  <c r="K61" s="1"/>
  <c r="I61"/>
  <c r="J58"/>
  <c r="L58" s="1"/>
  <c r="D58"/>
  <c r="M58"/>
  <c r="B60"/>
  <c r="I60"/>
  <c r="C60"/>
  <c r="K60" s="1"/>
  <c r="M59"/>
  <c r="D59"/>
  <c r="J59"/>
  <c r="L59" s="1"/>
  <c r="O58" l="1"/>
  <c r="O59" s="1"/>
  <c r="N62"/>
  <c r="E63"/>
  <c r="N63" s="1"/>
  <c r="M60"/>
  <c r="J60"/>
  <c r="L60" s="1"/>
  <c r="D60"/>
  <c r="C62"/>
  <c r="K62" s="1"/>
  <c r="B62"/>
  <c r="I62"/>
  <c r="M61"/>
  <c r="J61"/>
  <c r="L61" s="1"/>
  <c r="D61"/>
  <c r="O60" l="1"/>
  <c r="O61" s="1"/>
  <c r="I63"/>
  <c r="C63"/>
  <c r="K63" s="1"/>
  <c r="B63"/>
  <c r="D62"/>
  <c r="J62"/>
  <c r="L62" s="1"/>
  <c r="M62"/>
  <c r="D63" l="1"/>
  <c r="M63"/>
  <c r="J63"/>
  <c r="L63" s="1"/>
  <c r="O62"/>
  <c r="I36"/>
  <c r="H36"/>
  <c r="G36"/>
  <c r="I35"/>
  <c r="H35"/>
  <c r="G35"/>
  <c r="J35" s="1"/>
  <c r="I34"/>
  <c r="H34"/>
  <c r="G34"/>
  <c r="I33"/>
  <c r="H33"/>
  <c r="G33"/>
  <c r="I32"/>
  <c r="H32"/>
  <c r="G32"/>
  <c r="I31"/>
  <c r="H31"/>
  <c r="G31"/>
  <c r="I30"/>
  <c r="H30"/>
  <c r="G30"/>
  <c r="J30" s="1"/>
  <c r="I29"/>
  <c r="H29"/>
  <c r="G29"/>
  <c r="J29" s="1"/>
  <c r="I28"/>
  <c r="H28"/>
  <c r="G28"/>
  <c r="J28" s="1"/>
  <c r="I27"/>
  <c r="H27"/>
  <c r="G27"/>
  <c r="J27" s="1"/>
  <c r="I26"/>
  <c r="H26"/>
  <c r="G26"/>
  <c r="J26" s="1"/>
  <c r="I25"/>
  <c r="H25"/>
  <c r="G25"/>
  <c r="I24"/>
  <c r="H24"/>
  <c r="G24"/>
  <c r="J24" s="1"/>
  <c r="I23"/>
  <c r="H23"/>
  <c r="G23"/>
  <c r="J23" s="1"/>
  <c r="I22"/>
  <c r="H22"/>
  <c r="G22"/>
  <c r="I21"/>
  <c r="H21"/>
  <c r="G21"/>
  <c r="I20"/>
  <c r="H20"/>
  <c r="G20"/>
  <c r="I19"/>
  <c r="H19"/>
  <c r="G19"/>
  <c r="I18"/>
  <c r="H18"/>
  <c r="G18"/>
  <c r="J18" s="1"/>
  <c r="I17"/>
  <c r="H17"/>
  <c r="G17"/>
  <c r="I16"/>
  <c r="H16"/>
  <c r="G16"/>
  <c r="I15"/>
  <c r="H15"/>
  <c r="G15"/>
  <c r="I14"/>
  <c r="H14"/>
  <c r="G14"/>
  <c r="J14" s="1"/>
  <c r="I13"/>
  <c r="H13"/>
  <c r="G13"/>
  <c r="I12"/>
  <c r="H12"/>
  <c r="G12"/>
  <c r="I11"/>
  <c r="H11"/>
  <c r="G11"/>
  <c r="I10"/>
  <c r="H10"/>
  <c r="G10"/>
  <c r="J10" s="1"/>
  <c r="I9"/>
  <c r="D9"/>
  <c r="H9"/>
  <c r="C9"/>
  <c r="AD9" s="1"/>
  <c r="G9"/>
  <c r="B9"/>
  <c r="F36"/>
  <c r="F35"/>
  <c r="F34"/>
  <c r="F33"/>
  <c r="F32"/>
  <c r="F31"/>
  <c r="F30"/>
  <c r="F29"/>
  <c r="F28"/>
  <c r="F27"/>
  <c r="F26"/>
  <c r="F25"/>
  <c r="F24"/>
  <c r="F23"/>
  <c r="F22"/>
  <c r="F21"/>
  <c r="F20"/>
  <c r="F19"/>
  <c r="F18"/>
  <c r="F17"/>
  <c r="F16"/>
  <c r="F15"/>
  <c r="F14"/>
  <c r="F13"/>
  <c r="F12"/>
  <c r="F11"/>
  <c r="F10"/>
  <c r="F9"/>
  <c r="D36"/>
  <c r="C36"/>
  <c r="AD36" s="1"/>
  <c r="D35"/>
  <c r="C35"/>
  <c r="AD35" s="1"/>
  <c r="D34"/>
  <c r="C34"/>
  <c r="AD34" s="1"/>
  <c r="D33"/>
  <c r="C33"/>
  <c r="AD33" s="1"/>
  <c r="D32"/>
  <c r="C32"/>
  <c r="AD32" s="1"/>
  <c r="D31"/>
  <c r="C31"/>
  <c r="AD31" s="1"/>
  <c r="D30"/>
  <c r="C30"/>
  <c r="D29"/>
  <c r="C29"/>
  <c r="AD29" s="1"/>
  <c r="D28"/>
  <c r="C28"/>
  <c r="D27"/>
  <c r="C27"/>
  <c r="AD27" s="1"/>
  <c r="D26"/>
  <c r="C26"/>
  <c r="D25"/>
  <c r="C25"/>
  <c r="AD25" s="1"/>
  <c r="D24"/>
  <c r="C24"/>
  <c r="AD24" s="1"/>
  <c r="D23"/>
  <c r="C23"/>
  <c r="AD23" s="1"/>
  <c r="D22"/>
  <c r="C22"/>
  <c r="D21"/>
  <c r="C21"/>
  <c r="AD21" s="1"/>
  <c r="D20"/>
  <c r="C20"/>
  <c r="AD20" s="1"/>
  <c r="D19"/>
  <c r="C19"/>
  <c r="AD19" s="1"/>
  <c r="D18"/>
  <c r="C18"/>
  <c r="D17"/>
  <c r="C17"/>
  <c r="AD17" s="1"/>
  <c r="D16"/>
  <c r="C16"/>
  <c r="AD16" s="1"/>
  <c r="D15"/>
  <c r="C15"/>
  <c r="AD15" s="1"/>
  <c r="D14"/>
  <c r="C14"/>
  <c r="AD14" s="1"/>
  <c r="D13"/>
  <c r="C13"/>
  <c r="AD13" s="1"/>
  <c r="D12"/>
  <c r="C12"/>
  <c r="AD12" s="1"/>
  <c r="D11"/>
  <c r="C11"/>
  <c r="AD11" s="1"/>
  <c r="D10"/>
  <c r="C10"/>
  <c r="AD10" s="1"/>
  <c r="B36"/>
  <c r="B35"/>
  <c r="B34"/>
  <c r="B33"/>
  <c r="B32"/>
  <c r="B31"/>
  <c r="B30"/>
  <c r="B29"/>
  <c r="B28"/>
  <c r="B27"/>
  <c r="B26"/>
  <c r="B25"/>
  <c r="B24"/>
  <c r="B23"/>
  <c r="B22"/>
  <c r="B21"/>
  <c r="B20"/>
  <c r="B19"/>
  <c r="B18"/>
  <c r="B17"/>
  <c r="B16"/>
  <c r="B15"/>
  <c r="B14"/>
  <c r="K14" s="1"/>
  <c r="B13"/>
  <c r="B12"/>
  <c r="B11"/>
  <c r="B10"/>
  <c r="J34"/>
  <c r="J15" l="1"/>
  <c r="J9"/>
  <c r="J25"/>
  <c r="O63"/>
  <c r="E11"/>
  <c r="J22"/>
  <c r="L18"/>
  <c r="AD18"/>
  <c r="L22"/>
  <c r="AD22"/>
  <c r="E22" s="1"/>
  <c r="L26"/>
  <c r="AD26"/>
  <c r="L30"/>
  <c r="AD30"/>
  <c r="E30" s="1"/>
  <c r="L28"/>
  <c r="AD28"/>
  <c r="N18"/>
  <c r="E34"/>
  <c r="J12"/>
  <c r="J16"/>
  <c r="J20"/>
  <c r="J32"/>
  <c r="J36"/>
  <c r="J13"/>
  <c r="J17"/>
  <c r="J21"/>
  <c r="J33"/>
  <c r="E24"/>
  <c r="E28"/>
  <c r="I37"/>
  <c r="J19"/>
  <c r="J31"/>
  <c r="E35"/>
  <c r="E31"/>
  <c r="E36"/>
  <c r="E32"/>
  <c r="N34"/>
  <c r="N30"/>
  <c r="E14"/>
  <c r="L34"/>
  <c r="N26"/>
  <c r="E13"/>
  <c r="E15"/>
  <c r="E17"/>
  <c r="E19"/>
  <c r="E21"/>
  <c r="E23"/>
  <c r="E25"/>
  <c r="E27"/>
  <c r="E29"/>
  <c r="E33"/>
  <c r="E10"/>
  <c r="E12"/>
  <c r="E16"/>
  <c r="E20"/>
  <c r="L33"/>
  <c r="D37"/>
  <c r="N28"/>
  <c r="E18"/>
  <c r="E26"/>
  <c r="E9"/>
  <c r="K9"/>
  <c r="N29"/>
  <c r="N23"/>
  <c r="N35"/>
  <c r="G37"/>
  <c r="H37"/>
  <c r="J11"/>
  <c r="L23"/>
  <c r="L29"/>
  <c r="L35"/>
  <c r="F37"/>
  <c r="K15"/>
  <c r="K23"/>
  <c r="K18"/>
  <c r="K11"/>
  <c r="K10"/>
  <c r="N9"/>
  <c r="L9"/>
  <c r="K24"/>
  <c r="K25"/>
  <c r="K26"/>
  <c r="K27"/>
  <c r="K28"/>
  <c r="K29"/>
  <c r="K30"/>
  <c r="K34"/>
  <c r="K35"/>
  <c r="L13"/>
  <c r="M18" l="1"/>
  <c r="M28"/>
  <c r="M30"/>
  <c r="M26"/>
  <c r="M34"/>
  <c r="M29"/>
  <c r="M35"/>
  <c r="M23"/>
  <c r="J38"/>
  <c r="J39"/>
  <c r="M9"/>
  <c r="O89" i="2" l="1"/>
  <c r="P69"/>
  <c r="Q21" i="4" l="1"/>
  <c r="Q20"/>
  <c r="Q19"/>
  <c r="Q18"/>
  <c r="Q17"/>
  <c r="Q16"/>
  <c r="Q15"/>
  <c r="Q14"/>
  <c r="Q13"/>
  <c r="Q12"/>
  <c r="Q11"/>
  <c r="Q10"/>
  <c r="Q9"/>
  <c r="Q8"/>
  <c r="Q7"/>
  <c r="Q6"/>
  <c r="Q5"/>
  <c r="Q4"/>
  <c r="Q3"/>
  <c r="Q2"/>
  <c r="Q112"/>
  <c r="Q113"/>
  <c r="P116"/>
  <c r="O116"/>
  <c r="N116"/>
  <c r="N114"/>
  <c r="N91"/>
  <c r="N68"/>
  <c r="N45"/>
  <c r="N22"/>
  <c r="P89" i="2" l="1"/>
  <c r="N89"/>
  <c r="P79"/>
  <c r="O79"/>
  <c r="K148" i="4"/>
  <c r="O139"/>
  <c r="N139"/>
  <c r="M139"/>
  <c r="O114"/>
  <c r="P113"/>
  <c r="P112"/>
  <c r="Q111"/>
  <c r="P111"/>
  <c r="Q110"/>
  <c r="P110"/>
  <c r="Q109"/>
  <c r="P109"/>
  <c r="Q108"/>
  <c r="P108"/>
  <c r="Q107"/>
  <c r="P107"/>
  <c r="Q106"/>
  <c r="P106"/>
  <c r="Q105"/>
  <c r="P105"/>
  <c r="Q104"/>
  <c r="P104"/>
  <c r="Q103"/>
  <c r="P103"/>
  <c r="Q102"/>
  <c r="P102"/>
  <c r="Q101"/>
  <c r="P101"/>
  <c r="Q100"/>
  <c r="P100"/>
  <c r="Q99"/>
  <c r="P99"/>
  <c r="Q98"/>
  <c r="P98"/>
  <c r="Q97"/>
  <c r="P97"/>
  <c r="Q96"/>
  <c r="P96"/>
  <c r="Q95"/>
  <c r="P95"/>
  <c r="Q94"/>
  <c r="P94"/>
  <c r="P114" s="1"/>
  <c r="O91"/>
  <c r="Q90"/>
  <c r="P90"/>
  <c r="Q89"/>
  <c r="P89"/>
  <c r="Q88"/>
  <c r="P88"/>
  <c r="Q87"/>
  <c r="P87"/>
  <c r="Q86"/>
  <c r="P86"/>
  <c r="Q85"/>
  <c r="P85"/>
  <c r="Q84"/>
  <c r="P84"/>
  <c r="Q83"/>
  <c r="P83"/>
  <c r="Q82"/>
  <c r="P82"/>
  <c r="Q81"/>
  <c r="P81"/>
  <c r="Q80"/>
  <c r="P80"/>
  <c r="Q79"/>
  <c r="P79"/>
  <c r="Q78"/>
  <c r="P78"/>
  <c r="Q77"/>
  <c r="P77"/>
  <c r="Q76"/>
  <c r="P76"/>
  <c r="Q75"/>
  <c r="P75"/>
  <c r="Q74"/>
  <c r="P74"/>
  <c r="Q73"/>
  <c r="P73"/>
  <c r="Q72"/>
  <c r="P72"/>
  <c r="Q71"/>
  <c r="P71"/>
  <c r="O68"/>
  <c r="Q67"/>
  <c r="P67"/>
  <c r="Q66"/>
  <c r="P66"/>
  <c r="Q65"/>
  <c r="P65"/>
  <c r="Q64"/>
  <c r="P64"/>
  <c r="Q63"/>
  <c r="P63"/>
  <c r="Q62"/>
  <c r="P62"/>
  <c r="Q61"/>
  <c r="P61"/>
  <c r="Q60"/>
  <c r="P60"/>
  <c r="Q59"/>
  <c r="P59"/>
  <c r="Q58"/>
  <c r="P58"/>
  <c r="Q57"/>
  <c r="P57"/>
  <c r="Q56"/>
  <c r="P56"/>
  <c r="Q55"/>
  <c r="P55"/>
  <c r="Q54"/>
  <c r="P54"/>
  <c r="Q53"/>
  <c r="P53"/>
  <c r="Q52"/>
  <c r="P52"/>
  <c r="Q51"/>
  <c r="P51"/>
  <c r="Q50"/>
  <c r="P50"/>
  <c r="Q49"/>
  <c r="P49"/>
  <c r="Q48"/>
  <c r="P48"/>
  <c r="O45"/>
  <c r="Q44"/>
  <c r="P44"/>
  <c r="Q43"/>
  <c r="P43"/>
  <c r="Q42"/>
  <c r="P42"/>
  <c r="Q41"/>
  <c r="P41"/>
  <c r="Q40"/>
  <c r="P40"/>
  <c r="Q39"/>
  <c r="P39"/>
  <c r="Q38"/>
  <c r="P38"/>
  <c r="Q37"/>
  <c r="P37"/>
  <c r="Q36"/>
  <c r="P36"/>
  <c r="Q35"/>
  <c r="P35"/>
  <c r="Q34"/>
  <c r="P34"/>
  <c r="Q33"/>
  <c r="P33"/>
  <c r="Q32"/>
  <c r="P32"/>
  <c r="Q31"/>
  <c r="P31"/>
  <c r="Q30"/>
  <c r="P30"/>
  <c r="Q29"/>
  <c r="P29"/>
  <c r="Q28"/>
  <c r="P28"/>
  <c r="Q27"/>
  <c r="P27"/>
  <c r="Q26"/>
  <c r="P26"/>
  <c r="Q25"/>
  <c r="P25"/>
  <c r="O22"/>
  <c r="P21"/>
  <c r="P20"/>
  <c r="P19"/>
  <c r="P18"/>
  <c r="P17"/>
  <c r="P16"/>
  <c r="P15"/>
  <c r="P14"/>
  <c r="P13"/>
  <c r="P12"/>
  <c r="P11"/>
  <c r="P10"/>
  <c r="P9"/>
  <c r="P8"/>
  <c r="P7"/>
  <c r="P6"/>
  <c r="P5"/>
  <c r="P4"/>
  <c r="P3"/>
  <c r="P2"/>
  <c r="P22" s="1"/>
  <c r="K221" i="2"/>
  <c r="O212"/>
  <c r="N212"/>
  <c r="M212"/>
  <c r="P71"/>
  <c r="O69"/>
  <c r="N69"/>
  <c r="P59"/>
  <c r="O59"/>
  <c r="N59"/>
  <c r="P44"/>
  <c r="O44"/>
  <c r="N44"/>
  <c r="Q37"/>
  <c r="Q38" s="1"/>
  <c r="P31"/>
  <c r="O31"/>
  <c r="Q26"/>
  <c r="Q27" s="1"/>
  <c r="P23"/>
  <c r="O23"/>
  <c r="N23"/>
  <c r="L19" i="9" l="1"/>
  <c r="Q39" i="2"/>
  <c r="Q28"/>
  <c r="P45" i="4"/>
  <c r="P68"/>
  <c r="P91"/>
  <c r="Q29" i="2" l="1"/>
  <c r="Q40"/>
  <c r="Q41" s="1"/>
  <c r="L12" i="9"/>
  <c r="N33"/>
  <c r="K33"/>
  <c r="M33" s="1"/>
  <c r="L15" l="1"/>
  <c r="M15" s="1"/>
  <c r="N15"/>
  <c r="Q42" i="2"/>
  <c r="Q43" s="1"/>
  <c r="Q30"/>
  <c r="Q33" s="1"/>
  <c r="K13" i="9"/>
  <c r="M13" s="1"/>
  <c r="N13"/>
  <c r="Q46" i="2" l="1"/>
  <c r="Q47" s="1"/>
  <c r="Q48" s="1"/>
  <c r="Q49" s="1"/>
  <c r="Q50" s="1"/>
  <c r="K17" i="9"/>
  <c r="Q34" i="2"/>
  <c r="Q35" s="1"/>
  <c r="Q61" l="1"/>
  <c r="Q62" s="1"/>
  <c r="Q63" s="1"/>
  <c r="Q64" s="1"/>
  <c r="Q51"/>
  <c r="N24" i="9"/>
  <c r="L24"/>
  <c r="M24" s="1"/>
  <c r="L20"/>
  <c r="L21" l="1"/>
  <c r="Q65" i="2"/>
  <c r="Q66" s="1"/>
  <c r="Q52"/>
  <c r="Q67" l="1"/>
  <c r="Q53"/>
  <c r="K19" i="9" l="1"/>
  <c r="M19" s="1"/>
  <c r="N19"/>
  <c r="Q68" i="2"/>
  <c r="Q54"/>
  <c r="N20" i="9"/>
  <c r="K20"/>
  <c r="M20" s="1"/>
  <c r="Q74" i="2" l="1"/>
  <c r="Q75" s="1"/>
  <c r="Q76" s="1"/>
  <c r="Q55"/>
  <c r="K32" i="9"/>
  <c r="L14" l="1"/>
  <c r="M14" s="1"/>
  <c r="N14"/>
  <c r="Q56" i="2"/>
  <c r="Q57" s="1"/>
  <c r="Q58" s="1"/>
  <c r="Q15"/>
  <c r="Q77"/>
  <c r="Q78" s="1"/>
  <c r="L17" i="9"/>
  <c r="M17" s="1"/>
  <c r="N17"/>
  <c r="Q81" i="2" l="1"/>
  <c r="K12" i="9"/>
  <c r="N12"/>
  <c r="L16"/>
  <c r="N11"/>
  <c r="L11"/>
  <c r="M11" s="1"/>
  <c r="Q16" i="2"/>
  <c r="N27" i="9"/>
  <c r="L27"/>
  <c r="M27" s="1"/>
  <c r="K16" l="1"/>
  <c r="M16" s="1"/>
  <c r="N16"/>
  <c r="M12"/>
  <c r="N25"/>
  <c r="L25"/>
  <c r="M25" s="1"/>
  <c r="Q17" i="2"/>
  <c r="Q82"/>
  <c r="K22" i="9" l="1"/>
  <c r="M22" s="1"/>
  <c r="N22"/>
  <c r="Q83" i="2"/>
  <c r="Q18"/>
  <c r="K31" i="9" l="1"/>
  <c r="Q19" i="2"/>
  <c r="N21" i="9"/>
  <c r="K21"/>
  <c r="Q84" i="2"/>
  <c r="M21" i="9" l="1"/>
  <c r="Q85" i="2"/>
  <c r="Q20"/>
  <c r="Q86" l="1"/>
  <c r="Q87" s="1"/>
  <c r="Q88" s="1"/>
  <c r="Q91" s="1"/>
  <c r="Q92" s="1"/>
  <c r="Q93" s="1"/>
  <c r="Q94" s="1"/>
  <c r="Q95" s="1"/>
  <c r="Q96" s="1"/>
  <c r="Q97" s="1"/>
  <c r="Q98" s="1"/>
  <c r="Q99" s="1"/>
  <c r="Q100" s="1"/>
  <c r="Q103" s="1"/>
  <c r="Q104" s="1"/>
  <c r="Q105" s="1"/>
  <c r="Q106" s="1"/>
  <c r="Q107" s="1"/>
  <c r="Q108" s="1"/>
  <c r="Q109" s="1"/>
  <c r="Q110" s="1"/>
  <c r="Q111" s="1"/>
  <c r="Q114" s="1"/>
  <c r="Q115" s="1"/>
  <c r="Q116" s="1"/>
  <c r="Q117" s="1"/>
  <c r="Q118" s="1"/>
  <c r="Q119" s="1"/>
  <c r="Q120" s="1"/>
  <c r="Q121" s="1"/>
  <c r="Q124" s="1"/>
  <c r="Q125" s="1"/>
  <c r="Q126" s="1"/>
  <c r="Q127" s="1"/>
  <c r="Q128" s="1"/>
  <c r="Q129" s="1"/>
  <c r="Q130" s="1"/>
  <c r="Q131" s="1"/>
  <c r="Q132" s="1"/>
  <c r="Q135" s="1"/>
  <c r="Q136" s="1"/>
  <c r="Q137" s="1"/>
  <c r="Q138" s="1"/>
  <c r="Q139" s="1"/>
  <c r="Q142" s="1"/>
  <c r="Q143" s="1"/>
  <c r="Q144" s="1"/>
  <c r="Q145" s="1"/>
  <c r="Q146" s="1"/>
  <c r="Q147" s="1"/>
  <c r="Q148" s="1"/>
  <c r="Q151" s="1"/>
  <c r="Q152" s="1"/>
  <c r="Q153" s="1"/>
  <c r="Q154" s="1"/>
  <c r="Q155" s="1"/>
  <c r="Q156" s="1"/>
  <c r="Q21"/>
  <c r="L31" i="9" l="1"/>
  <c r="M31" s="1"/>
  <c r="N31"/>
  <c r="Q22" i="2"/>
  <c r="N10" i="9" l="1"/>
  <c r="L10"/>
  <c r="C37"/>
  <c r="L36"/>
  <c r="K36"/>
  <c r="N36"/>
  <c r="B37"/>
  <c r="L32"/>
  <c r="M32" s="1"/>
  <c r="N32"/>
  <c r="M36" l="1"/>
  <c r="K39"/>
  <c r="N39"/>
  <c r="E37"/>
  <c r="C3" s="1"/>
  <c r="L39"/>
  <c r="M10"/>
  <c r="M39" l="1"/>
  <c r="K48"/>
  <c r="L48" s="1"/>
</calcChain>
</file>

<file path=xl/comments1.xml><?xml version="1.0" encoding="utf-8"?>
<comments xmlns="http://schemas.openxmlformats.org/spreadsheetml/2006/main">
  <authors>
    <author>yoko</author>
  </authors>
  <commentList>
    <comment ref="M8" authorId="0">
      <text>
        <r>
          <rPr>
            <b/>
            <sz val="9"/>
            <color indexed="81"/>
            <rFont val="ＭＳ Ｐゴシック"/>
            <family val="3"/>
            <charset val="128"/>
          </rPr>
          <t>平均利益÷平均損失</t>
        </r>
      </text>
    </comment>
    <comment ref="N9" authorId="0">
      <text>
        <r>
          <rPr>
            <b/>
            <sz val="9"/>
            <color indexed="81"/>
            <rFont val="ＭＳ Ｐゴシック"/>
            <family val="3"/>
            <charset val="128"/>
          </rPr>
          <t>利益合計÷損失合計</t>
        </r>
      </text>
    </comment>
  </commentList>
</comments>
</file>

<file path=xl/sharedStrings.xml><?xml version="1.0" encoding="utf-8"?>
<sst xmlns="http://schemas.openxmlformats.org/spreadsheetml/2006/main" count="1335" uniqueCount="853">
  <si>
    <t>2015/8/17～</t>
    <phoneticPr fontId="2"/>
  </si>
  <si>
    <t>１時間おきにアラームをセットし、その都度できるだけ相場を確認する。→けっこう見れない方が多い。</t>
    <rPh sb="1" eb="3">
      <t>ジカン</t>
    </rPh>
    <rPh sb="18" eb="20">
      <t>ツド</t>
    </rPh>
    <rPh sb="25" eb="27">
      <t>ソウバ</t>
    </rPh>
    <rPh sb="28" eb="30">
      <t>カクニン</t>
    </rPh>
    <rPh sb="38" eb="39">
      <t>ミ</t>
    </rPh>
    <rPh sb="42" eb="43">
      <t>ホウ</t>
    </rPh>
    <rPh sb="44" eb="45">
      <t>オオ</t>
    </rPh>
    <phoneticPr fontId="2"/>
  </si>
  <si>
    <t>仕事時間中にEB、トレンドライン等を探すのはかなりの経験が必要。</t>
    <rPh sb="0" eb="2">
      <t>シゴト</t>
    </rPh>
    <rPh sb="2" eb="4">
      <t>ジカン</t>
    </rPh>
    <rPh sb="4" eb="5">
      <t>チュウ</t>
    </rPh>
    <rPh sb="16" eb="17">
      <t>ナド</t>
    </rPh>
    <rPh sb="18" eb="19">
      <t>サガ</t>
    </rPh>
    <rPh sb="26" eb="28">
      <t>ケイケン</t>
    </rPh>
    <rPh sb="29" eb="31">
      <t>ヒツヨウ</t>
    </rPh>
    <phoneticPr fontId="2"/>
  </si>
  <si>
    <t>仕事時間中のエントリー操作に慣れが必要。</t>
    <rPh sb="0" eb="2">
      <t>シゴト</t>
    </rPh>
    <rPh sb="2" eb="4">
      <t>ジカン</t>
    </rPh>
    <rPh sb="4" eb="5">
      <t>チュウ</t>
    </rPh>
    <rPh sb="11" eb="13">
      <t>ソウサ</t>
    </rPh>
    <rPh sb="14" eb="15">
      <t>ナ</t>
    </rPh>
    <rPh sb="17" eb="19">
      <t>ヒツヨウ</t>
    </rPh>
    <phoneticPr fontId="2"/>
  </si>
  <si>
    <t>リアルタイムでEB、トレンドラインを探すのはまだ経験が必要。</t>
    <rPh sb="18" eb="19">
      <t>サガ</t>
    </rPh>
    <rPh sb="24" eb="26">
      <t>ケイケン</t>
    </rPh>
    <rPh sb="27" eb="29">
      <t>ヒツヨウ</t>
    </rPh>
    <phoneticPr fontId="2"/>
  </si>
  <si>
    <t>ロット計算に慣れが必要→桁ズレが何回か発生。今後注意して発生原因を探る。</t>
    <rPh sb="3" eb="5">
      <t>ケイサン</t>
    </rPh>
    <rPh sb="6" eb="7">
      <t>ナ</t>
    </rPh>
    <rPh sb="9" eb="11">
      <t>ヒツヨウ</t>
    </rPh>
    <rPh sb="12" eb="13">
      <t>ケタ</t>
    </rPh>
    <rPh sb="16" eb="18">
      <t>ナンカイ</t>
    </rPh>
    <rPh sb="19" eb="21">
      <t>ハッセイ</t>
    </rPh>
    <rPh sb="22" eb="24">
      <t>コンゴ</t>
    </rPh>
    <rPh sb="24" eb="26">
      <t>チュウイ</t>
    </rPh>
    <rPh sb="28" eb="30">
      <t>ハッセイ</t>
    </rPh>
    <rPh sb="30" eb="32">
      <t>ゲンイン</t>
    </rPh>
    <rPh sb="33" eb="34">
      <t>サグ</t>
    </rPh>
    <phoneticPr fontId="2"/>
  </si>
  <si>
    <t>MT4のエントリー方法に慣れが必要。</t>
    <rPh sb="9" eb="11">
      <t>ホウホウ</t>
    </rPh>
    <rPh sb="12" eb="13">
      <t>ナ</t>
    </rPh>
    <rPh sb="15" eb="17">
      <t>ヒツヨウ</t>
    </rPh>
    <phoneticPr fontId="2"/>
  </si>
  <si>
    <t>現時点では、夜に家で２～３通貨のアタリをつけ、翌日仕事中にエントリー条件を満たしているかをできるだけ１Hおきに確認するルールが無難か。</t>
    <rPh sb="0" eb="3">
      <t>ゲンジテン</t>
    </rPh>
    <rPh sb="6" eb="7">
      <t>ヨル</t>
    </rPh>
    <rPh sb="8" eb="9">
      <t>イエ</t>
    </rPh>
    <rPh sb="13" eb="15">
      <t>ツウカ</t>
    </rPh>
    <rPh sb="23" eb="25">
      <t>ヨクジツ</t>
    </rPh>
    <rPh sb="25" eb="27">
      <t>シゴト</t>
    </rPh>
    <rPh sb="27" eb="28">
      <t>ナカ</t>
    </rPh>
    <rPh sb="34" eb="36">
      <t>ジョウケン</t>
    </rPh>
    <rPh sb="37" eb="38">
      <t>ミ</t>
    </rPh>
    <rPh sb="55" eb="57">
      <t>カクニン</t>
    </rPh>
    <rPh sb="63" eb="65">
      <t>ブナン</t>
    </rPh>
    <phoneticPr fontId="2"/>
  </si>
  <si>
    <t>エントリー時にはエントリーした理由をメモすること。</t>
    <rPh sb="5" eb="6">
      <t>ジ</t>
    </rPh>
    <rPh sb="15" eb="17">
      <t>リユウ</t>
    </rPh>
    <phoneticPr fontId="2"/>
  </si>
  <si>
    <t>2015/8/24～</t>
    <phoneticPr fontId="2"/>
  </si>
  <si>
    <t>CHFJPYの取引はロスカット後予想通り下げた＝考え方は間違ってなさそう。もう一息。</t>
    <rPh sb="7" eb="9">
      <t>トリヒキ</t>
    </rPh>
    <rPh sb="15" eb="16">
      <t>ゴ</t>
    </rPh>
    <rPh sb="16" eb="18">
      <t>ヨソウ</t>
    </rPh>
    <rPh sb="18" eb="19">
      <t>ドオ</t>
    </rPh>
    <rPh sb="20" eb="21">
      <t>サ</t>
    </rPh>
    <rPh sb="24" eb="25">
      <t>カンガ</t>
    </rPh>
    <rPh sb="26" eb="27">
      <t>カタ</t>
    </rPh>
    <rPh sb="28" eb="30">
      <t>マチガ</t>
    </rPh>
    <rPh sb="39" eb="41">
      <t>ヒトイキ</t>
    </rPh>
    <phoneticPr fontId="2"/>
  </si>
  <si>
    <t>ロットの桁も合ってきた。</t>
    <rPh sb="4" eb="5">
      <t>ケタ</t>
    </rPh>
    <rPh sb="6" eb="7">
      <t>ア</t>
    </rPh>
    <phoneticPr fontId="2"/>
  </si>
  <si>
    <r>
      <t>月曜の大きな値動きは想定の方向と逆で乗れなかった。＝</t>
    </r>
    <r>
      <rPr>
        <b/>
        <sz val="11"/>
        <color indexed="10"/>
        <rFont val="ＭＳ Ｐゴシック"/>
        <family val="3"/>
        <charset val="128"/>
      </rPr>
      <t>常にどちら方向へも動く想定が必要！！！</t>
    </r>
    <rPh sb="0" eb="2">
      <t>ゲツヨウ</t>
    </rPh>
    <rPh sb="3" eb="4">
      <t>オオ</t>
    </rPh>
    <rPh sb="6" eb="8">
      <t>ネウゴ</t>
    </rPh>
    <rPh sb="10" eb="12">
      <t>ソウテイ</t>
    </rPh>
    <rPh sb="13" eb="15">
      <t>ホウコウ</t>
    </rPh>
    <rPh sb="16" eb="17">
      <t>ギャク</t>
    </rPh>
    <rPh sb="18" eb="19">
      <t>ノ</t>
    </rPh>
    <rPh sb="26" eb="27">
      <t>ツネ</t>
    </rPh>
    <rPh sb="31" eb="33">
      <t>ホウコウ</t>
    </rPh>
    <rPh sb="35" eb="36">
      <t>ウゴ</t>
    </rPh>
    <rPh sb="37" eb="39">
      <t>ソウテイ</t>
    </rPh>
    <rPh sb="40" eb="42">
      <t>ヒツヨウ</t>
    </rPh>
    <phoneticPr fontId="2"/>
  </si>
  <si>
    <t>トレーリングがうまく行えない。。場中見れないなら利確の指値も考えておくべき。</t>
    <rPh sb="10" eb="11">
      <t>オコナ</t>
    </rPh>
    <rPh sb="16" eb="17">
      <t>バ</t>
    </rPh>
    <rPh sb="17" eb="18">
      <t>チュウ</t>
    </rPh>
    <rPh sb="18" eb="19">
      <t>ミ</t>
    </rPh>
    <rPh sb="24" eb="26">
      <t>リカク</t>
    </rPh>
    <rPh sb="27" eb="29">
      <t>サシネ</t>
    </rPh>
    <rPh sb="30" eb="31">
      <t>カンガ</t>
    </rPh>
    <phoneticPr fontId="2"/>
  </si>
  <si>
    <t>現在のスキルではD/Jを伴わなければエントリーを控えるべき。</t>
    <rPh sb="0" eb="2">
      <t>ゲンザイ</t>
    </rPh>
    <rPh sb="12" eb="13">
      <t>トモナ</t>
    </rPh>
    <rPh sb="24" eb="25">
      <t>ヒカ</t>
    </rPh>
    <phoneticPr fontId="2"/>
  </si>
  <si>
    <t>2015/8/31～</t>
    <phoneticPr fontId="2"/>
  </si>
  <si>
    <t>FIBトレードは建値移動を遅らせる。</t>
    <rPh sb="8" eb="10">
      <t>タテネ</t>
    </rPh>
    <rPh sb="10" eb="12">
      <t>イドウ</t>
    </rPh>
    <rPh sb="13" eb="14">
      <t>オク</t>
    </rPh>
    <phoneticPr fontId="2"/>
  </si>
  <si>
    <t>D/Jを使った自分ルールでは、今週３勝０敗１分けと成績良好。</t>
    <rPh sb="4" eb="5">
      <t>ツカ</t>
    </rPh>
    <rPh sb="7" eb="9">
      <t>ジブン</t>
    </rPh>
    <rPh sb="15" eb="17">
      <t>コンシュウ</t>
    </rPh>
    <rPh sb="18" eb="19">
      <t>ショウ</t>
    </rPh>
    <rPh sb="20" eb="21">
      <t>ハイ</t>
    </rPh>
    <rPh sb="22" eb="23">
      <t>ワ</t>
    </rPh>
    <rPh sb="25" eb="27">
      <t>セイセキ</t>
    </rPh>
    <rPh sb="27" eb="29">
      <t>リョウコウ</t>
    </rPh>
    <phoneticPr fontId="2"/>
  </si>
  <si>
    <t>トレーリング時MAにてサポートされている時があったが、検証すると常には使えない。2回以上MAでサポートされている事が確認されたら使うルールとする。</t>
    <rPh sb="6" eb="7">
      <t>ジ</t>
    </rPh>
    <rPh sb="20" eb="21">
      <t>トキ</t>
    </rPh>
    <rPh sb="27" eb="29">
      <t>ケンショウ</t>
    </rPh>
    <rPh sb="32" eb="33">
      <t>ツネ</t>
    </rPh>
    <rPh sb="35" eb="36">
      <t>ツカ</t>
    </rPh>
    <rPh sb="41" eb="42">
      <t>カイ</t>
    </rPh>
    <rPh sb="42" eb="44">
      <t>イジョウ</t>
    </rPh>
    <rPh sb="56" eb="57">
      <t>コト</t>
    </rPh>
    <rPh sb="58" eb="60">
      <t>カクニン</t>
    </rPh>
    <rPh sb="64" eb="65">
      <t>ツカ</t>
    </rPh>
    <phoneticPr fontId="2"/>
  </si>
  <si>
    <t>仕事中の確認は相変わらずトレンドライン等の見落としがある。数をこなして更に経験値を上げる。</t>
    <rPh sb="0" eb="2">
      <t>シゴト</t>
    </rPh>
    <rPh sb="2" eb="3">
      <t>ナカ</t>
    </rPh>
    <rPh sb="4" eb="6">
      <t>カクニン</t>
    </rPh>
    <rPh sb="7" eb="9">
      <t>アイカ</t>
    </rPh>
    <rPh sb="19" eb="20">
      <t>ナド</t>
    </rPh>
    <rPh sb="21" eb="23">
      <t>ミオ</t>
    </rPh>
    <rPh sb="29" eb="30">
      <t>カズ</t>
    </rPh>
    <rPh sb="35" eb="36">
      <t>サラ</t>
    </rPh>
    <rPh sb="37" eb="39">
      <t>ケイケン</t>
    </rPh>
    <rPh sb="39" eb="40">
      <t>チ</t>
    </rPh>
    <rPh sb="41" eb="42">
      <t>ア</t>
    </rPh>
    <phoneticPr fontId="2"/>
  </si>
  <si>
    <t>ターゲットまでヒゲがタッチしていたが、決済されていない事象が発生。スプレッド分も考慮する必要あり→なんぼ位入れるか？今後の課題。</t>
    <rPh sb="19" eb="21">
      <t>ケッサイ</t>
    </rPh>
    <rPh sb="27" eb="29">
      <t>ジショウ</t>
    </rPh>
    <rPh sb="30" eb="32">
      <t>ハッセイ</t>
    </rPh>
    <rPh sb="38" eb="39">
      <t>フン</t>
    </rPh>
    <rPh sb="40" eb="42">
      <t>コウリョ</t>
    </rPh>
    <rPh sb="44" eb="46">
      <t>ヒツヨウ</t>
    </rPh>
    <rPh sb="52" eb="53">
      <t>クライ</t>
    </rPh>
    <rPh sb="53" eb="54">
      <t>イ</t>
    </rPh>
    <rPh sb="58" eb="60">
      <t>コンゴ</t>
    </rPh>
    <rPh sb="61" eb="63">
      <t>カダイ</t>
    </rPh>
    <phoneticPr fontId="2"/>
  </si>
  <si>
    <t>トレーリング時リアルタイムで相場が見れるなら、１５分足での決済もアリ。要検証。</t>
    <rPh sb="6" eb="7">
      <t>ジ</t>
    </rPh>
    <rPh sb="14" eb="16">
      <t>ソウバ</t>
    </rPh>
    <rPh sb="17" eb="18">
      <t>ミ</t>
    </rPh>
    <rPh sb="25" eb="26">
      <t>フン</t>
    </rPh>
    <rPh sb="26" eb="27">
      <t>アシ</t>
    </rPh>
    <rPh sb="29" eb="31">
      <t>ケッサイ</t>
    </rPh>
    <rPh sb="35" eb="36">
      <t>ヨウ</t>
    </rPh>
    <rPh sb="36" eb="38">
      <t>ケンショウ</t>
    </rPh>
    <phoneticPr fontId="2"/>
  </si>
  <si>
    <t>FIBトレード等、未検証のトレードはルールを守る厳しさが弱い。検証が少ないトレード法ほど教材通りのルールを厳守する！で、デモトレでも経験を積んでいく。</t>
    <rPh sb="7" eb="8">
      <t>ナド</t>
    </rPh>
    <rPh sb="9" eb="12">
      <t>ミケンショウ</t>
    </rPh>
    <rPh sb="22" eb="23">
      <t>マモ</t>
    </rPh>
    <rPh sb="24" eb="25">
      <t>キビ</t>
    </rPh>
    <rPh sb="28" eb="29">
      <t>ヨワ</t>
    </rPh>
    <rPh sb="31" eb="33">
      <t>ケンショウ</t>
    </rPh>
    <rPh sb="34" eb="35">
      <t>スク</t>
    </rPh>
    <rPh sb="41" eb="42">
      <t>ホウ</t>
    </rPh>
    <rPh sb="44" eb="46">
      <t>キョウザイ</t>
    </rPh>
    <rPh sb="46" eb="47">
      <t>ドオ</t>
    </rPh>
    <rPh sb="53" eb="55">
      <t>ゲンシュ</t>
    </rPh>
    <rPh sb="66" eb="68">
      <t>ケイケン</t>
    </rPh>
    <rPh sb="69" eb="70">
      <t>ツ</t>
    </rPh>
    <phoneticPr fontId="2"/>
  </si>
  <si>
    <t>2015/9/7～</t>
    <phoneticPr fontId="2"/>
  </si>
  <si>
    <t>今週は出だしはまぁまぁだと思ったが、その後けちょんけちょん××で１勝５敗。</t>
    <rPh sb="0" eb="2">
      <t>コンシュウ</t>
    </rPh>
    <rPh sb="3" eb="4">
      <t>デ</t>
    </rPh>
    <rPh sb="13" eb="14">
      <t>オモ</t>
    </rPh>
    <rPh sb="20" eb="21">
      <t>アト</t>
    </rPh>
    <rPh sb="33" eb="34">
      <t>ショウ</t>
    </rPh>
    <rPh sb="35" eb="36">
      <t>ハイ</t>
    </rPh>
    <phoneticPr fontId="2"/>
  </si>
  <si>
    <t>勝ったのは自分ルールで入った一回のみ。</t>
    <rPh sb="0" eb="1">
      <t>カ</t>
    </rPh>
    <rPh sb="5" eb="7">
      <t>ジブン</t>
    </rPh>
    <rPh sb="11" eb="12">
      <t>ハイ</t>
    </rPh>
    <rPh sb="14" eb="16">
      <t>イッカイ</t>
    </rPh>
    <phoneticPr fontId="2"/>
  </si>
  <si>
    <t>ブレイク位置で指値を入れたら、ヒゲでIN後、逆に動いてロスカットが２回あった。ヒゲでの利益→建値ストップもあり、今週はヒゲによくヤラれた。。</t>
    <rPh sb="4" eb="6">
      <t>イチ</t>
    </rPh>
    <rPh sb="7" eb="9">
      <t>サシネ</t>
    </rPh>
    <rPh sb="10" eb="11">
      <t>イ</t>
    </rPh>
    <rPh sb="20" eb="21">
      <t>ゴ</t>
    </rPh>
    <rPh sb="22" eb="23">
      <t>ギャク</t>
    </rPh>
    <rPh sb="24" eb="25">
      <t>ウゴ</t>
    </rPh>
    <rPh sb="34" eb="35">
      <t>カイ</t>
    </rPh>
    <rPh sb="43" eb="45">
      <t>リエキ</t>
    </rPh>
    <rPh sb="46" eb="48">
      <t>タテネ</t>
    </rPh>
    <rPh sb="56" eb="58">
      <t>コンシュウ</t>
    </rPh>
    <phoneticPr fontId="2"/>
  </si>
  <si>
    <t>⇒この結果は掘り下げる必要アリ。</t>
    <rPh sb="3" eb="5">
      <t>ケッカ</t>
    </rPh>
    <rPh sb="6" eb="7">
      <t>ホ</t>
    </rPh>
    <rPh sb="8" eb="9">
      <t>サ</t>
    </rPh>
    <rPh sb="11" eb="13">
      <t>ヒツヨウ</t>
    </rPh>
    <phoneticPr fontId="2"/>
  </si>
  <si>
    <t>何が原因か？</t>
    <rPh sb="0" eb="1">
      <t>ナニ</t>
    </rPh>
    <rPh sb="2" eb="4">
      <t>ゲンイン</t>
    </rPh>
    <phoneticPr fontId="2"/>
  </si>
  <si>
    <t>・FIBトレード時、戻りの無い相場を確認した時点でのトレンドの伸び不足。２３．６の反発だったがトレンド転換しなかった一因か？</t>
    <rPh sb="8" eb="9">
      <t>ジ</t>
    </rPh>
    <rPh sb="10" eb="11">
      <t>モド</t>
    </rPh>
    <rPh sb="13" eb="14">
      <t>ナ</t>
    </rPh>
    <rPh sb="15" eb="17">
      <t>ソウバ</t>
    </rPh>
    <rPh sb="18" eb="20">
      <t>カクニン</t>
    </rPh>
    <rPh sb="22" eb="24">
      <t>ジテン</t>
    </rPh>
    <rPh sb="31" eb="32">
      <t>ノ</t>
    </rPh>
    <rPh sb="33" eb="35">
      <t>フソク</t>
    </rPh>
    <rPh sb="41" eb="43">
      <t>ハンパツ</t>
    </rPh>
    <rPh sb="51" eb="53">
      <t>テンカン</t>
    </rPh>
    <rPh sb="58" eb="60">
      <t>イチイン</t>
    </rPh>
    <phoneticPr fontId="2"/>
  </si>
  <si>
    <t>・D/Jの頂点読み間違い。検証では次の頂点で再INするルールだったが、相場見れずに逃した。</t>
    <rPh sb="5" eb="7">
      <t>チョウテン</t>
    </rPh>
    <rPh sb="7" eb="8">
      <t>ヨ</t>
    </rPh>
    <rPh sb="9" eb="11">
      <t>マチガ</t>
    </rPh>
    <rPh sb="13" eb="15">
      <t>ケンショウ</t>
    </rPh>
    <rPh sb="17" eb="18">
      <t>ツギ</t>
    </rPh>
    <rPh sb="19" eb="21">
      <t>チョウテン</t>
    </rPh>
    <rPh sb="22" eb="23">
      <t>サイ</t>
    </rPh>
    <rPh sb="35" eb="37">
      <t>ソウバ</t>
    </rPh>
    <rPh sb="37" eb="38">
      <t>ミ</t>
    </rPh>
    <rPh sb="41" eb="42">
      <t>ノガ</t>
    </rPh>
    <phoneticPr fontId="2"/>
  </si>
  <si>
    <t>・やはり体調は相場分析力、メンタルへの影響大。今週火～金曜寝不足だったが、D/J見間違い、ストップ移動の遅れによる被害拡大等、ルール自体守れない状態になった。</t>
    <rPh sb="4" eb="6">
      <t>タイチョウ</t>
    </rPh>
    <rPh sb="7" eb="9">
      <t>ソウバ</t>
    </rPh>
    <rPh sb="9" eb="12">
      <t>ブンセキリョク</t>
    </rPh>
    <rPh sb="19" eb="21">
      <t>エイキョウ</t>
    </rPh>
    <rPh sb="21" eb="22">
      <t>ダイ</t>
    </rPh>
    <rPh sb="23" eb="25">
      <t>コンシュウ</t>
    </rPh>
    <rPh sb="25" eb="26">
      <t>カ</t>
    </rPh>
    <rPh sb="27" eb="28">
      <t>キン</t>
    </rPh>
    <rPh sb="28" eb="29">
      <t>ヨウ</t>
    </rPh>
    <rPh sb="29" eb="32">
      <t>ネブソク</t>
    </rPh>
    <rPh sb="40" eb="43">
      <t>ミマチガ</t>
    </rPh>
    <rPh sb="49" eb="51">
      <t>イドウ</t>
    </rPh>
    <rPh sb="52" eb="53">
      <t>オク</t>
    </rPh>
    <rPh sb="57" eb="59">
      <t>ヒガイ</t>
    </rPh>
    <rPh sb="59" eb="61">
      <t>カクダイ</t>
    </rPh>
    <rPh sb="61" eb="62">
      <t>ナド</t>
    </rPh>
    <rPh sb="66" eb="68">
      <t>ジタイ</t>
    </rPh>
    <rPh sb="68" eb="69">
      <t>マモ</t>
    </rPh>
    <rPh sb="72" eb="74">
      <t>ジョウタイ</t>
    </rPh>
    <phoneticPr fontId="2"/>
  </si>
  <si>
    <r>
      <t>・まだ自分の思いを相場に反映してしまっている自分がいる。</t>
    </r>
    <r>
      <rPr>
        <b/>
        <sz val="11"/>
        <color indexed="10"/>
        <rFont val="ＭＳ Ｐゴシック"/>
        <family val="3"/>
        <charset val="128"/>
      </rPr>
      <t>絶対こちらの意思では相場は動かない！！</t>
    </r>
    <r>
      <rPr>
        <sz val="11"/>
        <rFont val="ＭＳ Ｐゴシック"/>
        <family val="3"/>
        <charset val="128"/>
      </rPr>
      <t>疲れている時ほどこのメンタル状態に陥りやすい。要注意。</t>
    </r>
    <rPh sb="3" eb="5">
      <t>ジブン</t>
    </rPh>
    <rPh sb="6" eb="7">
      <t>オモ</t>
    </rPh>
    <rPh sb="9" eb="11">
      <t>ソウバ</t>
    </rPh>
    <rPh sb="12" eb="14">
      <t>ハンエイ</t>
    </rPh>
    <rPh sb="22" eb="24">
      <t>ジブン</t>
    </rPh>
    <rPh sb="28" eb="30">
      <t>ゼッタイ</t>
    </rPh>
    <rPh sb="34" eb="36">
      <t>イシ</t>
    </rPh>
    <rPh sb="38" eb="40">
      <t>ソウバ</t>
    </rPh>
    <rPh sb="41" eb="42">
      <t>ウゴ</t>
    </rPh>
    <rPh sb="47" eb="48">
      <t>ツカ</t>
    </rPh>
    <rPh sb="52" eb="53">
      <t>トキ</t>
    </rPh>
    <rPh sb="61" eb="63">
      <t>ジョウタイ</t>
    </rPh>
    <rPh sb="64" eb="65">
      <t>オチイ</t>
    </rPh>
    <rPh sb="70" eb="73">
      <t>ヨウチュウイ</t>
    </rPh>
    <phoneticPr fontId="2"/>
  </si>
  <si>
    <r>
      <t>・IN後相場が逆行する現象は、相場認識力の不足からきている可能性大。</t>
    </r>
    <r>
      <rPr>
        <b/>
        <sz val="11"/>
        <color indexed="10"/>
        <rFont val="ＭＳ Ｐゴシック"/>
        <family val="3"/>
        <charset val="128"/>
      </rPr>
      <t>チャートパターン＝トレンドが出る手前のパターンの検証・刷り込みが必要！</t>
    </r>
    <rPh sb="3" eb="4">
      <t>ゴ</t>
    </rPh>
    <rPh sb="4" eb="6">
      <t>ソウバ</t>
    </rPh>
    <rPh sb="7" eb="9">
      <t>ギャッコウ</t>
    </rPh>
    <rPh sb="11" eb="13">
      <t>ゲンショウ</t>
    </rPh>
    <rPh sb="15" eb="17">
      <t>ソウバ</t>
    </rPh>
    <rPh sb="17" eb="20">
      <t>ニンシキリョク</t>
    </rPh>
    <rPh sb="21" eb="23">
      <t>フソク</t>
    </rPh>
    <rPh sb="29" eb="32">
      <t>カノウセイ</t>
    </rPh>
    <rPh sb="32" eb="33">
      <t>ダイ</t>
    </rPh>
    <rPh sb="48" eb="49">
      <t>デ</t>
    </rPh>
    <rPh sb="50" eb="52">
      <t>テマエ</t>
    </rPh>
    <rPh sb="58" eb="60">
      <t>ケンショウ</t>
    </rPh>
    <rPh sb="61" eb="62">
      <t>ス</t>
    </rPh>
    <rPh sb="63" eb="64">
      <t>コ</t>
    </rPh>
    <rPh sb="66" eb="68">
      <t>ヒツヨウ</t>
    </rPh>
    <phoneticPr fontId="2"/>
  </si>
  <si>
    <t>⇒来週は･･･</t>
    <rPh sb="1" eb="3">
      <t>ライシュウ</t>
    </rPh>
    <phoneticPr fontId="2"/>
  </si>
  <si>
    <t>・ルール厳守！</t>
    <rPh sb="4" eb="6">
      <t>ゲンシュ</t>
    </rPh>
    <phoneticPr fontId="2"/>
  </si>
  <si>
    <t>・検証ができない仕事中は前週同様、検証込みでデモトレ実践。帰宅後はリアルタイム相場は忘れて検証を進める。</t>
    <rPh sb="1" eb="3">
      <t>ケンショウ</t>
    </rPh>
    <rPh sb="8" eb="10">
      <t>シゴト</t>
    </rPh>
    <rPh sb="10" eb="11">
      <t>チュウ</t>
    </rPh>
    <rPh sb="12" eb="14">
      <t>ゼンシュウ</t>
    </rPh>
    <rPh sb="14" eb="16">
      <t>ドウヨウ</t>
    </rPh>
    <rPh sb="17" eb="19">
      <t>ケンショウ</t>
    </rPh>
    <rPh sb="19" eb="20">
      <t>コ</t>
    </rPh>
    <rPh sb="26" eb="28">
      <t>ジッセン</t>
    </rPh>
    <rPh sb="29" eb="31">
      <t>キタク</t>
    </rPh>
    <rPh sb="31" eb="32">
      <t>ゴ</t>
    </rPh>
    <rPh sb="39" eb="41">
      <t>ソウバ</t>
    </rPh>
    <rPh sb="42" eb="43">
      <t>ワス</t>
    </rPh>
    <rPh sb="45" eb="47">
      <t>ケンショウ</t>
    </rPh>
    <rPh sb="48" eb="49">
      <t>スス</t>
    </rPh>
    <phoneticPr fontId="2"/>
  </si>
  <si>
    <t>2015/9/14～</t>
    <phoneticPr fontId="2"/>
  </si>
  <si>
    <t>PB、EB等で早いタイミングでINする場合は、逆行し易いことを考慮して守りを固める（早めの撤退を心がける）。</t>
    <rPh sb="5" eb="6">
      <t>ナド</t>
    </rPh>
    <rPh sb="7" eb="8">
      <t>ハヤ</t>
    </rPh>
    <rPh sb="19" eb="21">
      <t>バアイ</t>
    </rPh>
    <rPh sb="23" eb="25">
      <t>ギャッコウ</t>
    </rPh>
    <rPh sb="26" eb="27">
      <t>ヤス</t>
    </rPh>
    <rPh sb="31" eb="33">
      <t>コウリョ</t>
    </rPh>
    <rPh sb="35" eb="36">
      <t>マモ</t>
    </rPh>
    <rPh sb="38" eb="39">
      <t>カタ</t>
    </rPh>
    <rPh sb="42" eb="43">
      <t>ハヤ</t>
    </rPh>
    <rPh sb="45" eb="47">
      <t>テッタイ</t>
    </rPh>
    <rPh sb="48" eb="49">
      <t>ココロ</t>
    </rPh>
    <phoneticPr fontId="2"/>
  </si>
  <si>
    <t>今週は僅差でのロスカットが２度あった。</t>
    <rPh sb="0" eb="2">
      <t>コンシュウ</t>
    </rPh>
    <rPh sb="3" eb="5">
      <t>キンサ</t>
    </rPh>
    <rPh sb="14" eb="15">
      <t>ド</t>
    </rPh>
    <phoneticPr fontId="2"/>
  </si>
  <si>
    <t>今週は一週間を通して初の勝ち越し♪勝率は７割。</t>
    <rPh sb="0" eb="2">
      <t>コンシュウ</t>
    </rPh>
    <rPh sb="3" eb="6">
      <t>イッシュウカン</t>
    </rPh>
    <rPh sb="7" eb="8">
      <t>トオ</t>
    </rPh>
    <rPh sb="10" eb="11">
      <t>ハツ</t>
    </rPh>
    <rPh sb="12" eb="13">
      <t>カ</t>
    </rPh>
    <rPh sb="14" eb="15">
      <t>コ</t>
    </rPh>
    <rPh sb="17" eb="19">
      <t>ショウリツ</t>
    </rPh>
    <rPh sb="21" eb="22">
      <t>ワリ</t>
    </rPh>
    <phoneticPr fontId="2"/>
  </si>
  <si>
    <t>来週も続けば最高だが、甘くないと思われる。覚悟はしておく。</t>
    <rPh sb="0" eb="2">
      <t>ライシュウ</t>
    </rPh>
    <rPh sb="3" eb="4">
      <t>ツヅ</t>
    </rPh>
    <rPh sb="6" eb="8">
      <t>サイコウ</t>
    </rPh>
    <rPh sb="11" eb="12">
      <t>アマ</t>
    </rPh>
    <rPh sb="16" eb="17">
      <t>オモ</t>
    </rPh>
    <rPh sb="21" eb="23">
      <t>カクゴ</t>
    </rPh>
    <phoneticPr fontId="2"/>
  </si>
  <si>
    <t>来週は･･･</t>
    <rPh sb="0" eb="2">
      <t>ライシュウ</t>
    </rPh>
    <phoneticPr fontId="2"/>
  </si>
  <si>
    <t>リスク/リワードの向上が必要＝トリガーを確認したら短い時間足でINタイミング探っていくトライを行う。</t>
    <rPh sb="9" eb="11">
      <t>コウジョウ</t>
    </rPh>
    <rPh sb="12" eb="14">
      <t>ヒツヨウ</t>
    </rPh>
    <rPh sb="20" eb="22">
      <t>カクニン</t>
    </rPh>
    <rPh sb="25" eb="26">
      <t>ミジカ</t>
    </rPh>
    <rPh sb="27" eb="29">
      <t>ジカン</t>
    </rPh>
    <rPh sb="29" eb="30">
      <t>アシ</t>
    </rPh>
    <rPh sb="38" eb="39">
      <t>サグ</t>
    </rPh>
    <rPh sb="47" eb="48">
      <t>オコナ</t>
    </rPh>
    <phoneticPr fontId="2"/>
  </si>
  <si>
    <t>相場との向き合い方は前週と同様。</t>
    <rPh sb="0" eb="2">
      <t>ソウバ</t>
    </rPh>
    <rPh sb="4" eb="5">
      <t>ム</t>
    </rPh>
    <rPh sb="6" eb="7">
      <t>ア</t>
    </rPh>
    <rPh sb="8" eb="9">
      <t>カタ</t>
    </rPh>
    <rPh sb="10" eb="12">
      <t>ゼンシュウ</t>
    </rPh>
    <rPh sb="13" eb="15">
      <t>ドウヨウ</t>
    </rPh>
    <phoneticPr fontId="2"/>
  </si>
  <si>
    <t>2015/9/21～</t>
    <phoneticPr fontId="2"/>
  </si>
  <si>
    <t>早く入るタイミングが分かりかけてきた。
D/J確認後時間足を短くする意味がやっと理解できた。</t>
    <rPh sb="0" eb="1">
      <t>ハヤ</t>
    </rPh>
    <rPh sb="2" eb="3">
      <t>ハイ</t>
    </rPh>
    <rPh sb="10" eb="11">
      <t>ワ</t>
    </rPh>
    <rPh sb="23" eb="25">
      <t>カクニン</t>
    </rPh>
    <rPh sb="25" eb="26">
      <t>ゴ</t>
    </rPh>
    <rPh sb="26" eb="28">
      <t>ジカン</t>
    </rPh>
    <rPh sb="28" eb="29">
      <t>アシ</t>
    </rPh>
    <rPh sb="30" eb="31">
      <t>ミジカ</t>
    </rPh>
    <rPh sb="34" eb="36">
      <t>イミ</t>
    </rPh>
    <rPh sb="40" eb="42">
      <t>リカイ</t>
    </rPh>
    <phoneticPr fontId="2"/>
  </si>
  <si>
    <t>利確がヘタすぎる。利益が出てる時に反転すると、どうしても持ち続けてしまい建値まで戻ってしまうことがある。
現在の自分のスキルでは、FIBに頼るのが効率的にもメンタル的にも一番良さそう。FIBでもリワード大きければ２０％近く獲れる。</t>
    <rPh sb="0" eb="2">
      <t>リカク</t>
    </rPh>
    <rPh sb="9" eb="11">
      <t>リエキ</t>
    </rPh>
    <rPh sb="12" eb="13">
      <t>デ</t>
    </rPh>
    <rPh sb="15" eb="16">
      <t>トキ</t>
    </rPh>
    <rPh sb="17" eb="19">
      <t>ハンテン</t>
    </rPh>
    <rPh sb="28" eb="29">
      <t>モ</t>
    </rPh>
    <rPh sb="30" eb="31">
      <t>ツヅ</t>
    </rPh>
    <rPh sb="36" eb="38">
      <t>タテネ</t>
    </rPh>
    <rPh sb="40" eb="41">
      <t>モド</t>
    </rPh>
    <rPh sb="53" eb="55">
      <t>ゲンザイ</t>
    </rPh>
    <rPh sb="56" eb="58">
      <t>ジブン</t>
    </rPh>
    <rPh sb="69" eb="70">
      <t>タヨ</t>
    </rPh>
    <rPh sb="73" eb="75">
      <t>コウリツ</t>
    </rPh>
    <rPh sb="75" eb="76">
      <t>テキ</t>
    </rPh>
    <rPh sb="82" eb="83">
      <t>テキ</t>
    </rPh>
    <rPh sb="85" eb="87">
      <t>イチバン</t>
    </rPh>
    <rPh sb="87" eb="88">
      <t>ヨ</t>
    </rPh>
    <rPh sb="101" eb="102">
      <t>オオ</t>
    </rPh>
    <rPh sb="109" eb="110">
      <t>チカ</t>
    </rPh>
    <rPh sb="111" eb="112">
      <t>ト</t>
    </rPh>
    <phoneticPr fontId="2"/>
  </si>
  <si>
    <t>エントリー時だけでなく、利確時もMA線やT/L等、効いてるラインをブレイクしたら決済を考えてもイイかも。</t>
    <rPh sb="5" eb="6">
      <t>ジ</t>
    </rPh>
    <rPh sb="12" eb="14">
      <t>リカク</t>
    </rPh>
    <rPh sb="14" eb="15">
      <t>ジ</t>
    </rPh>
    <rPh sb="18" eb="19">
      <t>セン</t>
    </rPh>
    <rPh sb="23" eb="24">
      <t>ナド</t>
    </rPh>
    <rPh sb="25" eb="26">
      <t>キ</t>
    </rPh>
    <rPh sb="40" eb="42">
      <t>ケッサイ</t>
    </rPh>
    <rPh sb="43" eb="44">
      <t>カンガ</t>
    </rPh>
    <phoneticPr fontId="2"/>
  </si>
  <si>
    <t>保有中は指標発表に特に注意する！</t>
    <rPh sb="0" eb="3">
      <t>ホユウチュウ</t>
    </rPh>
    <rPh sb="4" eb="6">
      <t>シヒョウ</t>
    </rPh>
    <rPh sb="6" eb="8">
      <t>ハッピョウ</t>
    </rPh>
    <rPh sb="9" eb="10">
      <t>トク</t>
    </rPh>
    <rPh sb="11" eb="13">
      <t>チュウイ</t>
    </rPh>
    <phoneticPr fontId="2"/>
  </si>
  <si>
    <t>ブレイク１回目はほぼダマシなので、２回目から入るようにする。1回目で上がってしまえばその機会はスルーして次にいく。
「騙しのダマシは少ない」ことから、２回目、３回目はIN。３回目もロスカットになった時は相場がルール通りになっているかもう１度確認。</t>
    <rPh sb="5" eb="7">
      <t>カイメ</t>
    </rPh>
    <rPh sb="18" eb="19">
      <t>カイ</t>
    </rPh>
    <rPh sb="19" eb="20">
      <t>メ</t>
    </rPh>
    <rPh sb="22" eb="23">
      <t>ハイ</t>
    </rPh>
    <rPh sb="31" eb="33">
      <t>カイメ</t>
    </rPh>
    <rPh sb="34" eb="35">
      <t>ア</t>
    </rPh>
    <rPh sb="44" eb="46">
      <t>キカイ</t>
    </rPh>
    <rPh sb="52" eb="53">
      <t>ツギ</t>
    </rPh>
    <phoneticPr fontId="2"/>
  </si>
  <si>
    <t>強いS/Rの見極めが必要
強いS/Rまでしっかり待つことが重要</t>
    <rPh sb="0" eb="1">
      <t>ツヨ</t>
    </rPh>
    <rPh sb="6" eb="8">
      <t>ミキワ</t>
    </rPh>
    <rPh sb="10" eb="12">
      <t>ヒツヨウ</t>
    </rPh>
    <rPh sb="13" eb="14">
      <t>ツヨ</t>
    </rPh>
    <rPh sb="24" eb="25">
      <t>マ</t>
    </rPh>
    <rPh sb="29" eb="31">
      <t>ジュウヨウ</t>
    </rPh>
    <phoneticPr fontId="2"/>
  </si>
  <si>
    <r>
      <t xml:space="preserve">後半D/Jの見落としが多かった。要注意！
</t>
    </r>
    <r>
      <rPr>
        <b/>
        <sz val="11"/>
        <color indexed="10"/>
        <rFont val="ＭＳ Ｐゴシック"/>
        <family val="3"/>
        <charset val="128"/>
      </rPr>
      <t>大きく勝てた事による安心感から、その後の見極めが甘くなった。←自分の悪い癖と認識。特に注意！！</t>
    </r>
    <rPh sb="0" eb="2">
      <t>コウハン</t>
    </rPh>
    <rPh sb="6" eb="8">
      <t>ミオ</t>
    </rPh>
    <rPh sb="11" eb="12">
      <t>オオ</t>
    </rPh>
    <rPh sb="16" eb="19">
      <t>ヨウチュウイ</t>
    </rPh>
    <rPh sb="21" eb="22">
      <t>オオ</t>
    </rPh>
    <rPh sb="24" eb="25">
      <t>カ</t>
    </rPh>
    <rPh sb="27" eb="28">
      <t>コト</t>
    </rPh>
    <rPh sb="31" eb="34">
      <t>アンシンカン</t>
    </rPh>
    <rPh sb="39" eb="40">
      <t>アト</t>
    </rPh>
    <rPh sb="41" eb="43">
      <t>ミキワ</t>
    </rPh>
    <rPh sb="45" eb="46">
      <t>アマ</t>
    </rPh>
    <rPh sb="52" eb="54">
      <t>ジブン</t>
    </rPh>
    <rPh sb="55" eb="56">
      <t>ワル</t>
    </rPh>
    <rPh sb="57" eb="58">
      <t>クセ</t>
    </rPh>
    <rPh sb="59" eb="61">
      <t>ニンシキ</t>
    </rPh>
    <rPh sb="62" eb="63">
      <t>トク</t>
    </rPh>
    <rPh sb="64" eb="66">
      <t>チュウイ</t>
    </rPh>
    <phoneticPr fontId="2"/>
  </si>
  <si>
    <t>チャネルを一旦抜けて戻ってきた時は、勢いがついている為反対側へ抜けやすい。と思う。</t>
    <rPh sb="5" eb="7">
      <t>イッタン</t>
    </rPh>
    <rPh sb="7" eb="8">
      <t>ヌ</t>
    </rPh>
    <rPh sb="10" eb="11">
      <t>モド</t>
    </rPh>
    <rPh sb="15" eb="16">
      <t>トキ</t>
    </rPh>
    <rPh sb="18" eb="19">
      <t>イキオ</t>
    </rPh>
    <rPh sb="26" eb="27">
      <t>タメ</t>
    </rPh>
    <rPh sb="27" eb="29">
      <t>ハンタイ</t>
    </rPh>
    <rPh sb="29" eb="30">
      <t>ガワ</t>
    </rPh>
    <rPh sb="31" eb="32">
      <t>ヌ</t>
    </rPh>
    <rPh sb="38" eb="39">
      <t>オモ</t>
    </rPh>
    <phoneticPr fontId="2"/>
  </si>
  <si>
    <t>自分ルールを「大きく獲れる方向」へ進化。来週より使って慣れる。</t>
    <rPh sb="0" eb="2">
      <t>ジブン</t>
    </rPh>
    <rPh sb="7" eb="8">
      <t>オオ</t>
    </rPh>
    <rPh sb="10" eb="11">
      <t>ト</t>
    </rPh>
    <rPh sb="13" eb="15">
      <t>ホウコウ</t>
    </rPh>
    <rPh sb="17" eb="19">
      <t>シンカ</t>
    </rPh>
    <rPh sb="20" eb="22">
      <t>ライシュウ</t>
    </rPh>
    <rPh sb="24" eb="25">
      <t>ツカ</t>
    </rPh>
    <rPh sb="27" eb="28">
      <t>ナ</t>
    </rPh>
    <phoneticPr fontId="2"/>
  </si>
  <si>
    <t>２、強いS/Rに近いor割り込んでいる事を確認</t>
    <rPh sb="2" eb="3">
      <t>ツヨ</t>
    </rPh>
    <rPh sb="8" eb="9">
      <t>チカ</t>
    </rPh>
    <rPh sb="12" eb="13">
      <t>ワ</t>
    </rPh>
    <rPh sb="14" eb="15">
      <t>コ</t>
    </rPh>
    <rPh sb="19" eb="20">
      <t>コト</t>
    </rPh>
    <rPh sb="21" eb="23">
      <t>カクニン</t>
    </rPh>
    <phoneticPr fontId="2"/>
  </si>
  <si>
    <t>４、１回目のブレイクがS/R、T/Lのどちらか一方のみならスルー。S/R、T/L両方をブレイクしていればINしてみる。</t>
    <rPh sb="3" eb="5">
      <t>カイメ</t>
    </rPh>
    <rPh sb="23" eb="25">
      <t>イッポウ</t>
    </rPh>
    <rPh sb="40" eb="42">
      <t>リョウホウ</t>
    </rPh>
    <phoneticPr fontId="2"/>
  </si>
  <si>
    <t>５、２回目はS/R、T/LどちらかがブレイクでIN。</t>
    <rPh sb="3" eb="5">
      <t>カイメ</t>
    </rPh>
    <phoneticPr fontId="2"/>
  </si>
  <si>
    <t>６、「騙しのダマシは少ない」ことから、３回目までは再IN狙うが、３回目も逆行した場合は諦めてその後の展開を勉強する。</t>
    <rPh sb="3" eb="4">
      <t>ダマ</t>
    </rPh>
    <rPh sb="10" eb="11">
      <t>スク</t>
    </rPh>
    <rPh sb="20" eb="21">
      <t>カイ</t>
    </rPh>
    <rPh sb="21" eb="22">
      <t>メ</t>
    </rPh>
    <rPh sb="25" eb="26">
      <t>サイ</t>
    </rPh>
    <rPh sb="28" eb="29">
      <t>ネラ</t>
    </rPh>
    <rPh sb="33" eb="35">
      <t>カイメ</t>
    </rPh>
    <rPh sb="36" eb="38">
      <t>ギャッコウ</t>
    </rPh>
    <rPh sb="40" eb="42">
      <t>バアイ</t>
    </rPh>
    <rPh sb="43" eb="44">
      <t>アキラ</t>
    </rPh>
    <rPh sb="48" eb="49">
      <t>アト</t>
    </rPh>
    <rPh sb="50" eb="52">
      <t>テンカイ</t>
    </rPh>
    <rPh sb="53" eb="55">
      <t>ベンキョウ</t>
    </rPh>
    <phoneticPr fontId="2"/>
  </si>
  <si>
    <t>2015/9/28～</t>
    <phoneticPr fontId="2"/>
  </si>
  <si>
    <t>「早く入って大きく獲る」方法は今の自分にはひとつしか無い。大きく獲れるのが魅力で、今週はこの手法のみ使っていた。
月曜の失敗は、手法がひとつなのでINタイミングを大事にしたいと思っているところに、見逃しからINできなかった事で精神的に焦りが出た為に起きた。</t>
    <rPh sb="1" eb="2">
      <t>ハヤ</t>
    </rPh>
    <rPh sb="3" eb="4">
      <t>ハイ</t>
    </rPh>
    <rPh sb="6" eb="7">
      <t>オオ</t>
    </rPh>
    <rPh sb="9" eb="10">
      <t>ト</t>
    </rPh>
    <rPh sb="12" eb="14">
      <t>ホウホウ</t>
    </rPh>
    <rPh sb="15" eb="16">
      <t>イマ</t>
    </rPh>
    <rPh sb="17" eb="19">
      <t>ジブン</t>
    </rPh>
    <rPh sb="26" eb="27">
      <t>ナ</t>
    </rPh>
    <rPh sb="29" eb="30">
      <t>オオ</t>
    </rPh>
    <rPh sb="32" eb="33">
      <t>ト</t>
    </rPh>
    <rPh sb="37" eb="39">
      <t>ミリョク</t>
    </rPh>
    <rPh sb="41" eb="43">
      <t>コンシュウ</t>
    </rPh>
    <rPh sb="46" eb="48">
      <t>シュホウ</t>
    </rPh>
    <rPh sb="50" eb="51">
      <t>ツカ</t>
    </rPh>
    <phoneticPr fontId="2"/>
  </si>
  <si>
    <t>月曜負けた相場を見直してみると、いつも勝っている相場よりチャートの上下動が大きく、チャートパターン、ブレイクポイントが分かりにくい状態だった。
火曜は「勝てるチャートパターン」と認識できる相場でINすると実際思った通り動いたので、冷静でいる限りは見分け可能。</t>
    <rPh sb="0" eb="2">
      <t>ゲツヨウ</t>
    </rPh>
    <rPh sb="2" eb="3">
      <t>マ</t>
    </rPh>
    <rPh sb="5" eb="7">
      <t>ソウバ</t>
    </rPh>
    <rPh sb="8" eb="10">
      <t>ミナオ</t>
    </rPh>
    <rPh sb="19" eb="20">
      <t>カ</t>
    </rPh>
    <rPh sb="24" eb="26">
      <t>ソウバ</t>
    </rPh>
    <rPh sb="33" eb="35">
      <t>ジョウゲ</t>
    </rPh>
    <rPh sb="35" eb="36">
      <t>ドウ</t>
    </rPh>
    <rPh sb="37" eb="38">
      <t>オオ</t>
    </rPh>
    <rPh sb="59" eb="60">
      <t>ワ</t>
    </rPh>
    <rPh sb="65" eb="67">
      <t>ジョウタイ</t>
    </rPh>
    <rPh sb="72" eb="74">
      <t>カヨウ</t>
    </rPh>
    <rPh sb="76" eb="77">
      <t>カ</t>
    </rPh>
    <rPh sb="89" eb="91">
      <t>ニンシキ</t>
    </rPh>
    <rPh sb="94" eb="96">
      <t>ソウバ</t>
    </rPh>
    <rPh sb="102" eb="104">
      <t>ジッサイ</t>
    </rPh>
    <rPh sb="104" eb="105">
      <t>オモ</t>
    </rPh>
    <rPh sb="107" eb="108">
      <t>トオ</t>
    </rPh>
    <rPh sb="109" eb="110">
      <t>ウゴ</t>
    </rPh>
    <rPh sb="115" eb="117">
      <t>レイセイ</t>
    </rPh>
    <rPh sb="120" eb="121">
      <t>カギ</t>
    </rPh>
    <rPh sb="123" eb="125">
      <t>ミワ</t>
    </rPh>
    <rPh sb="126" eb="128">
      <t>カノウ</t>
    </rPh>
    <phoneticPr fontId="2"/>
  </si>
  <si>
    <r>
      <t>No.52のように</t>
    </r>
    <r>
      <rPr>
        <sz val="11"/>
        <color rgb="FF000000"/>
        <rFont val="Calibri"/>
        <family val="2"/>
      </rPr>
      <t>FIB</t>
    </r>
    <r>
      <rPr>
        <sz val="11"/>
        <color rgb="FF000000"/>
        <rFont val="ＭＳ Ｐゴシック"/>
        <family val="3"/>
        <charset val="128"/>
      </rPr>
      <t>法が適用できる環境で最高値から入れた時は、
ストップを建値移動せずに長期間保有すれば</t>
    </r>
    <r>
      <rPr>
        <sz val="11"/>
        <color rgb="FF000000"/>
        <rFont val="Calibri"/>
        <family val="2"/>
      </rPr>
      <t>FIB</t>
    </r>
    <r>
      <rPr>
        <sz val="11"/>
        <color rgb="FF000000"/>
        <rFont val="ＭＳ Ｐゴシック"/>
        <family val="3"/>
        <charset val="128"/>
      </rPr>
      <t>法のｰ</t>
    </r>
    <r>
      <rPr>
        <sz val="11"/>
        <color rgb="FF000000"/>
        <rFont val="Calibri"/>
        <family val="2"/>
      </rPr>
      <t>61.8</t>
    </r>
    <r>
      <rPr>
        <sz val="11"/>
        <color rgb="FF000000"/>
        <rFont val="ＭＳ Ｐゴシック"/>
        <family val="3"/>
        <charset val="128"/>
      </rPr>
      <t>までいく可能性が高く、大きく獲れるかも。</t>
    </r>
    <rPh sb="30" eb="31">
      <t>トキ</t>
    </rPh>
    <phoneticPr fontId="2"/>
  </si>
  <si>
    <t>保有中に逆方向にD/Jが出たら決済の構えに入るのが良さそう。</t>
    <rPh sb="0" eb="3">
      <t>ホユウチュウ</t>
    </rPh>
    <rPh sb="4" eb="5">
      <t>ギャク</t>
    </rPh>
    <rPh sb="5" eb="7">
      <t>ホウコウ</t>
    </rPh>
    <rPh sb="12" eb="13">
      <t>デ</t>
    </rPh>
    <rPh sb="15" eb="17">
      <t>ケッサイ</t>
    </rPh>
    <rPh sb="18" eb="19">
      <t>カマ</t>
    </rPh>
    <rPh sb="21" eb="22">
      <t>ハイ</t>
    </rPh>
    <rPh sb="25" eb="26">
      <t>ヨ</t>
    </rPh>
    <phoneticPr fontId="2"/>
  </si>
  <si>
    <t>ルールを未だに守れない時がある。負けなら負けと切り捨てる！</t>
    <rPh sb="4" eb="5">
      <t>イマ</t>
    </rPh>
    <rPh sb="7" eb="8">
      <t>マモ</t>
    </rPh>
    <rPh sb="11" eb="12">
      <t>トキ</t>
    </rPh>
    <rPh sb="16" eb="17">
      <t>マ</t>
    </rPh>
    <rPh sb="20" eb="21">
      <t>マ</t>
    </rPh>
    <rPh sb="23" eb="24">
      <t>キ</t>
    </rPh>
    <rPh sb="25" eb="26">
      <t>ス</t>
    </rPh>
    <phoneticPr fontId="2"/>
  </si>
  <si>
    <t>今週得た気づき</t>
    <rPh sb="0" eb="2">
      <t>コンシュウ</t>
    </rPh>
    <rPh sb="2" eb="3">
      <t>エ</t>
    </rPh>
    <rPh sb="4" eb="5">
      <t>キ</t>
    </rPh>
    <phoneticPr fontId="2"/>
  </si>
  <si>
    <t>・時間をかけて狙っていたタイミングを外した時は、気持ちを次に切り替える。引きずらない。</t>
    <rPh sb="1" eb="3">
      <t>ジカン</t>
    </rPh>
    <rPh sb="7" eb="8">
      <t>ネラ</t>
    </rPh>
    <rPh sb="18" eb="19">
      <t>ハズ</t>
    </rPh>
    <rPh sb="21" eb="22">
      <t>トキ</t>
    </rPh>
    <rPh sb="24" eb="26">
      <t>キモ</t>
    </rPh>
    <rPh sb="28" eb="29">
      <t>ツギ</t>
    </rPh>
    <rPh sb="30" eb="31">
      <t>キ</t>
    </rPh>
    <rPh sb="32" eb="33">
      <t>カ</t>
    </rPh>
    <rPh sb="36" eb="37">
      <t>ヒ</t>
    </rPh>
    <phoneticPr fontId="2"/>
  </si>
  <si>
    <t>・当初設定したL/S幅を広げない。　負けを認める。</t>
    <rPh sb="1" eb="3">
      <t>トウショ</t>
    </rPh>
    <rPh sb="3" eb="5">
      <t>セッテイ</t>
    </rPh>
    <rPh sb="10" eb="11">
      <t>ハバ</t>
    </rPh>
    <rPh sb="12" eb="13">
      <t>ヒロ</t>
    </rPh>
    <rPh sb="18" eb="19">
      <t>マ</t>
    </rPh>
    <rPh sb="21" eb="22">
      <t>ミト</t>
    </rPh>
    <phoneticPr fontId="2"/>
  </si>
  <si>
    <t>No.</t>
    <phoneticPr fontId="2"/>
  </si>
  <si>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</si>
  <si>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</si>
  <si>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</si>
  <si>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</si>
  <si>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</si>
  <si>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</si>
  <si>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</si>
  <si>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</si>
  <si>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</si>
  <si>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</si>
  <si>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</si>
  <si>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</si>
  <si>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</si>
  <si>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</si>
  <si>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</si>
  <si>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資金</t>
    <rPh sb="0" eb="2">
      <t>シキン</t>
    </rPh>
    <phoneticPr fontId="2"/>
  </si>
  <si>
    <t>EURUSD　</t>
    <phoneticPr fontId="2"/>
  </si>
  <si>
    <t>buy</t>
    <phoneticPr fontId="2"/>
  </si>
  <si>
    <t>PB</t>
    <phoneticPr fontId="2"/>
  </si>
  <si>
    <t>4H→1H</t>
    <phoneticPr fontId="2"/>
  </si>
  <si>
    <t>2015.08.17.08</t>
    <phoneticPr fontId="2"/>
  </si>
  <si>
    <t>１H</t>
    <phoneticPr fontId="2"/>
  </si>
  <si>
    <t>2015.08.17.18</t>
    <phoneticPr fontId="2"/>
  </si>
  <si>
    <t>loss</t>
    <phoneticPr fontId="2"/>
  </si>
  <si>
    <t>EURGBP</t>
    <phoneticPr fontId="2"/>
  </si>
  <si>
    <t>T/L+手法1</t>
    <rPh sb="4" eb="6">
      <t>シュホウ</t>
    </rPh>
    <phoneticPr fontId="2"/>
  </si>
  <si>
    <t>日足→4H</t>
    <rPh sb="0" eb="2">
      <t>ヒアシ</t>
    </rPh>
    <phoneticPr fontId="2"/>
  </si>
  <si>
    <t>2015.08.18.10</t>
    <phoneticPr fontId="2"/>
  </si>
  <si>
    <t>2015.08.18.12</t>
    <phoneticPr fontId="2"/>
  </si>
  <si>
    <t>EURUSD</t>
    <phoneticPr fontId="2"/>
  </si>
  <si>
    <t>sell</t>
    <phoneticPr fontId="2"/>
  </si>
  <si>
    <t>EB→PB</t>
    <phoneticPr fontId="2"/>
  </si>
  <si>
    <t>2015.08.19.12</t>
    <phoneticPr fontId="2"/>
  </si>
  <si>
    <t>2015.08.19.15</t>
    <phoneticPr fontId="2"/>
  </si>
  <si>
    <t>建値</t>
    <rPh sb="0" eb="2">
      <t>タテネ</t>
    </rPh>
    <phoneticPr fontId="2"/>
  </si>
  <si>
    <t>drw</t>
    <phoneticPr fontId="2"/>
  </si>
  <si>
    <t>NZDJPY　</t>
    <phoneticPr fontId="2"/>
  </si>
  <si>
    <t>D/J+手法１</t>
    <rPh sb="4" eb="6">
      <t>シュホウ</t>
    </rPh>
    <phoneticPr fontId="2"/>
  </si>
  <si>
    <t>日足</t>
    <rPh sb="0" eb="2">
      <t>ヒアシ</t>
    </rPh>
    <phoneticPr fontId="2"/>
  </si>
  <si>
    <t>2015.08.21.13</t>
    <phoneticPr fontId="2"/>
  </si>
  <si>
    <t>2015.08.24.01</t>
    <phoneticPr fontId="2"/>
  </si>
  <si>
    <t>CHFJPY　</t>
    <phoneticPr fontId="2"/>
  </si>
  <si>
    <t>2015.08.24.02</t>
    <phoneticPr fontId="2"/>
  </si>
  <si>
    <t>EURJPY</t>
    <phoneticPr fontId="2"/>
  </si>
  <si>
    <t>T/L+S/R</t>
    <phoneticPr fontId="2"/>
  </si>
  <si>
    <t>2015.08.21.20</t>
    <phoneticPr fontId="2"/>
  </si>
  <si>
    <t>2015.08.24.16</t>
    <phoneticPr fontId="2"/>
  </si>
  <si>
    <t>NZDUSD</t>
    <phoneticPr fontId="2"/>
  </si>
  <si>
    <t>手法１</t>
    <rPh sb="0" eb="2">
      <t>シュホウ</t>
    </rPh>
    <phoneticPr fontId="2"/>
  </si>
  <si>
    <t>1H</t>
    <phoneticPr fontId="2"/>
  </si>
  <si>
    <t>2015.08.24.23</t>
    <phoneticPr fontId="2"/>
  </si>
  <si>
    <t>2015.08.25.04</t>
    <phoneticPr fontId="2"/>
  </si>
  <si>
    <t>T/L</t>
    <phoneticPr fontId="2"/>
  </si>
  <si>
    <t>2015.08.25.10</t>
    <phoneticPr fontId="2"/>
  </si>
  <si>
    <t>2015.08.25.13</t>
    <phoneticPr fontId="2"/>
  </si>
  <si>
    <t>FIB38.2</t>
    <phoneticPr fontId="2"/>
  </si>
  <si>
    <t>win</t>
    <phoneticPr fontId="2"/>
  </si>
  <si>
    <t>AUDCHF</t>
    <phoneticPr fontId="2"/>
  </si>
  <si>
    <t>S/Rﾌﾞﾚｲｸ+手法１</t>
    <rPh sb="9" eb="11">
      <t>シュホウ</t>
    </rPh>
    <phoneticPr fontId="2"/>
  </si>
  <si>
    <t>2015.08.25.17</t>
    <phoneticPr fontId="2"/>
  </si>
  <si>
    <t>EURJPY　</t>
    <phoneticPr fontId="2"/>
  </si>
  <si>
    <t>2015.08.28.05</t>
    <phoneticPr fontId="2"/>
  </si>
  <si>
    <t>2015.08.28.11</t>
    <phoneticPr fontId="2"/>
  </si>
  <si>
    <t>GBPUSD　</t>
    <phoneticPr fontId="2"/>
  </si>
  <si>
    <t>2015.08.28.06</t>
    <phoneticPr fontId="2"/>
  </si>
  <si>
    <t>2015.08.28.09</t>
    <phoneticPr fontId="2"/>
  </si>
  <si>
    <t>1勝7敗3分</t>
    <rPh sb="1" eb="2">
      <t>ショウ</t>
    </rPh>
    <rPh sb="3" eb="4">
      <t>ハイ</t>
    </rPh>
    <rPh sb="5" eb="6">
      <t>ワケ</t>
    </rPh>
    <phoneticPr fontId="2"/>
  </si>
  <si>
    <t>以下8/31～分↓</t>
    <rPh sb="0" eb="2">
      <t>イカ</t>
    </rPh>
    <rPh sb="7" eb="8">
      <t>フン</t>
    </rPh>
    <phoneticPr fontId="2"/>
  </si>
  <si>
    <t>D/J+T/Lﾌﾞﾚｲｸ</t>
    <phoneticPr fontId="2"/>
  </si>
  <si>
    <t>2015.08.28.19</t>
    <phoneticPr fontId="2"/>
  </si>
  <si>
    <t>2015.08.31.09</t>
    <phoneticPr fontId="2"/>
  </si>
  <si>
    <t>EB</t>
    <phoneticPr fontId="2"/>
  </si>
  <si>
    <t>EURAUD　☆</t>
    <phoneticPr fontId="2"/>
  </si>
  <si>
    <t>2015.08.31.03</t>
    <phoneticPr fontId="2"/>
  </si>
  <si>
    <t>2015.08.31.08</t>
    <phoneticPr fontId="2"/>
  </si>
  <si>
    <t>EURCAD　☆</t>
    <phoneticPr fontId="2"/>
  </si>
  <si>
    <t>日足→１H</t>
    <rPh sb="0" eb="2">
      <t>ヒアシ</t>
    </rPh>
    <phoneticPr fontId="2"/>
  </si>
  <si>
    <t>2015.09.01.01</t>
    <phoneticPr fontId="2"/>
  </si>
  <si>
    <t>2015.09.01.16</t>
    <phoneticPr fontId="2"/>
  </si>
  <si>
    <t>NZDUSD ☆</t>
    <phoneticPr fontId="2"/>
  </si>
  <si>
    <t>D/J+手法１(BAD)</t>
    <rPh sb="4" eb="6">
      <t>シュホウ</t>
    </rPh>
    <phoneticPr fontId="2"/>
  </si>
  <si>
    <t>2015.09.02.02</t>
    <phoneticPr fontId="2"/>
  </si>
  <si>
    <t>2015.09.02.11</t>
    <phoneticPr fontId="2"/>
  </si>
  <si>
    <t>FIB</t>
    <phoneticPr fontId="2"/>
  </si>
  <si>
    <t>2015.09.02.21</t>
    <phoneticPr fontId="2"/>
  </si>
  <si>
    <t>2015.09.03.04</t>
    <phoneticPr fontId="2"/>
  </si>
  <si>
    <t>AUDCHF　</t>
    <phoneticPr fontId="2"/>
  </si>
  <si>
    <t>D/J+ﾌﾞﾚｲｸ+H/S</t>
    <phoneticPr fontId="2"/>
  </si>
  <si>
    <t>2015.09.04.04</t>
    <phoneticPr fontId="2"/>
  </si>
  <si>
    <t>15m</t>
    <phoneticPr fontId="2"/>
  </si>
  <si>
    <t>2015.09.04.08</t>
    <phoneticPr fontId="2"/>
  </si>
  <si>
    <t>MA</t>
    <phoneticPr fontId="2"/>
  </si>
  <si>
    <t>H/S→ﾌｯｸ&amp;ｺﾞｰ</t>
    <phoneticPr fontId="2"/>
  </si>
  <si>
    <t>2015.09.04.15</t>
    <phoneticPr fontId="2"/>
  </si>
  <si>
    <t>2015.09.04.16</t>
    <phoneticPr fontId="2"/>
  </si>
  <si>
    <t>※☆マークは自分の確立ルール</t>
    <rPh sb="6" eb="8">
      <t>ジブン</t>
    </rPh>
    <rPh sb="9" eb="11">
      <t>カクリツ</t>
    </rPh>
    <phoneticPr fontId="2"/>
  </si>
  <si>
    <t>３勝３敗２分</t>
    <rPh sb="1" eb="2">
      <t>ショウ</t>
    </rPh>
    <rPh sb="3" eb="4">
      <t>ハイ</t>
    </rPh>
    <rPh sb="5" eb="6">
      <t>ワケ</t>
    </rPh>
    <phoneticPr fontId="2"/>
  </si>
  <si>
    <t>以下9/7～分↓</t>
    <rPh sb="0" eb="2">
      <t>イカ</t>
    </rPh>
    <rPh sb="6" eb="7">
      <t>フン</t>
    </rPh>
    <phoneticPr fontId="2"/>
  </si>
  <si>
    <t>D/J+S/Rﾌﾞﾚｲｸ</t>
    <phoneticPr fontId="2"/>
  </si>
  <si>
    <t>2015.09.07.04</t>
    <phoneticPr fontId="2"/>
  </si>
  <si>
    <t>2015.09.08.06</t>
    <phoneticPr fontId="2"/>
  </si>
  <si>
    <t>S/R</t>
    <phoneticPr fontId="2"/>
  </si>
  <si>
    <t>NZDUSD　☆</t>
    <phoneticPr fontId="2"/>
  </si>
  <si>
    <t>2015.09.08.02</t>
    <phoneticPr fontId="2"/>
  </si>
  <si>
    <t>2015.09.08.11</t>
    <phoneticPr fontId="2"/>
  </si>
  <si>
    <t>USDCHF</t>
    <phoneticPr fontId="2"/>
  </si>
  <si>
    <t>４H→１H</t>
    <phoneticPr fontId="2"/>
  </si>
  <si>
    <t>2015.09.09.02</t>
    <phoneticPr fontId="2"/>
  </si>
  <si>
    <t>2015.09.09.03</t>
    <phoneticPr fontId="2"/>
  </si>
  <si>
    <t>D/J+S/Rﾌﾞﾚｲｸ×</t>
    <phoneticPr fontId="2"/>
  </si>
  <si>
    <t>2015.09.09.13</t>
    <phoneticPr fontId="2"/>
  </si>
  <si>
    <t>2015.09.09.17</t>
    <phoneticPr fontId="2"/>
  </si>
  <si>
    <t>建値ﾙｰﾙ破り</t>
    <rPh sb="0" eb="2">
      <t>タテネ</t>
    </rPh>
    <rPh sb="5" eb="6">
      <t>ヤブ</t>
    </rPh>
    <phoneticPr fontId="2"/>
  </si>
  <si>
    <t>GBPUSD</t>
    <phoneticPr fontId="2"/>
  </si>
  <si>
    <t>2015.09.10.09</t>
    <phoneticPr fontId="2"/>
  </si>
  <si>
    <t>2015.09.10.14</t>
    <phoneticPr fontId="2"/>
  </si>
  <si>
    <t>指標発表</t>
    <rPh sb="0" eb="2">
      <t>シヒョウ</t>
    </rPh>
    <rPh sb="2" eb="4">
      <t>ハッピョウ</t>
    </rPh>
    <phoneticPr fontId="2"/>
  </si>
  <si>
    <t>1勝４敗</t>
    <rPh sb="1" eb="2">
      <t>ショウ</t>
    </rPh>
    <rPh sb="3" eb="4">
      <t>ハイ</t>
    </rPh>
    <phoneticPr fontId="2"/>
  </si>
  <si>
    <t>以下9/14～分↓</t>
    <rPh sb="0" eb="2">
      <t>イカ</t>
    </rPh>
    <rPh sb="7" eb="8">
      <t>フン</t>
    </rPh>
    <phoneticPr fontId="2"/>
  </si>
  <si>
    <t>D/J+手法１（遅れ）</t>
    <rPh sb="4" eb="6">
      <t>シュホウ</t>
    </rPh>
    <rPh sb="8" eb="9">
      <t>オク</t>
    </rPh>
    <phoneticPr fontId="2"/>
  </si>
  <si>
    <t>2015.09.14.12</t>
    <phoneticPr fontId="2"/>
  </si>
  <si>
    <t>2015.09.14.14</t>
    <phoneticPr fontId="2"/>
  </si>
  <si>
    <t>１H→15m</t>
    <phoneticPr fontId="2"/>
  </si>
  <si>
    <t>FIB（ﾙｰﾙ破り）</t>
    <rPh sb="7" eb="8">
      <t>ヤブ</t>
    </rPh>
    <phoneticPr fontId="2"/>
  </si>
  <si>
    <t>2015.09.14.16</t>
    <phoneticPr fontId="2"/>
  </si>
  <si>
    <t>2015.09.14.19</t>
    <phoneticPr fontId="2"/>
  </si>
  <si>
    <t>2015.09.15.10</t>
    <phoneticPr fontId="2"/>
  </si>
  <si>
    <t>2015.09.16.06</t>
    <phoneticPr fontId="2"/>
  </si>
  <si>
    <t>僅差</t>
    <rPh sb="0" eb="2">
      <t>キンサ</t>
    </rPh>
    <phoneticPr fontId="2"/>
  </si>
  <si>
    <t>AUDCAD　☆</t>
    <phoneticPr fontId="2"/>
  </si>
  <si>
    <t>D/J+手法2</t>
    <rPh sb="4" eb="6">
      <t>シュホウ</t>
    </rPh>
    <phoneticPr fontId="2"/>
  </si>
  <si>
    <t>2015.09.15.08</t>
    <phoneticPr fontId="2"/>
  </si>
  <si>
    <t>2015.09.15.18</t>
    <phoneticPr fontId="2"/>
  </si>
  <si>
    <t>ﾀﾞｳ</t>
    <phoneticPr fontId="2"/>
  </si>
  <si>
    <t>CADJPY</t>
    <phoneticPr fontId="2"/>
  </si>
  <si>
    <t>ﾚﾝｼﾞ反発</t>
    <rPh sb="4" eb="6">
      <t>ハンパツ</t>
    </rPh>
    <phoneticPr fontId="2"/>
  </si>
  <si>
    <t>2015.09.15.11</t>
    <phoneticPr fontId="2"/>
  </si>
  <si>
    <t>GBPJPY</t>
    <phoneticPr fontId="2"/>
  </si>
  <si>
    <t>wﾎﾞﾄﾑ+ｳｪｯｼﾞ他</t>
    <rPh sb="11" eb="12">
      <t>ホカ</t>
    </rPh>
    <phoneticPr fontId="2"/>
  </si>
  <si>
    <t>2015.09.16.11</t>
    <phoneticPr fontId="2"/>
  </si>
  <si>
    <t>5min</t>
    <phoneticPr fontId="2"/>
  </si>
  <si>
    <t>2015.09.16.17</t>
    <phoneticPr fontId="2"/>
  </si>
  <si>
    <t>ﾀｰｹﾞｯﾄ（ﾀﾞｳ)</t>
    <phoneticPr fontId="2"/>
  </si>
  <si>
    <t>wﾄｯﾌﾟ（早）+PB</t>
    <rPh sb="6" eb="7">
      <t>ハヤ</t>
    </rPh>
    <phoneticPr fontId="2"/>
  </si>
  <si>
    <t>2015.09.17.04</t>
    <phoneticPr fontId="2"/>
  </si>
  <si>
    <t>2015.09.17.06</t>
    <phoneticPr fontId="2"/>
  </si>
  <si>
    <t>AUDUSD</t>
    <phoneticPr fontId="2"/>
  </si>
  <si>
    <t>2015.09.17.10</t>
    <phoneticPr fontId="2"/>
  </si>
  <si>
    <t>2015.09.17.16</t>
    <phoneticPr fontId="2"/>
  </si>
  <si>
    <t>ﾀｰｹﾞｯﾄ</t>
    <phoneticPr fontId="2"/>
  </si>
  <si>
    <t>2015.09.18.03</t>
    <phoneticPr fontId="2"/>
  </si>
  <si>
    <t>2015.09.18.10</t>
    <phoneticPr fontId="2"/>
  </si>
  <si>
    <t>5勝2敗4分</t>
    <rPh sb="1" eb="2">
      <t>ショウ</t>
    </rPh>
    <rPh sb="3" eb="4">
      <t>ハイ</t>
    </rPh>
    <rPh sb="5" eb="6">
      <t>ワ</t>
    </rPh>
    <phoneticPr fontId="2"/>
  </si>
  <si>
    <t>以下9/21～分↓</t>
    <rPh sb="0" eb="2">
      <t>イカ</t>
    </rPh>
    <rPh sb="7" eb="8">
      <t>フン</t>
    </rPh>
    <phoneticPr fontId="2"/>
  </si>
  <si>
    <t>S/R、T/Lﾌﾞﾚｲｸ+EB</t>
    <phoneticPr fontId="2"/>
  </si>
  <si>
    <t>2015.09.21.05</t>
    <phoneticPr fontId="2"/>
  </si>
  <si>
    <t>2015.09.21.06</t>
    <phoneticPr fontId="2"/>
  </si>
  <si>
    <t>S/R、T/Lﾌﾞﾚｲｸ+PB</t>
    <phoneticPr fontId="2"/>
  </si>
  <si>
    <t>2015.09.21.08</t>
    <phoneticPr fontId="2"/>
  </si>
  <si>
    <t>2015.09.21.10</t>
    <phoneticPr fontId="2"/>
  </si>
  <si>
    <t>S/Rﾌﾞﾚｲｸ</t>
    <phoneticPr fontId="2"/>
  </si>
  <si>
    <t>2015.09.21.11</t>
    <phoneticPr fontId="2"/>
  </si>
  <si>
    <t>2015.09.22.13</t>
    <phoneticPr fontId="2"/>
  </si>
  <si>
    <t>FIB61.8</t>
    <phoneticPr fontId="2"/>
  </si>
  <si>
    <t>NZDUSD　</t>
    <phoneticPr fontId="2"/>
  </si>
  <si>
    <t>2015.09.22.18</t>
    <phoneticPr fontId="2"/>
  </si>
  <si>
    <t>2015.09.23.04</t>
    <phoneticPr fontId="2"/>
  </si>
  <si>
    <t>EURCAD</t>
    <phoneticPr fontId="2"/>
  </si>
  <si>
    <t>2015.09.23.05</t>
    <phoneticPr fontId="2"/>
  </si>
  <si>
    <t>2015.09.23.11</t>
    <phoneticPr fontId="2"/>
  </si>
  <si>
    <t>USDCAD</t>
    <phoneticPr fontId="2"/>
  </si>
  <si>
    <t>D/J+ﾀﾞﾌﾞﾙﾄｯﾌﾟ+T/Lﾌﾞﾚｲｸ</t>
    <phoneticPr fontId="2"/>
  </si>
  <si>
    <t>2015.09.23.09</t>
    <phoneticPr fontId="2"/>
  </si>
  <si>
    <t>2015.09.23.15</t>
    <phoneticPr fontId="2"/>
  </si>
  <si>
    <t>S/R+T/Lﾌﾞﾚｲｸ</t>
    <phoneticPr fontId="2"/>
  </si>
  <si>
    <t>S/Rﾌﾞﾚｲｸ▲</t>
    <phoneticPr fontId="2"/>
  </si>
  <si>
    <t>D/J+S/R、T/Lﾌﾞﾚｲｸ</t>
    <phoneticPr fontId="2"/>
  </si>
  <si>
    <t>2015.09.23.23</t>
    <phoneticPr fontId="2"/>
  </si>
  <si>
    <t>2015.09.24.18</t>
    <phoneticPr fontId="2"/>
  </si>
  <si>
    <t>D/J+S/R▲、T/Lﾌﾞﾚｲｸ</t>
    <phoneticPr fontId="2"/>
  </si>
  <si>
    <t>2015.09.24.03</t>
    <phoneticPr fontId="2"/>
  </si>
  <si>
    <t>2015.09.24.09</t>
    <phoneticPr fontId="2"/>
  </si>
  <si>
    <t>GBPAUD</t>
    <phoneticPr fontId="2"/>
  </si>
  <si>
    <t>T/Lﾌﾞﾚｲｸ</t>
    <phoneticPr fontId="2"/>
  </si>
  <si>
    <t>2015.09.24.11</t>
    <phoneticPr fontId="2"/>
  </si>
  <si>
    <t>EURAUD</t>
    <phoneticPr fontId="2"/>
  </si>
  <si>
    <t>S/R+Wﾄｯﾌﾟﾌﾞﾚｲｸ</t>
    <phoneticPr fontId="2"/>
  </si>
  <si>
    <t>2015.09.24.16</t>
    <phoneticPr fontId="2"/>
  </si>
  <si>
    <t>2015.09.24.17</t>
    <phoneticPr fontId="2"/>
  </si>
  <si>
    <t>2015.09.25.02</t>
    <phoneticPr fontId="2"/>
  </si>
  <si>
    <t>2015.09.25.14</t>
    <phoneticPr fontId="2"/>
  </si>
  <si>
    <t>ﾁｬﾈﾙ+S/Rﾌﾞﾚｲｸ</t>
    <phoneticPr fontId="2"/>
  </si>
  <si>
    <t>2015.09.25.10</t>
    <phoneticPr fontId="2"/>
  </si>
  <si>
    <t>2015.09.25.23</t>
    <phoneticPr fontId="2"/>
  </si>
  <si>
    <t>H/S</t>
    <phoneticPr fontId="2"/>
  </si>
  <si>
    <t>4勝8敗1分</t>
    <rPh sb="1" eb="2">
      <t>ショウ</t>
    </rPh>
    <rPh sb="3" eb="4">
      <t>ハイ</t>
    </rPh>
    <rPh sb="5" eb="6">
      <t>ワ</t>
    </rPh>
    <phoneticPr fontId="2"/>
  </si>
  <si>
    <t>以下9/28～分↓</t>
    <rPh sb="0" eb="2">
      <t>イカ</t>
    </rPh>
    <rPh sb="7" eb="8">
      <t>フン</t>
    </rPh>
    <phoneticPr fontId="2"/>
  </si>
  <si>
    <t>D/J＋PB</t>
    <phoneticPr fontId="2"/>
  </si>
  <si>
    <t>2015.09.28.15</t>
    <phoneticPr fontId="2"/>
  </si>
  <si>
    <t>5m</t>
    <phoneticPr fontId="2"/>
  </si>
  <si>
    <t>D/J＋S/Rﾌﾞﾚｲｸ</t>
    <phoneticPr fontId="2"/>
  </si>
  <si>
    <t>2015.09.28.16</t>
    <phoneticPr fontId="2"/>
  </si>
  <si>
    <t>D/J+H/S+S/Rﾌﾞﾚｲｸ</t>
    <phoneticPr fontId="2"/>
  </si>
  <si>
    <t>2015.09.29.10</t>
    <phoneticPr fontId="2"/>
  </si>
  <si>
    <t>2015.09.29.14</t>
    <phoneticPr fontId="2"/>
  </si>
  <si>
    <t>2015.09.30.04</t>
    <phoneticPr fontId="2"/>
  </si>
  <si>
    <t>2015.10.01.10</t>
    <phoneticPr fontId="2"/>
  </si>
  <si>
    <t>逆D/J＋MAﾌﾞﾚｲｸ</t>
    <rPh sb="0" eb="1">
      <t>ギャク</t>
    </rPh>
    <phoneticPr fontId="2"/>
  </si>
  <si>
    <t>NZDJPY</t>
    <phoneticPr fontId="2"/>
  </si>
  <si>
    <t>S/R＋ﾚﾝｼﾞﾌﾞﾚｲｸ</t>
    <phoneticPr fontId="2"/>
  </si>
  <si>
    <t>2015.10.01.09</t>
    <phoneticPr fontId="2"/>
  </si>
  <si>
    <t>2015.10.01.12</t>
    <phoneticPr fontId="2"/>
  </si>
  <si>
    <t>F/S</t>
    <phoneticPr fontId="2"/>
  </si>
  <si>
    <t>2015.10.01.18</t>
    <phoneticPr fontId="2"/>
  </si>
  <si>
    <t>2015.10.02.01</t>
    <phoneticPr fontId="2"/>
  </si>
  <si>
    <t>2015.10.02.05</t>
    <phoneticPr fontId="2"/>
  </si>
  <si>
    <t>2015.10.02.15</t>
    <phoneticPr fontId="2"/>
  </si>
  <si>
    <t>１勝４敗３分</t>
    <rPh sb="1" eb="2">
      <t>ショウ</t>
    </rPh>
    <rPh sb="3" eb="4">
      <t>ハイ</t>
    </rPh>
    <rPh sb="5" eb="6">
      <t>ワケ</t>
    </rPh>
    <phoneticPr fontId="2"/>
  </si>
  <si>
    <t>９月</t>
    <rPh sb="1" eb="2">
      <t>ガツ</t>
    </rPh>
    <phoneticPr fontId="2"/>
  </si>
  <si>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</si>
  <si>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</si>
  <si>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</si>
  <si>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</si>
  <si>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</si>
  <si>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</si>
  <si>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</si>
  <si>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</si>
  <si>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</si>
  <si>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</si>
  <si>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</si>
  <si>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</si>
  <si>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</si>
  <si>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</si>
  <si>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</si>
  <si>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</si>
  <si>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</si>
  <si>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</si>
  <si>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</si>
  <si>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</si>
  <si>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</si>
  <si>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</si>
  <si>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エントリー手法別エントリー回数</t>
  </si>
  <si>
    <t>損益pips</t>
  </si>
  <si>
    <t>リベンジャーズ</t>
  </si>
  <si>
    <t>PAリベンジャーズ</t>
  </si>
  <si>
    <t>TJK</t>
  </si>
  <si>
    <t>HIS +1010</t>
  </si>
  <si>
    <t>RF +1010</t>
  </si>
  <si>
    <t>開始日</t>
    <rPh sb="0" eb="3">
      <t>カイシビ</t>
    </rPh>
    <phoneticPr fontId="2"/>
  </si>
  <si>
    <t>ルール</t>
    <phoneticPr fontId="2"/>
  </si>
  <si>
    <t>いろいろ</t>
    <phoneticPr fontId="2"/>
  </si>
  <si>
    <t>2015.08.17～</t>
    <phoneticPr fontId="2"/>
  </si>
  <si>
    <t>とりあえずデモトレやってみる。
初期資金１００万円、リスク３％、複利で運用</t>
    <rPh sb="16" eb="18">
      <t>ショキ</t>
    </rPh>
    <rPh sb="18" eb="20">
      <t>シキン</t>
    </rPh>
    <rPh sb="23" eb="24">
      <t>マン</t>
    </rPh>
    <rPh sb="24" eb="25">
      <t>エン</t>
    </rPh>
    <rPh sb="32" eb="34">
      <t>フクリ</t>
    </rPh>
    <rPh sb="35" eb="37">
      <t>ウンヨウ</t>
    </rPh>
    <phoneticPr fontId="2"/>
  </si>
  <si>
    <t>No.1の続き</t>
    <rPh sb="5" eb="6">
      <t>ツヅ</t>
    </rPh>
    <phoneticPr fontId="2"/>
  </si>
  <si>
    <t>2015.08.31～</t>
    <phoneticPr fontId="2"/>
  </si>
  <si>
    <r>
      <t>検証で成績が良かったルールを適用。</t>
    </r>
    <r>
      <rPr>
        <sz val="11"/>
        <color indexed="8"/>
        <rFont val="ＭＳ Ｐゴシック"/>
        <family val="3"/>
        <charset val="128"/>
      </rPr>
      <t xml:space="preserve">
・ダイバージェンスに仕掛け１，２を組み合わせる
・MACDが逆行・反転すれば条件解除。
・条件継続中は一度損切りしても再度仕掛け１，２が出れば再エントリーする
・初動時20pips利益が乗ればストップ建値移動
・トレーリングはEB、PB
・S/Lは１０pipsの余裕を見る←9/18追記：余裕とれてない
・チャートパターンも意識しながら進める
・FIBトレードも追加（9/14～）</t>
    </r>
    <rPh sb="0" eb="2">
      <t>ケンショウ</t>
    </rPh>
    <rPh sb="3" eb="5">
      <t>セイセキ</t>
    </rPh>
    <rPh sb="6" eb="7">
      <t>ヨ</t>
    </rPh>
    <rPh sb="14" eb="16">
      <t>テキヨウ</t>
    </rPh>
    <rPh sb="48" eb="50">
      <t>ギャッコウ</t>
    </rPh>
    <rPh sb="51" eb="53">
      <t>ハンテン</t>
    </rPh>
    <rPh sb="56" eb="58">
      <t>ジョウケン</t>
    </rPh>
    <rPh sb="58" eb="60">
      <t>カイジョ</t>
    </rPh>
    <rPh sb="63" eb="65">
      <t>ジョウケン</t>
    </rPh>
    <rPh sb="65" eb="68">
      <t>ケイゾクチュウ</t>
    </rPh>
    <rPh sb="69" eb="71">
      <t>イチド</t>
    </rPh>
    <rPh sb="71" eb="72">
      <t>ソン</t>
    </rPh>
    <rPh sb="72" eb="73">
      <t>ギ</t>
    </rPh>
    <rPh sb="77" eb="79">
      <t>サイド</t>
    </rPh>
    <rPh sb="79" eb="81">
      <t>シカ</t>
    </rPh>
    <rPh sb="86" eb="87">
      <t>デ</t>
    </rPh>
    <rPh sb="89" eb="90">
      <t>サイ</t>
    </rPh>
    <rPh sb="159" eb="161">
      <t>ツイキ</t>
    </rPh>
    <rPh sb="162" eb="164">
      <t>ヨユウ</t>
    </rPh>
    <rPh sb="199" eb="201">
      <t>ツイカ</t>
    </rPh>
    <phoneticPr fontId="2"/>
  </si>
  <si>
    <t>USDJPY</t>
    <phoneticPr fontId="2"/>
  </si>
  <si>
    <t>1日</t>
    <rPh sb="1" eb="2">
      <t>ニチ</t>
    </rPh>
    <phoneticPr fontId="2"/>
  </si>
  <si>
    <t>1日</t>
    <rPh sb="1" eb="2">
      <t>ヒ</t>
    </rPh>
    <phoneticPr fontId="2"/>
  </si>
  <si>
    <t>※印は画像アリ</t>
    <phoneticPr fontId="2"/>
  </si>
  <si>
    <t>デモトレ通貨</t>
    <rPh sb="4" eb="6">
      <t>ツウカ</t>
    </rPh>
    <phoneticPr fontId="2"/>
  </si>
  <si>
    <t>2015.10.05～</t>
    <phoneticPr fontId="2"/>
  </si>
  <si>
    <t>新手法＋limit指値</t>
    <rPh sb="0" eb="3">
      <t>シンシュホウ</t>
    </rPh>
    <rPh sb="9" eb="11">
      <t>サシネ</t>
    </rPh>
    <phoneticPr fontId="2"/>
  </si>
  <si>
    <t>S/R+ﾚﾝｼﾞﾌﾞﾚｲｸ</t>
    <phoneticPr fontId="2"/>
  </si>
  <si>
    <t>2015/10/05～</t>
    <phoneticPr fontId="2"/>
  </si>
  <si>
    <t xml:space="preserve">GBPUSDの買いで利益を伸ばしている最中に、同じ値動きをしていたAUDJPYに売りでINした。相関性が確認できればINを控える。
</t>
    <rPh sb="7" eb="8">
      <t>カ</t>
    </rPh>
    <rPh sb="23" eb="24">
      <t>オナ</t>
    </rPh>
    <rPh sb="25" eb="27">
      <t>ネウゴ</t>
    </rPh>
    <rPh sb="40" eb="41">
      <t>ウ</t>
    </rPh>
    <rPh sb="48" eb="51">
      <t>ソウカンセイ</t>
    </rPh>
    <rPh sb="52" eb="54">
      <t>カクニン</t>
    </rPh>
    <rPh sb="61" eb="62">
      <t>ヒカ</t>
    </rPh>
    <phoneticPr fontId="2"/>
  </si>
  <si>
    <t>新手法のSELL-LIMIT指値使用はEURUSDのみに留める。</t>
    <rPh sb="0" eb="3">
      <t>シンシュホウ</t>
    </rPh>
    <rPh sb="14" eb="16">
      <t>サシネ</t>
    </rPh>
    <rPh sb="16" eb="18">
      <t>シヨウ</t>
    </rPh>
    <rPh sb="28" eb="29">
      <t>トド</t>
    </rPh>
    <phoneticPr fontId="2"/>
  </si>
  <si>
    <t>NZDUSD</t>
    <phoneticPr fontId="2"/>
  </si>
  <si>
    <t>USDCAD</t>
    <phoneticPr fontId="2"/>
  </si>
  <si>
    <t>AUDJPY</t>
    <phoneticPr fontId="2"/>
  </si>
  <si>
    <t>GBPUSD</t>
    <phoneticPr fontId="2"/>
  </si>
  <si>
    <t>sell</t>
    <phoneticPr fontId="2"/>
  </si>
  <si>
    <t>buy</t>
    <phoneticPr fontId="2"/>
  </si>
  <si>
    <t>2015.10.06.17</t>
    <phoneticPr fontId="2"/>
  </si>
  <si>
    <t>2015.10.06.12</t>
    <phoneticPr fontId="2"/>
  </si>
  <si>
    <t>2015.10.07.06</t>
    <phoneticPr fontId="2"/>
  </si>
  <si>
    <t>2015.10.02.03</t>
    <phoneticPr fontId="2"/>
  </si>
  <si>
    <t>15m</t>
    <phoneticPr fontId="2"/>
  </si>
  <si>
    <t>2015.10.06.18</t>
    <phoneticPr fontId="2"/>
  </si>
  <si>
    <t>2015.10.07.16</t>
    <phoneticPr fontId="2"/>
  </si>
  <si>
    <t>loss</t>
    <phoneticPr fontId="2"/>
  </si>
  <si>
    <t>win</t>
    <phoneticPr fontId="2"/>
  </si>
  <si>
    <t>ﾀﾞｳ</t>
    <phoneticPr fontId="2"/>
  </si>
  <si>
    <t>S/R+D/J＋ﾚﾝｼﾞﾌﾞﾚｲｸ</t>
  </si>
  <si>
    <t>S/R+D/J＋ﾚﾝｼﾞﾌﾞﾚｲｸ</t>
    <phoneticPr fontId="2"/>
  </si>
  <si>
    <t>AUDNZD</t>
    <phoneticPr fontId="2"/>
  </si>
  <si>
    <t>2015.10.08.11</t>
    <phoneticPr fontId="2"/>
  </si>
  <si>
    <t>2015.10.08.21</t>
    <phoneticPr fontId="2"/>
  </si>
  <si>
    <t>指標発表</t>
    <rPh sb="0" eb="2">
      <t>シヒョウ</t>
    </rPh>
    <rPh sb="2" eb="4">
      <t>ハッピョウ</t>
    </rPh>
    <phoneticPr fontId="2"/>
  </si>
  <si>
    <t>loss</t>
    <phoneticPr fontId="2"/>
  </si>
  <si>
    <t>エントリー、L/Sにはスプレッドの加算を忘れない</t>
    <rPh sb="17" eb="19">
      <t>カサン</t>
    </rPh>
    <rPh sb="20" eb="21">
      <t>ワス</t>
    </rPh>
    <phoneticPr fontId="2"/>
  </si>
  <si>
    <t>大きく獲れた後は、いつも以上に慎重になる！</t>
    <rPh sb="0" eb="1">
      <t>オオ</t>
    </rPh>
    <rPh sb="3" eb="4">
      <t>ト</t>
    </rPh>
    <rPh sb="6" eb="7">
      <t>アト</t>
    </rPh>
    <rPh sb="12" eb="14">
      <t>イジョウ</t>
    </rPh>
    <rPh sb="15" eb="17">
      <t>シンチョウ</t>
    </rPh>
    <phoneticPr fontId="2"/>
  </si>
  <si>
    <t>１、４H足or１H足でD/Jを確認（戻りの無い相場だと尚良し）</t>
    <rPh sb="4" eb="5">
      <t>アシ</t>
    </rPh>
    <rPh sb="9" eb="10">
      <t>アシ</t>
    </rPh>
    <rPh sb="15" eb="17">
      <t>カクニン</t>
    </rPh>
    <rPh sb="18" eb="19">
      <t>モド</t>
    </rPh>
    <rPh sb="21" eb="22">
      <t>ナ</t>
    </rPh>
    <rPh sb="23" eb="25">
      <t>ソウバ</t>
    </rPh>
    <rPh sb="27" eb="28">
      <t>ナオ</t>
    </rPh>
    <rPh sb="28" eb="29">
      <t>ヨ</t>
    </rPh>
    <phoneticPr fontId="2"/>
  </si>
  <si>
    <t>３、１５分足で、チャートパターンを確認。少なくともWトップ・ボトムになるまでは待つ</t>
    <rPh sb="4" eb="5">
      <t>フン</t>
    </rPh>
    <rPh sb="5" eb="6">
      <t>アシ</t>
    </rPh>
    <rPh sb="17" eb="19">
      <t>カクニン</t>
    </rPh>
    <rPh sb="20" eb="21">
      <t>スク</t>
    </rPh>
    <rPh sb="39" eb="40">
      <t>マ</t>
    </rPh>
    <phoneticPr fontId="2"/>
  </si>
  <si>
    <t>・指標発表で大きく動いた時、心を乱さない。　リアルタイムで動きを見るのは良いが、今は決して取引しない。</t>
    <phoneticPr fontId="2"/>
  </si>
  <si>
    <t>相関性（順方向）が確認できる通貨ペアは、保有中の通貨ペアと逆方向にINしない。</t>
    <rPh sb="0" eb="3">
      <t>ソウカンセイ</t>
    </rPh>
    <rPh sb="4" eb="5">
      <t>ジュン</t>
    </rPh>
    <rPh sb="5" eb="7">
      <t>ホウコウ</t>
    </rPh>
    <rPh sb="9" eb="11">
      <t>カクニン</t>
    </rPh>
    <rPh sb="14" eb="16">
      <t>ツウカ</t>
    </rPh>
    <rPh sb="20" eb="23">
      <t>ホユウチュウ</t>
    </rPh>
    <rPh sb="24" eb="26">
      <t>ツウカ</t>
    </rPh>
    <rPh sb="29" eb="30">
      <t>ギャク</t>
    </rPh>
    <rPh sb="30" eb="32">
      <t>ホウコウ</t>
    </rPh>
    <phoneticPr fontId="2"/>
  </si>
  <si>
    <t>基本</t>
    <rPh sb="0" eb="2">
      <t>キホン</t>
    </rPh>
    <phoneticPr fontId="2"/>
  </si>
  <si>
    <t>IN時</t>
    <rPh sb="2" eb="3">
      <t>ジ</t>
    </rPh>
    <phoneticPr fontId="2"/>
  </si>
  <si>
    <t>保有中</t>
    <rPh sb="0" eb="3">
      <t>ホユウチュウ</t>
    </rPh>
    <phoneticPr fontId="2"/>
  </si>
  <si>
    <t>決済時</t>
    <rPh sb="0" eb="2">
      <t>ケッサイ</t>
    </rPh>
    <rPh sb="2" eb="3">
      <t>ジ</t>
    </rPh>
    <phoneticPr fontId="2"/>
  </si>
  <si>
    <t>指標発表で大きく動いた時、心を乱さない！！　リアルタイムで動きを見るのは良いが、今は決して取引しない。</t>
    <phoneticPr fontId="2"/>
  </si>
  <si>
    <t>強いS/Rを見極める</t>
    <phoneticPr fontId="2"/>
  </si>
  <si>
    <t>当初設定したL/S幅を広げない！！　
負けを認める。</t>
    <phoneticPr fontId="2"/>
  </si>
  <si>
    <t>掟</t>
    <rPh sb="0" eb="1">
      <t>オキテ</t>
    </rPh>
    <phoneticPr fontId="2"/>
  </si>
  <si>
    <t>常にどちら方向へも動く想定が必要！</t>
    <phoneticPr fontId="2"/>
  </si>
  <si>
    <t>10/5～分↓</t>
    <rPh sb="5" eb="6">
      <t>フン</t>
    </rPh>
    <phoneticPr fontId="2"/>
  </si>
  <si>
    <t>1勝４敗</t>
    <rPh sb="1" eb="2">
      <t>ショウ</t>
    </rPh>
    <rPh sb="3" eb="4">
      <t>ハイ</t>
    </rPh>
    <phoneticPr fontId="2"/>
  </si>
  <si>
    <t>トレンド転換の読み間違いが多い。勝率低さの要因。</t>
    <rPh sb="4" eb="6">
      <t>テンカン</t>
    </rPh>
    <rPh sb="7" eb="8">
      <t>ヨ</t>
    </rPh>
    <rPh sb="9" eb="11">
      <t>マチガ</t>
    </rPh>
    <rPh sb="13" eb="14">
      <t>オオ</t>
    </rPh>
    <rPh sb="16" eb="18">
      <t>ショウリツ</t>
    </rPh>
    <rPh sb="18" eb="19">
      <t>ヒク</t>
    </rPh>
    <rPh sb="21" eb="23">
      <t>ヨウイン</t>
    </rPh>
    <phoneticPr fontId="2"/>
  </si>
  <si>
    <t>○新手法（１．FIBトレード法が適用できる環境で　２．78.6まで戻った時に　３．D/J、チャートパターン等の根拠があればIN。ストップは０．００）
○FS
上記２つを主なトレードルールとして用いる。
・決済タイミングは基本はFIB38.2。リアルタイムで追える時はダウをメインにPB,EBでトレーリングして相場観を磨く。</t>
    <rPh sb="1" eb="2">
      <t>シン</t>
    </rPh>
    <rPh sb="2" eb="4">
      <t>シュホウ</t>
    </rPh>
    <rPh sb="14" eb="15">
      <t>ホウ</t>
    </rPh>
    <rPh sb="16" eb="18">
      <t>テキヨウ</t>
    </rPh>
    <rPh sb="21" eb="23">
      <t>カンキョウ</t>
    </rPh>
    <rPh sb="33" eb="34">
      <t>モド</t>
    </rPh>
    <rPh sb="36" eb="37">
      <t>トキ</t>
    </rPh>
    <rPh sb="53" eb="54">
      <t>ナド</t>
    </rPh>
    <rPh sb="55" eb="57">
      <t>コンキョ</t>
    </rPh>
    <rPh sb="79" eb="81">
      <t>ジョウキ</t>
    </rPh>
    <rPh sb="84" eb="85">
      <t>オモ</t>
    </rPh>
    <rPh sb="96" eb="97">
      <t>モチ</t>
    </rPh>
    <rPh sb="102" eb="104">
      <t>ケッサイ</t>
    </rPh>
    <rPh sb="110" eb="112">
      <t>キホン</t>
    </rPh>
    <rPh sb="128" eb="129">
      <t>オ</t>
    </rPh>
    <rPh sb="131" eb="132">
      <t>トキ</t>
    </rPh>
    <rPh sb="154" eb="157">
      <t>ソウバカン</t>
    </rPh>
    <rPh sb="158" eb="159">
      <t>ミガ</t>
    </rPh>
    <phoneticPr fontId="2"/>
  </si>
  <si>
    <t>10/12～分↓</t>
    <rPh sb="6" eb="7">
      <t>フン</t>
    </rPh>
    <phoneticPr fontId="2"/>
  </si>
  <si>
    <t>EURAUD</t>
    <phoneticPr fontId="2"/>
  </si>
  <si>
    <t>NZDJPY</t>
    <phoneticPr fontId="2"/>
  </si>
  <si>
    <t>sell</t>
    <phoneticPr fontId="2"/>
  </si>
  <si>
    <t>sell</t>
    <phoneticPr fontId="2"/>
  </si>
  <si>
    <t>4H→15m</t>
    <phoneticPr fontId="2"/>
  </si>
  <si>
    <t>ﾁｬﾈﾙﾌﾞﾚｲｸ＋FS</t>
    <phoneticPr fontId="2"/>
  </si>
  <si>
    <t>S/R+D/J+ﾚﾝｼﾞﾌﾞﾚｲｸ</t>
    <phoneticPr fontId="2"/>
  </si>
  <si>
    <t>1H→15m</t>
    <phoneticPr fontId="2"/>
  </si>
  <si>
    <t>15m</t>
    <phoneticPr fontId="2"/>
  </si>
  <si>
    <t>自分ﾙｰﾙ-根拠少</t>
    <rPh sb="0" eb="2">
      <t>ジブン</t>
    </rPh>
    <rPh sb="6" eb="8">
      <t>コンキョ</t>
    </rPh>
    <rPh sb="8" eb="9">
      <t>スク</t>
    </rPh>
    <phoneticPr fontId="2"/>
  </si>
  <si>
    <t>GBPAUD</t>
    <phoneticPr fontId="2"/>
  </si>
  <si>
    <t>FIB</t>
    <phoneticPr fontId="2"/>
  </si>
  <si>
    <t>１H</t>
    <phoneticPr fontId="2"/>
  </si>
  <si>
    <t>2015.10.12.03</t>
    <phoneticPr fontId="2"/>
  </si>
  <si>
    <t>2015.10.12.17</t>
    <phoneticPr fontId="2"/>
  </si>
  <si>
    <t>2015.10.14.12</t>
    <phoneticPr fontId="2"/>
  </si>
  <si>
    <t>2015.10.05.21</t>
    <phoneticPr fontId="2"/>
  </si>
  <si>
    <t>2015.10.14.17</t>
    <phoneticPr fontId="2"/>
  </si>
  <si>
    <t>drw</t>
    <phoneticPr fontId="2"/>
  </si>
  <si>
    <t>2015.10.12.18</t>
    <phoneticPr fontId="2"/>
  </si>
  <si>
    <t>2015.10.14.15</t>
    <phoneticPr fontId="2"/>
  </si>
  <si>
    <t>2015.10.13.13</t>
    <phoneticPr fontId="2"/>
  </si>
  <si>
    <t>win</t>
    <phoneticPr fontId="2"/>
  </si>
  <si>
    <t>loss</t>
    <phoneticPr fontId="2"/>
  </si>
  <si>
    <t>2015/10/12～</t>
    <phoneticPr fontId="2"/>
  </si>
  <si>
    <t>笹田さんのように、自分の想定と違う動きをした時はその相場からは一旦離れるのが良いかも（明確な条件が出れば別）。</t>
    <rPh sb="0" eb="2">
      <t>ササダ</t>
    </rPh>
    <rPh sb="9" eb="11">
      <t>ジブン</t>
    </rPh>
    <rPh sb="12" eb="14">
      <t>ソウテイ</t>
    </rPh>
    <rPh sb="15" eb="16">
      <t>チガ</t>
    </rPh>
    <rPh sb="17" eb="18">
      <t>ウゴ</t>
    </rPh>
    <rPh sb="22" eb="23">
      <t>トキ</t>
    </rPh>
    <rPh sb="26" eb="28">
      <t>ソウバ</t>
    </rPh>
    <rPh sb="31" eb="33">
      <t>イッタン</t>
    </rPh>
    <rPh sb="33" eb="34">
      <t>ハナ</t>
    </rPh>
    <rPh sb="38" eb="39">
      <t>イ</t>
    </rPh>
    <rPh sb="43" eb="45">
      <t>メイカク</t>
    </rPh>
    <rPh sb="46" eb="48">
      <t>ジョウケン</t>
    </rPh>
    <rPh sb="49" eb="50">
      <t>デ</t>
    </rPh>
    <rPh sb="52" eb="53">
      <t>ベツ</t>
    </rPh>
    <phoneticPr fontId="2"/>
  </si>
  <si>
    <t>「見逃すこと」に対する怯えがメンタルを崩す大きなきっかけになっている！
まずは「見逃すこと」に慣れる！！</t>
    <rPh sb="1" eb="3">
      <t>ミノガ</t>
    </rPh>
    <rPh sb="8" eb="9">
      <t>タイ</t>
    </rPh>
    <rPh sb="11" eb="12">
      <t>オビ</t>
    </rPh>
    <rPh sb="19" eb="20">
      <t>クズ</t>
    </rPh>
    <rPh sb="21" eb="22">
      <t>オオ</t>
    </rPh>
    <rPh sb="40" eb="42">
      <t>ミノガ</t>
    </rPh>
    <rPh sb="47" eb="48">
      <t>ナ</t>
    </rPh>
    <phoneticPr fontId="2"/>
  </si>
  <si>
    <t>時間をかけて狙っていたタイミングを逃がした時は、気持ちを次に切り替える。引きずらない。</t>
    <rPh sb="17" eb="18">
      <t>ニ</t>
    </rPh>
    <phoneticPr fontId="2"/>
  </si>
  <si>
    <t>チャンスを逃した時、心を乱さない！！</t>
    <rPh sb="5" eb="6">
      <t>ノガ</t>
    </rPh>
    <rPh sb="8" eb="9">
      <t>トキ</t>
    </rPh>
    <rPh sb="10" eb="11">
      <t>ココロ</t>
    </rPh>
    <rPh sb="12" eb="13">
      <t>ミダ</t>
    </rPh>
    <phoneticPr fontId="2"/>
  </si>
  <si>
    <t>NZDJPY</t>
    <phoneticPr fontId="2"/>
  </si>
  <si>
    <t>NZDUSD</t>
    <phoneticPr fontId="2"/>
  </si>
  <si>
    <t>EURUSD</t>
    <phoneticPr fontId="2"/>
  </si>
  <si>
    <t>S/R+D/J+PB</t>
    <phoneticPr fontId="2"/>
  </si>
  <si>
    <t>FS等の検証不足による経験不足が響いている。</t>
    <rPh sb="2" eb="3">
      <t>ナド</t>
    </rPh>
    <rPh sb="4" eb="6">
      <t>ケンショウ</t>
    </rPh>
    <rPh sb="6" eb="8">
      <t>フソク</t>
    </rPh>
    <rPh sb="11" eb="13">
      <t>ケイケン</t>
    </rPh>
    <rPh sb="13" eb="15">
      <t>フソク</t>
    </rPh>
    <rPh sb="16" eb="17">
      <t>ヒビ</t>
    </rPh>
    <phoneticPr fontId="2"/>
  </si>
  <si>
    <t>FS</t>
    <phoneticPr fontId="2"/>
  </si>
  <si>
    <t>2015.10.14.16</t>
    <phoneticPr fontId="2"/>
  </si>
  <si>
    <t>2015.10.15.02</t>
    <phoneticPr fontId="2"/>
  </si>
  <si>
    <t>2015.10.15.15</t>
    <phoneticPr fontId="2"/>
  </si>
  <si>
    <t>2015.10.15.11</t>
    <phoneticPr fontId="2"/>
  </si>
  <si>
    <t>2015.10.15.03</t>
    <phoneticPr fontId="2"/>
  </si>
  <si>
    <t>2015.10.15.21</t>
    <phoneticPr fontId="2"/>
  </si>
  <si>
    <t>ダウ</t>
    <phoneticPr fontId="2"/>
  </si>
  <si>
    <t>D/J</t>
    <phoneticPr fontId="2"/>
  </si>
  <si>
    <t>２勝５敗１分</t>
    <rPh sb="1" eb="2">
      <t>ショウ</t>
    </rPh>
    <rPh sb="3" eb="4">
      <t>ハイ</t>
    </rPh>
    <rPh sb="5" eb="6">
      <t>ワ</t>
    </rPh>
    <phoneticPr fontId="2"/>
  </si>
  <si>
    <t>今週はほぼ狙い通りのトレードで２連勝後、水曜晩の負けで崩れて５連敗。。</t>
    <rPh sb="0" eb="2">
      <t>コンシュウ</t>
    </rPh>
    <rPh sb="5" eb="6">
      <t>ネラ</t>
    </rPh>
    <rPh sb="7" eb="8">
      <t>ドオ</t>
    </rPh>
    <rPh sb="16" eb="18">
      <t>レンショウ</t>
    </rPh>
    <rPh sb="18" eb="19">
      <t>ゴ</t>
    </rPh>
    <rPh sb="20" eb="22">
      <t>スイヨウ</t>
    </rPh>
    <rPh sb="22" eb="23">
      <t>バン</t>
    </rPh>
    <rPh sb="24" eb="25">
      <t>マ</t>
    </rPh>
    <rPh sb="27" eb="28">
      <t>クズ</t>
    </rPh>
    <rPh sb="31" eb="33">
      <t>レンパイ</t>
    </rPh>
    <phoneticPr fontId="2"/>
  </si>
  <si>
    <t>「負けない」を心がける！</t>
    <rPh sb="1" eb="2">
      <t>マ</t>
    </rPh>
    <rPh sb="7" eb="8">
      <t>ココロ</t>
    </rPh>
    <phoneticPr fontId="2"/>
  </si>
  <si>
    <t>「負けない」を心がける</t>
    <rPh sb="1" eb="2">
      <t>マ</t>
    </rPh>
    <rPh sb="7" eb="8">
      <t>ココロ</t>
    </rPh>
    <phoneticPr fontId="2"/>
  </si>
  <si>
    <t>ＦＩＢ自分ルールに条件追加：78.2までヒゲで戻るのがＢＥＳT。78.2と100の中間程度まで戻ってしまったら、天井（底値）更新の可能性アリとして見送る。</t>
    <rPh sb="3" eb="5">
      <t>ジブン</t>
    </rPh>
    <rPh sb="9" eb="11">
      <t>ジョウケン</t>
    </rPh>
    <rPh sb="11" eb="13">
      <t>ツイカ</t>
    </rPh>
    <rPh sb="23" eb="24">
      <t>モド</t>
    </rPh>
    <rPh sb="41" eb="43">
      <t>チュウカン</t>
    </rPh>
    <rPh sb="43" eb="45">
      <t>テイド</t>
    </rPh>
    <rPh sb="47" eb="48">
      <t>モド</t>
    </rPh>
    <rPh sb="56" eb="58">
      <t>テンジョウ</t>
    </rPh>
    <rPh sb="59" eb="61">
      <t>ソコネ</t>
    </rPh>
    <rPh sb="62" eb="64">
      <t>コウシン</t>
    </rPh>
    <rPh sb="65" eb="68">
      <t>カノウセイ</t>
    </rPh>
    <rPh sb="73" eb="75">
      <t>ミオク</t>
    </rPh>
    <phoneticPr fontId="2"/>
  </si>
  <si>
    <t>やはり負けた後の精神状態が良くない。前も負けた後に崩れた。</t>
    <rPh sb="3" eb="4">
      <t>マ</t>
    </rPh>
    <rPh sb="6" eb="7">
      <t>アト</t>
    </rPh>
    <rPh sb="8" eb="10">
      <t>セイシン</t>
    </rPh>
    <rPh sb="10" eb="12">
      <t>ジョウタイ</t>
    </rPh>
    <rPh sb="13" eb="14">
      <t>ヨ</t>
    </rPh>
    <rPh sb="18" eb="19">
      <t>マエ</t>
    </rPh>
    <rPh sb="20" eb="21">
      <t>マ</t>
    </rPh>
    <rPh sb="23" eb="24">
      <t>アト</t>
    </rPh>
    <rPh sb="25" eb="26">
      <t>クズ</t>
    </rPh>
    <phoneticPr fontId="2"/>
  </si>
  <si>
    <t>４連敗のうち２回は無駄トレード（保有中のペアと同じ流れの通貨ペアに手を出してWで損切り／仲間が獲れた急落を乗り逃がして焦って根拠が弱い状態でINした）</t>
    <rPh sb="1" eb="3">
      <t>レンパイ</t>
    </rPh>
    <rPh sb="7" eb="8">
      <t>カイ</t>
    </rPh>
    <rPh sb="9" eb="11">
      <t>ムダ</t>
    </rPh>
    <rPh sb="16" eb="19">
      <t>ホユウチュウ</t>
    </rPh>
    <rPh sb="23" eb="24">
      <t>オナ</t>
    </rPh>
    <rPh sb="25" eb="26">
      <t>ナガ</t>
    </rPh>
    <rPh sb="28" eb="30">
      <t>ツウカ</t>
    </rPh>
    <rPh sb="33" eb="34">
      <t>テ</t>
    </rPh>
    <rPh sb="35" eb="36">
      <t>ダ</t>
    </rPh>
    <rPh sb="40" eb="41">
      <t>ソン</t>
    </rPh>
    <rPh sb="41" eb="42">
      <t>ギ</t>
    </rPh>
    <rPh sb="44" eb="46">
      <t>ナカマ</t>
    </rPh>
    <rPh sb="47" eb="48">
      <t>ト</t>
    </rPh>
    <rPh sb="50" eb="51">
      <t>キュウ</t>
    </rPh>
    <rPh sb="51" eb="52">
      <t>ラク</t>
    </rPh>
    <rPh sb="53" eb="54">
      <t>ノ</t>
    </rPh>
    <rPh sb="55" eb="56">
      <t>ニ</t>
    </rPh>
    <rPh sb="59" eb="60">
      <t>アセ</t>
    </rPh>
    <rPh sb="62" eb="64">
      <t>コンキョ</t>
    </rPh>
    <rPh sb="65" eb="66">
      <t>ヨワ</t>
    </rPh>
    <rPh sb="67" eb="69">
      <t>ジョウタイ</t>
    </rPh>
    <phoneticPr fontId="2"/>
  </si>
  <si>
    <t>ともひろくんのように、１週間あたりで１０％勝ったら鉄板以外はトレードしない心構えに切り替える。</t>
    <rPh sb="12" eb="13">
      <t>シュウ</t>
    </rPh>
    <rPh sb="13" eb="14">
      <t>カン</t>
    </rPh>
    <rPh sb="21" eb="22">
      <t>カ</t>
    </rPh>
    <rPh sb="25" eb="27">
      <t>テッパン</t>
    </rPh>
    <rPh sb="27" eb="29">
      <t>イガイ</t>
    </rPh>
    <rPh sb="37" eb="39">
      <t>ココロガマ</t>
    </rPh>
    <rPh sb="41" eb="42">
      <t>キ</t>
    </rPh>
    <rPh sb="43" eb="44">
      <t>カ</t>
    </rPh>
    <phoneticPr fontId="2"/>
  </si>
  <si>
    <t>通貨別成績表</t>
    <rPh sb="0" eb="2">
      <t>ツウカ</t>
    </rPh>
    <rPh sb="2" eb="3">
      <t>ベツ</t>
    </rPh>
    <rPh sb="3" eb="5">
      <t>セイセキ</t>
    </rPh>
    <rPh sb="5" eb="6">
      <t>ヒョウ</t>
    </rPh>
    <phoneticPr fontId="2"/>
  </si>
  <si>
    <t>通貨ペア</t>
    <rPh sb="0" eb="2">
      <t>ツウカ</t>
    </rPh>
    <phoneticPr fontId="2"/>
  </si>
  <si>
    <t>利益合計</t>
    <rPh sb="0" eb="2">
      <t>リエキ</t>
    </rPh>
    <rPh sb="2" eb="4">
      <t>ゴウケイ</t>
    </rPh>
    <phoneticPr fontId="2"/>
  </si>
  <si>
    <t>損失合計</t>
    <rPh sb="0" eb="2">
      <t>ソンシツ</t>
    </rPh>
    <rPh sb="2" eb="4">
      <t>ゴウケイ</t>
    </rPh>
    <phoneticPr fontId="2"/>
  </si>
  <si>
    <t>損益</t>
    <rPh sb="0" eb="2">
      <t>ソンエキ</t>
    </rPh>
    <phoneticPr fontId="2"/>
  </si>
  <si>
    <t>勝ち数</t>
    <rPh sb="0" eb="1">
      <t>カ</t>
    </rPh>
    <rPh sb="2" eb="3">
      <t>スウ</t>
    </rPh>
    <phoneticPr fontId="2"/>
  </si>
  <si>
    <t>負け数</t>
    <rPh sb="0" eb="1">
      <t>マ</t>
    </rPh>
    <rPh sb="2" eb="3">
      <t>スウ</t>
    </rPh>
    <phoneticPr fontId="2"/>
  </si>
  <si>
    <t>引分数</t>
    <rPh sb="0" eb="2">
      <t>ヒキワケ</t>
    </rPh>
    <rPh sb="2" eb="3">
      <t>スウ</t>
    </rPh>
    <phoneticPr fontId="2"/>
  </si>
  <si>
    <t>勝率</t>
    <rPh sb="0" eb="2">
      <t>ショウリツ</t>
    </rPh>
    <phoneticPr fontId="2"/>
  </si>
  <si>
    <t>平均利益</t>
    <rPh sb="0" eb="2">
      <t>ヘイキン</t>
    </rPh>
    <rPh sb="2" eb="4">
      <t>リエキ</t>
    </rPh>
    <phoneticPr fontId="17"/>
  </si>
  <si>
    <t>平均損失</t>
    <rPh sb="0" eb="2">
      <t>ヘイキン</t>
    </rPh>
    <rPh sb="2" eb="4">
      <t>ソンシツ</t>
    </rPh>
    <phoneticPr fontId="17"/>
  </si>
  <si>
    <t>ﾘｽｸ
ﾘﾜｰﾄﾞ
ﾚｼｵ</t>
    <phoneticPr fontId="17"/>
  </si>
  <si>
    <t>ﾌﾟﾛﾌｨｯﾄ
ﾌｧｸﾀｰ</t>
    <phoneticPr fontId="17"/>
  </si>
  <si>
    <t>合計</t>
    <rPh sb="0" eb="2">
      <t>ゴウケイ</t>
    </rPh>
    <phoneticPr fontId="17"/>
  </si>
  <si>
    <t>全通貨平均</t>
    <rPh sb="0" eb="1">
      <t>ゼン</t>
    </rPh>
    <rPh sb="1" eb="3">
      <t>ツウカ</t>
    </rPh>
    <rPh sb="3" eb="5">
      <t>ヘイキン</t>
    </rPh>
    <phoneticPr fontId="17"/>
  </si>
  <si>
    <t>全通貨ペア
平均勝率</t>
    <rPh sb="0" eb="1">
      <t>ゼン</t>
    </rPh>
    <rPh sb="1" eb="3">
      <t>ツウカ</t>
    </rPh>
    <rPh sb="6" eb="8">
      <t>ヘイキン</t>
    </rPh>
    <rPh sb="8" eb="10">
      <t>ショウリツ</t>
    </rPh>
    <phoneticPr fontId="17"/>
  </si>
  <si>
    <t>ﾘｽｸ
ﾘﾜｰﾄ
ﾞﾚｼｵ</t>
    <phoneticPr fontId="17"/>
  </si>
  <si>
    <t>トレード時勝率</t>
  </si>
  <si>
    <t>EURGBP</t>
  </si>
  <si>
    <t>USDJPY</t>
  </si>
  <si>
    <t>EURUSD</t>
  </si>
  <si>
    <t>AUDJPY</t>
  </si>
  <si>
    <t>CADJPY</t>
  </si>
  <si>
    <t>GBPJPY</t>
  </si>
  <si>
    <t>USDCAD</t>
  </si>
  <si>
    <t>USDCHF</t>
  </si>
  <si>
    <t>GBPUSD</t>
  </si>
  <si>
    <t>AUDUSD</t>
  </si>
  <si>
    <t>EURJPY　☆</t>
    <phoneticPr fontId="2"/>
  </si>
  <si>
    <t>EURJPY</t>
  </si>
  <si>
    <t>EURJPY</t>
    <phoneticPr fontId="2"/>
  </si>
  <si>
    <t>引分損益合計</t>
    <rPh sb="0" eb="2">
      <t>ヒキワケ</t>
    </rPh>
    <rPh sb="2" eb="4">
      <t>ソンエキ</t>
    </rPh>
    <rPh sb="4" eb="6">
      <t>ゴウケイ</t>
    </rPh>
    <phoneticPr fontId="2"/>
  </si>
  <si>
    <t>引分
損益合計</t>
    <rPh sb="0" eb="2">
      <t>ヒキワケ</t>
    </rPh>
    <rPh sb="3" eb="5">
      <t>ソンエキ</t>
    </rPh>
    <rPh sb="5" eb="7">
      <t>ゴウケイ</t>
    </rPh>
    <phoneticPr fontId="2"/>
  </si>
  <si>
    <t>EURCHF</t>
  </si>
  <si>
    <t>EURCAD</t>
  </si>
  <si>
    <t>EURAUD</t>
  </si>
  <si>
    <t>GBPCHF</t>
  </si>
  <si>
    <t>CHFJPY</t>
  </si>
  <si>
    <t>AUDNZD</t>
  </si>
  <si>
    <t>CADCHF</t>
  </si>
  <si>
    <t>GBPAUD</t>
  </si>
  <si>
    <t>GBPCAD</t>
  </si>
  <si>
    <t>GBPNZD</t>
  </si>
  <si>
    <t>NZDCHF</t>
  </si>
  <si>
    <t>NZDJPY</t>
  </si>
  <si>
    <t>NZDUSD</t>
  </si>
  <si>
    <t>AUDCAD</t>
  </si>
  <si>
    <t>EURNZD</t>
  </si>
  <si>
    <t>NZDCAD</t>
  </si>
  <si>
    <t>AUDCHF</t>
  </si>
  <si>
    <t>EURJPY</t>
    <phoneticPr fontId="2"/>
  </si>
  <si>
    <t>EURJPY</t>
    <phoneticPr fontId="2"/>
  </si>
  <si>
    <t>注文
回数</t>
    <rPh sb="0" eb="2">
      <t>チュウモン</t>
    </rPh>
    <rPh sb="3" eb="5">
      <t>カイスウ</t>
    </rPh>
    <phoneticPr fontId="2"/>
  </si>
  <si>
    <t>グラフ用損失</t>
    <rPh sb="3" eb="4">
      <t>ヨウ</t>
    </rPh>
    <rPh sb="4" eb="6">
      <t>ソンシツ</t>
    </rPh>
    <phoneticPr fontId="2"/>
  </si>
  <si>
    <t>月間成績表</t>
    <rPh sb="0" eb="2">
      <t>ゲッカン</t>
    </rPh>
    <rPh sb="2" eb="4">
      <t>セイセキ</t>
    </rPh>
    <rPh sb="4" eb="5">
      <t>ヒョウ</t>
    </rPh>
    <phoneticPr fontId="17"/>
  </si>
  <si>
    <t>集計</t>
    <rPh sb="0" eb="2">
      <t>シュウケイ</t>
    </rPh>
    <phoneticPr fontId="17"/>
  </si>
  <si>
    <t>利益合計</t>
    <rPh sb="0" eb="2">
      <t>リエキ</t>
    </rPh>
    <rPh sb="2" eb="4">
      <t>ゴウケイ</t>
    </rPh>
    <phoneticPr fontId="17"/>
  </si>
  <si>
    <t>損失合計</t>
    <rPh sb="0" eb="2">
      <t>ソンシツ</t>
    </rPh>
    <rPh sb="2" eb="4">
      <t>ゴウケイ</t>
    </rPh>
    <phoneticPr fontId="17"/>
  </si>
  <si>
    <t>損益</t>
    <rPh sb="0" eb="2">
      <t>ソンエキ</t>
    </rPh>
    <phoneticPr fontId="17"/>
  </si>
  <si>
    <t>注文総数
（取消含）</t>
    <rPh sb="0" eb="2">
      <t>チュウモン</t>
    </rPh>
    <rPh sb="2" eb="4">
      <t>ソウスウ</t>
    </rPh>
    <rPh sb="6" eb="7">
      <t>ト</t>
    </rPh>
    <rPh sb="7" eb="8">
      <t>ケ</t>
    </rPh>
    <rPh sb="8" eb="9">
      <t>フク</t>
    </rPh>
    <phoneticPr fontId="17"/>
  </si>
  <si>
    <t>勝ち数</t>
    <rPh sb="0" eb="1">
      <t>カ</t>
    </rPh>
    <rPh sb="2" eb="3">
      <t>スウ</t>
    </rPh>
    <phoneticPr fontId="17"/>
  </si>
  <si>
    <t>負け数</t>
    <rPh sb="0" eb="1">
      <t>マ</t>
    </rPh>
    <rPh sb="2" eb="3">
      <t>スウ</t>
    </rPh>
    <phoneticPr fontId="17"/>
  </si>
  <si>
    <t>引分数</t>
    <rPh sb="0" eb="2">
      <t>ヒキワケ</t>
    </rPh>
    <rPh sb="2" eb="3">
      <t>スウ</t>
    </rPh>
    <phoneticPr fontId="17"/>
  </si>
  <si>
    <t>勝率</t>
    <rPh sb="0" eb="2">
      <t>ショウリツ</t>
    </rPh>
    <phoneticPr fontId="17"/>
  </si>
  <si>
    <t>資金合計</t>
    <rPh sb="0" eb="2">
      <t>シキン</t>
    </rPh>
    <rPh sb="2" eb="4">
      <t>ゴウケイ</t>
    </rPh>
    <phoneticPr fontId="17"/>
  </si>
  <si>
    <t>初期資金額</t>
    <rPh sb="0" eb="2">
      <t>ショキ</t>
    </rPh>
    <rPh sb="2" eb="4">
      <t>シキン</t>
    </rPh>
    <rPh sb="4" eb="5">
      <t>ガク</t>
    </rPh>
    <phoneticPr fontId="17"/>
  </si>
  <si>
    <t>現在資金</t>
    <rPh sb="0" eb="2">
      <t>ゲンザイ</t>
    </rPh>
    <rPh sb="2" eb="4">
      <t>シキン</t>
    </rPh>
    <phoneticPr fontId="17"/>
  </si>
  <si>
    <t>開始日</t>
    <rPh sb="0" eb="3">
      <t>カイシビ</t>
    </rPh>
    <phoneticPr fontId="17"/>
  </si>
  <si>
    <t>資金と開始日</t>
    <rPh sb="0" eb="2">
      <t>シキン</t>
    </rPh>
    <rPh sb="3" eb="6">
      <t>カイシビ</t>
    </rPh>
    <phoneticPr fontId="17"/>
  </si>
  <si>
    <t>ﾘｽｸ
ﾘﾜｰﾄﾞ
ﾚｼｵ</t>
    <phoneticPr fontId="17"/>
  </si>
  <si>
    <t>ﾌﾟﾛﾌｨｯﾄ
ﾌｧｸﾀｰ</t>
    <phoneticPr fontId="17"/>
  </si>
  <si>
    <t>2015.10.07.07</t>
    <phoneticPr fontId="2"/>
  </si>
  <si>
    <t>2015.08.31.04</t>
    <phoneticPr fontId="2"/>
  </si>
  <si>
    <t>loss</t>
    <phoneticPr fontId="2"/>
  </si>
  <si>
    <t>10/19～分↓</t>
    <rPh sb="6" eb="7">
      <t>フン</t>
    </rPh>
    <phoneticPr fontId="2"/>
  </si>
  <si>
    <t>AUDCAD</t>
    <phoneticPr fontId="2"/>
  </si>
  <si>
    <t>NZDJPY</t>
    <phoneticPr fontId="2"/>
  </si>
  <si>
    <t>AUDNZD</t>
    <phoneticPr fontId="2"/>
  </si>
  <si>
    <t>EURGBP</t>
    <phoneticPr fontId="2"/>
  </si>
  <si>
    <t>GBPJPY</t>
    <phoneticPr fontId="2"/>
  </si>
  <si>
    <t>GBPCHF</t>
    <phoneticPr fontId="2"/>
  </si>
  <si>
    <t>GBPNZD</t>
    <phoneticPr fontId="2"/>
  </si>
  <si>
    <t>sell</t>
    <phoneticPr fontId="2"/>
  </si>
  <si>
    <t>buy</t>
    <phoneticPr fontId="2"/>
  </si>
  <si>
    <t>2015.10.16.06</t>
    <phoneticPr fontId="2"/>
  </si>
  <si>
    <t>2015.10.16.01</t>
    <phoneticPr fontId="2"/>
  </si>
  <si>
    <t>2015.10.19.18</t>
    <phoneticPr fontId="2"/>
  </si>
  <si>
    <t>2015.10.21.12</t>
    <phoneticPr fontId="2"/>
  </si>
  <si>
    <t>2015.10.21.17</t>
    <phoneticPr fontId="2"/>
  </si>
  <si>
    <t>2015.10.22.06</t>
    <phoneticPr fontId="2"/>
  </si>
  <si>
    <t>2015.10.23.02</t>
    <phoneticPr fontId="2"/>
  </si>
  <si>
    <t>2015.10.23.04</t>
    <phoneticPr fontId="2"/>
  </si>
  <si>
    <t>2015.10.23.07</t>
    <phoneticPr fontId="2"/>
  </si>
  <si>
    <t>2015.10.22.12</t>
    <phoneticPr fontId="2"/>
  </si>
  <si>
    <t>2015.10.19.19</t>
    <phoneticPr fontId="2"/>
  </si>
  <si>
    <t>2015.10.20.10</t>
    <phoneticPr fontId="2"/>
  </si>
  <si>
    <t>2015.10.21.10</t>
    <phoneticPr fontId="2"/>
  </si>
  <si>
    <t>2015.10.21.20</t>
    <phoneticPr fontId="2"/>
  </si>
  <si>
    <t>2015.10.22.09</t>
    <phoneticPr fontId="2"/>
  </si>
  <si>
    <t>2015.10.22.07</t>
    <phoneticPr fontId="2"/>
  </si>
  <si>
    <t>2015.10.23.03</t>
    <phoneticPr fontId="2"/>
  </si>
  <si>
    <t>2015.10.23.14</t>
    <phoneticPr fontId="2"/>
  </si>
  <si>
    <t>2015.10.23.10</t>
    <phoneticPr fontId="2"/>
  </si>
  <si>
    <t>loss</t>
    <phoneticPr fontId="2"/>
  </si>
  <si>
    <t>win</t>
    <phoneticPr fontId="2"/>
  </si>
  <si>
    <t>win</t>
    <phoneticPr fontId="2"/>
  </si>
  <si>
    <t>drw</t>
    <phoneticPr fontId="2"/>
  </si>
  <si>
    <t>３勝６敗1分</t>
    <rPh sb="1" eb="2">
      <t>ショウ</t>
    </rPh>
    <rPh sb="3" eb="4">
      <t>ハイ</t>
    </rPh>
    <rPh sb="5" eb="6">
      <t>ワ</t>
    </rPh>
    <phoneticPr fontId="2"/>
  </si>
  <si>
    <t>「負けない」ルールをまだ持っていない事に改めて気づく→まだ安定して勝てる段階にきていない。</t>
    <rPh sb="1" eb="2">
      <t>マ</t>
    </rPh>
    <rPh sb="12" eb="13">
      <t>モ</t>
    </rPh>
    <rPh sb="18" eb="19">
      <t>コト</t>
    </rPh>
    <rPh sb="20" eb="21">
      <t>アラタ</t>
    </rPh>
    <rPh sb="23" eb="24">
      <t>キ</t>
    </rPh>
    <rPh sb="29" eb="31">
      <t>アンテイ</t>
    </rPh>
    <rPh sb="33" eb="34">
      <t>カ</t>
    </rPh>
    <rPh sb="36" eb="38">
      <t>ダンカイ</t>
    </rPh>
    <phoneticPr fontId="2"/>
  </si>
  <si>
    <t>同じ相場で２敗したら、それ以上エントリーせず見守る。</t>
    <rPh sb="0" eb="1">
      <t>オナ</t>
    </rPh>
    <rPh sb="2" eb="4">
      <t>ソウバ</t>
    </rPh>
    <rPh sb="6" eb="7">
      <t>ハイ</t>
    </rPh>
    <rPh sb="13" eb="15">
      <t>イジョウ</t>
    </rPh>
    <rPh sb="22" eb="23">
      <t>ミ</t>
    </rPh>
    <rPh sb="23" eb="24">
      <t>マモ</t>
    </rPh>
    <phoneticPr fontId="2"/>
  </si>
  <si>
    <t>同じ相場で２敗したら再エントリー中止</t>
    <rPh sb="0" eb="1">
      <t>オナ</t>
    </rPh>
    <rPh sb="2" eb="4">
      <t>ソウバ</t>
    </rPh>
    <rPh sb="6" eb="7">
      <t>ハイ</t>
    </rPh>
    <rPh sb="10" eb="11">
      <t>サイ</t>
    </rPh>
    <rPh sb="16" eb="18">
      <t>チュウシ</t>
    </rPh>
    <phoneticPr fontId="2"/>
  </si>
  <si>
    <t>4H</t>
    <phoneticPr fontId="2"/>
  </si>
  <si>
    <t>1H</t>
    <phoneticPr fontId="2"/>
  </si>
  <si>
    <t>4H→1H</t>
    <phoneticPr fontId="2"/>
  </si>
  <si>
    <t>1D→1H</t>
    <phoneticPr fontId="2"/>
  </si>
  <si>
    <t>FSで１５分足まで潜った際は、L/SをS/Rに置く等、１H足としてのポイントに設定する。</t>
    <rPh sb="5" eb="6">
      <t>フン</t>
    </rPh>
    <rPh sb="6" eb="7">
      <t>アシ</t>
    </rPh>
    <rPh sb="9" eb="10">
      <t>モグ</t>
    </rPh>
    <rPh sb="12" eb="13">
      <t>サイ</t>
    </rPh>
    <rPh sb="23" eb="24">
      <t>オ</t>
    </rPh>
    <rPh sb="25" eb="26">
      <t>ナド</t>
    </rPh>
    <rPh sb="29" eb="30">
      <t>アシ</t>
    </rPh>
    <rPh sb="39" eb="41">
      <t>セッテイ</t>
    </rPh>
    <phoneticPr fontId="2"/>
  </si>
  <si>
    <t>1H→15m</t>
    <phoneticPr fontId="2"/>
  </si>
  <si>
    <t>１H→15m</t>
    <phoneticPr fontId="2"/>
  </si>
  <si>
    <t>4H→1H</t>
    <phoneticPr fontId="2"/>
  </si>
  <si>
    <t>１H</t>
    <phoneticPr fontId="2"/>
  </si>
  <si>
    <t>GBPJPY</t>
    <phoneticPr fontId="2"/>
  </si>
  <si>
    <t>NZDUSD</t>
    <phoneticPr fontId="2"/>
  </si>
  <si>
    <t>EURJPY</t>
    <phoneticPr fontId="2"/>
  </si>
  <si>
    <t>USDCHF</t>
    <phoneticPr fontId="2"/>
  </si>
  <si>
    <t>CHFJPY</t>
    <phoneticPr fontId="2"/>
  </si>
  <si>
    <t>AUDNZD</t>
    <phoneticPr fontId="2"/>
  </si>
  <si>
    <t>sell</t>
    <phoneticPr fontId="2"/>
  </si>
  <si>
    <t>buy</t>
    <phoneticPr fontId="2"/>
  </si>
  <si>
    <t>buy</t>
    <phoneticPr fontId="2"/>
  </si>
  <si>
    <t>2015.10.26.01</t>
    <phoneticPr fontId="2"/>
  </si>
  <si>
    <t>2015.10.26.16</t>
    <phoneticPr fontId="2"/>
  </si>
  <si>
    <t>2015.10.27.06</t>
    <phoneticPr fontId="2"/>
  </si>
  <si>
    <t>2015.10.28.10</t>
    <phoneticPr fontId="2"/>
  </si>
  <si>
    <t>2015.10.28.03</t>
    <phoneticPr fontId="2"/>
  </si>
  <si>
    <t>2015.10.28.16</t>
    <phoneticPr fontId="2"/>
  </si>
  <si>
    <t>2015.10.29.20</t>
    <phoneticPr fontId="2"/>
  </si>
  <si>
    <t>2015.10.30.00</t>
    <phoneticPr fontId="2"/>
  </si>
  <si>
    <t>win</t>
    <phoneticPr fontId="2"/>
  </si>
  <si>
    <t>loss</t>
    <phoneticPr fontId="2"/>
  </si>
  <si>
    <t>drw</t>
    <phoneticPr fontId="2"/>
  </si>
  <si>
    <t>１勝６敗２分</t>
    <rPh sb="1" eb="2">
      <t>ショウ</t>
    </rPh>
    <rPh sb="3" eb="4">
      <t>ハイ</t>
    </rPh>
    <rPh sb="5" eb="6">
      <t>ワ</t>
    </rPh>
    <phoneticPr fontId="2"/>
  </si>
  <si>
    <t>10/26～分↓</t>
    <rPh sb="6" eb="7">
      <t>フン</t>
    </rPh>
    <phoneticPr fontId="2"/>
  </si>
  <si>
    <t>今のスキルではFSは１５分まで潜らない方が良い。</t>
    <rPh sb="0" eb="1">
      <t>イマ</t>
    </rPh>
    <rPh sb="12" eb="13">
      <t>フン</t>
    </rPh>
    <rPh sb="15" eb="16">
      <t>モグ</t>
    </rPh>
    <rPh sb="19" eb="20">
      <t>ホウ</t>
    </rPh>
    <rPh sb="21" eb="22">
      <t>イ</t>
    </rPh>
    <phoneticPr fontId="2"/>
  </si>
  <si>
    <t>FSは１５分足まで潜らない！！</t>
    <rPh sb="5" eb="6">
      <t>フン</t>
    </rPh>
    <rPh sb="6" eb="7">
      <t>アシ</t>
    </rPh>
    <rPh sb="9" eb="10">
      <t>モグ</t>
    </rPh>
    <phoneticPr fontId="2"/>
  </si>
  <si>
    <t>ＭＡ抜けを使うなら１５分足まで潜らなければ遅れる可能性アリ。</t>
    <rPh sb="2" eb="3">
      <t>ヌ</t>
    </rPh>
    <rPh sb="5" eb="6">
      <t>ツカ</t>
    </rPh>
    <rPh sb="11" eb="12">
      <t>フン</t>
    </rPh>
    <rPh sb="12" eb="13">
      <t>アシ</t>
    </rPh>
    <rPh sb="15" eb="16">
      <t>モグ</t>
    </rPh>
    <rPh sb="21" eb="22">
      <t>オク</t>
    </rPh>
    <rPh sb="24" eb="27">
      <t>カノウセイ</t>
    </rPh>
    <phoneticPr fontId="2"/>
  </si>
  <si>
    <t>天井、大底のみ狙うようにする</t>
    <phoneticPr fontId="2"/>
  </si>
  <si>
    <t>天井、大底でのFSのみ狙う事にする</t>
    <rPh sb="0" eb="2">
      <t>テンジョウ</t>
    </rPh>
    <rPh sb="3" eb="4">
      <t>オオ</t>
    </rPh>
    <rPh sb="4" eb="5">
      <t>ゾコ</t>
    </rPh>
    <rPh sb="11" eb="12">
      <t>ネラ</t>
    </rPh>
    <rPh sb="13" eb="14">
      <t>コト</t>
    </rPh>
    <phoneticPr fontId="2"/>
  </si>
  <si>
    <t>FSはMA線も使えるようになるべし</t>
    <rPh sb="5" eb="6">
      <t>セン</t>
    </rPh>
    <rPh sb="7" eb="8">
      <t>ツカ</t>
    </rPh>
    <phoneticPr fontId="2"/>
  </si>
  <si>
    <t>今の自分は、エントリー数優先に見える。負けそうな場所でも入ってエントリー数を補っているように見える</t>
    <rPh sb="0" eb="1">
      <t>イマ</t>
    </rPh>
    <rPh sb="2" eb="4">
      <t>ジブン</t>
    </rPh>
    <rPh sb="11" eb="12">
      <t>スウ</t>
    </rPh>
    <rPh sb="12" eb="14">
      <t>ユウセン</t>
    </rPh>
    <rPh sb="15" eb="16">
      <t>ミ</t>
    </rPh>
    <rPh sb="19" eb="20">
      <t>マ</t>
    </rPh>
    <rPh sb="24" eb="26">
      <t>バショ</t>
    </rPh>
    <rPh sb="28" eb="29">
      <t>ハイ</t>
    </rPh>
    <rPh sb="36" eb="37">
      <t>スウ</t>
    </rPh>
    <rPh sb="38" eb="39">
      <t>オギナ</t>
    </rPh>
    <rPh sb="46" eb="47">
      <t>ミ</t>
    </rPh>
    <phoneticPr fontId="2"/>
  </si>
  <si>
    <t>１．天井／大底以外のS/Rで入った　　　　　天井／大底と思われるS/R付近のみエントリー対象とする</t>
    <rPh sb="2" eb="4">
      <t>テンジョウ</t>
    </rPh>
    <rPh sb="5" eb="7">
      <t>オオゾコ</t>
    </rPh>
    <rPh sb="7" eb="9">
      <t>イガイ</t>
    </rPh>
    <rPh sb="14" eb="15">
      <t>ハイ</t>
    </rPh>
    <rPh sb="22" eb="24">
      <t>テンジョウ</t>
    </rPh>
    <rPh sb="25" eb="27">
      <t>オオゾコ</t>
    </rPh>
    <rPh sb="28" eb="29">
      <t>オモ</t>
    </rPh>
    <rPh sb="35" eb="37">
      <t>フキン</t>
    </rPh>
    <rPh sb="44" eb="46">
      <t>タイショウ</t>
    </rPh>
    <phoneticPr fontId="2"/>
  </si>
  <si>
    <t>失敗原因　　　　　　　　　　　　　　　　　　　　　　来週の対策</t>
    <rPh sb="0" eb="2">
      <t>シッパイ</t>
    </rPh>
    <rPh sb="2" eb="4">
      <t>ゲンイン</t>
    </rPh>
    <rPh sb="26" eb="28">
      <t>ライシュウ</t>
    </rPh>
    <rPh sb="29" eb="31">
      <t>タイサク</t>
    </rPh>
    <phoneticPr fontId="2"/>
  </si>
  <si>
    <t>２．４時間足を縮小してS/Rを引いた　　　　　日足を縮小してS/Rを引く方法をトライ</t>
    <rPh sb="3" eb="5">
      <t>ジカン</t>
    </rPh>
    <rPh sb="5" eb="6">
      <t>アシ</t>
    </rPh>
    <rPh sb="7" eb="9">
      <t>シュクショウ</t>
    </rPh>
    <rPh sb="15" eb="16">
      <t>ヒ</t>
    </rPh>
    <rPh sb="23" eb="25">
      <t>ヒアシ</t>
    </rPh>
    <rPh sb="26" eb="28">
      <t>シュクショウ</t>
    </rPh>
    <rPh sb="34" eb="35">
      <t>ヒ</t>
    </rPh>
    <rPh sb="36" eb="38">
      <t>ホウホウ</t>
    </rPh>
    <phoneticPr fontId="2"/>
  </si>
  <si>
    <t>３．15分足まで潜った　　　　　　　　　　　　　　基本１時間までしか時間を縮めない</t>
    <rPh sb="4" eb="5">
      <t>フン</t>
    </rPh>
    <rPh sb="5" eb="6">
      <t>アシ</t>
    </rPh>
    <rPh sb="8" eb="9">
      <t>モグ</t>
    </rPh>
    <rPh sb="25" eb="27">
      <t>キホン</t>
    </rPh>
    <rPh sb="28" eb="30">
      <t>ジカン</t>
    </rPh>
    <rPh sb="34" eb="36">
      <t>ジカン</t>
    </rPh>
    <rPh sb="37" eb="38">
      <t>チヂ</t>
    </rPh>
    <phoneticPr fontId="2"/>
  </si>
  <si>
    <t>４．MAの意識が薄い　　　　　　　　　　　　　　　MAに抑えられていないかを常に意識する</t>
    <rPh sb="5" eb="7">
      <t>イシキ</t>
    </rPh>
    <rPh sb="8" eb="9">
      <t>ウス</t>
    </rPh>
    <rPh sb="28" eb="29">
      <t>オサ</t>
    </rPh>
    <rPh sb="38" eb="39">
      <t>ツネ</t>
    </rPh>
    <rPh sb="40" eb="42">
      <t>イシキ</t>
    </rPh>
    <phoneticPr fontId="2"/>
  </si>
  <si>
    <t>MAに頭を押さえられてないか注意する</t>
    <rPh sb="3" eb="4">
      <t>アタマ</t>
    </rPh>
    <rPh sb="5" eb="6">
      <t>オ</t>
    </rPh>
    <rPh sb="14" eb="16">
      <t>チュウイ</t>
    </rPh>
    <phoneticPr fontId="2"/>
  </si>
  <si>
    <t>今週のFSの入り方は基本失敗。と見ると、、、</t>
    <rPh sb="0" eb="2">
      <t>コンシュウ</t>
    </rPh>
    <rPh sb="6" eb="7">
      <t>ハイ</t>
    </rPh>
    <rPh sb="8" eb="9">
      <t>カタ</t>
    </rPh>
    <rPh sb="10" eb="12">
      <t>キホン</t>
    </rPh>
    <rPh sb="12" eb="14">
      <t>シッパイ</t>
    </rPh>
    <rPh sb="16" eb="17">
      <t>ミ</t>
    </rPh>
    <phoneticPr fontId="2"/>
  </si>
  <si>
    <t>今週は勝率が今までと変わらない上に、利益率が下がって損害拡大。</t>
    <rPh sb="0" eb="2">
      <t>コンシュウ</t>
    </rPh>
    <rPh sb="3" eb="5">
      <t>ショウリツ</t>
    </rPh>
    <rPh sb="6" eb="7">
      <t>イマ</t>
    </rPh>
    <rPh sb="10" eb="11">
      <t>カ</t>
    </rPh>
    <rPh sb="15" eb="16">
      <t>ウエ</t>
    </rPh>
    <rPh sb="18" eb="20">
      <t>リエキ</t>
    </rPh>
    <rPh sb="20" eb="21">
      <t>リツ</t>
    </rPh>
    <rPh sb="22" eb="23">
      <t>サ</t>
    </rPh>
    <rPh sb="26" eb="28">
      <t>ソンガイ</t>
    </rPh>
    <rPh sb="28" eb="30">
      <t>カクダイ</t>
    </rPh>
    <phoneticPr fontId="2"/>
  </si>
  <si>
    <t>FSの検証を進めたつもりだったが、結果は逆に悪化。途中で「勝てる気がしない」精神状態になった。</t>
    <rPh sb="22" eb="24">
      <t>アッカ</t>
    </rPh>
    <rPh sb="25" eb="27">
      <t>トチュウ</t>
    </rPh>
    <rPh sb="29" eb="30">
      <t>カ</t>
    </rPh>
    <rPh sb="32" eb="33">
      <t>キ</t>
    </rPh>
    <rPh sb="38" eb="40">
      <t>セイシン</t>
    </rPh>
    <rPh sb="40" eb="42">
      <t>ジョウタイ</t>
    </rPh>
    <phoneticPr fontId="2"/>
  </si>
  <si>
    <t>11/02～分↓</t>
    <rPh sb="6" eb="7">
      <t>フン</t>
    </rPh>
    <phoneticPr fontId="2"/>
  </si>
  <si>
    <t>GBPUSD</t>
    <phoneticPr fontId="2"/>
  </si>
  <si>
    <t>buy</t>
    <phoneticPr fontId="2"/>
  </si>
  <si>
    <t>2015.11.02.08</t>
    <phoneticPr fontId="2"/>
  </si>
  <si>
    <t>win</t>
    <phoneticPr fontId="2"/>
  </si>
  <si>
    <t>2015.11.02.14</t>
    <phoneticPr fontId="2"/>
  </si>
  <si>
    <t>1H</t>
    <phoneticPr fontId="2"/>
  </si>
  <si>
    <t>S/R</t>
    <phoneticPr fontId="2"/>
  </si>
  <si>
    <t>1D→1H</t>
    <phoneticPr fontId="2"/>
  </si>
  <si>
    <t>USDCHF</t>
    <phoneticPr fontId="2"/>
  </si>
  <si>
    <t>sell</t>
    <phoneticPr fontId="2"/>
  </si>
  <si>
    <t>4H→1H×</t>
    <phoneticPr fontId="2"/>
  </si>
  <si>
    <t>2015.11.02.18</t>
    <phoneticPr fontId="2"/>
  </si>
  <si>
    <t>2015.11.02.21</t>
    <phoneticPr fontId="2"/>
  </si>
  <si>
    <t>loss</t>
    <phoneticPr fontId="2"/>
  </si>
  <si>
    <t>SS+EB</t>
    <phoneticPr fontId="2"/>
  </si>
  <si>
    <t>FS×</t>
    <phoneticPr fontId="2"/>
  </si>
  <si>
    <t>GBPJPY</t>
    <phoneticPr fontId="2"/>
  </si>
  <si>
    <t>GBPUSD</t>
    <phoneticPr fontId="2"/>
  </si>
  <si>
    <t>2015.11.03.14</t>
    <phoneticPr fontId="2"/>
  </si>
  <si>
    <t>2015.11.03.13</t>
    <phoneticPr fontId="2"/>
  </si>
  <si>
    <t>2015.11.04.07</t>
    <phoneticPr fontId="2"/>
  </si>
  <si>
    <t>2015.11.03.17</t>
    <phoneticPr fontId="2"/>
  </si>
  <si>
    <t>2015.11.03.19</t>
    <phoneticPr fontId="2"/>
  </si>
  <si>
    <t>2015.11.04.10</t>
    <phoneticPr fontId="2"/>
  </si>
  <si>
    <t>EURCAD</t>
    <phoneticPr fontId="2"/>
  </si>
  <si>
    <t>自分の都合でS/Rを引かない</t>
    <rPh sb="0" eb="2">
      <t>ジブン</t>
    </rPh>
    <rPh sb="3" eb="5">
      <t>ツゴウ</t>
    </rPh>
    <rPh sb="10" eb="11">
      <t>ヒ</t>
    </rPh>
    <phoneticPr fontId="2"/>
  </si>
  <si>
    <t>D/J＋Wﾄｯﾌﾟ＋S/Rﾌﾞﾚｲｸ</t>
    <phoneticPr fontId="2"/>
  </si>
  <si>
    <t>１H</t>
    <phoneticPr fontId="2"/>
  </si>
  <si>
    <t>H/S→FS</t>
    <phoneticPr fontId="2"/>
  </si>
  <si>
    <t>H/S→S/Rﾌﾞﾚｲｸ</t>
    <phoneticPr fontId="2"/>
  </si>
  <si>
    <t>１H</t>
    <phoneticPr fontId="2"/>
  </si>
  <si>
    <t>Wﾎﾞﾄﾑ+S/Rﾌﾞﾚｲｸ</t>
    <phoneticPr fontId="2"/>
  </si>
  <si>
    <t>S/R</t>
    <phoneticPr fontId="2"/>
  </si>
  <si>
    <t>GBPJPY</t>
    <phoneticPr fontId="2"/>
  </si>
  <si>
    <t>1W→４H</t>
    <phoneticPr fontId="2"/>
  </si>
  <si>
    <t>2015.11.06.11</t>
    <phoneticPr fontId="2"/>
  </si>
  <si>
    <t>2015.11.06.15</t>
    <phoneticPr fontId="2"/>
  </si>
  <si>
    <t>win</t>
    <phoneticPr fontId="2"/>
  </si>
  <si>
    <t>S/R</t>
    <phoneticPr fontId="2"/>
  </si>
  <si>
    <t>意識されている直近高値／安値を探す</t>
    <rPh sb="0" eb="2">
      <t>イシキ</t>
    </rPh>
    <rPh sb="7" eb="9">
      <t>チョッキン</t>
    </rPh>
    <rPh sb="9" eb="11">
      <t>タカネ</t>
    </rPh>
    <rPh sb="12" eb="14">
      <t>ヤスネ</t>
    </rPh>
    <rPh sb="15" eb="16">
      <t>サガ</t>
    </rPh>
    <phoneticPr fontId="2"/>
  </si>
  <si>
    <t>やはりダウ理論！</t>
    <rPh sb="5" eb="7">
      <t>リロン</t>
    </rPh>
    <phoneticPr fontId="2"/>
  </si>
  <si>
    <t>Tﾎﾞﾄﾑ+S/Rﾌﾞﾚｲｸ</t>
    <phoneticPr fontId="2"/>
  </si>
  <si>
    <t>2015.11.04.14</t>
    <phoneticPr fontId="2"/>
  </si>
  <si>
    <t>2015.11.04.16</t>
    <phoneticPr fontId="2"/>
  </si>
  <si>
    <t>２勝４敗２分</t>
    <rPh sb="1" eb="2">
      <t>ショウ</t>
    </rPh>
    <rPh sb="3" eb="4">
      <t>ハイ</t>
    </rPh>
    <rPh sb="5" eb="6">
      <t>ワ</t>
    </rPh>
    <phoneticPr fontId="2"/>
  </si>
  <si>
    <t>C/P+S/Rﾌﾞﾚｲｸ</t>
    <phoneticPr fontId="2"/>
  </si>
  <si>
    <t>15m</t>
    <phoneticPr fontId="2"/>
  </si>
  <si>
    <t>・１W足S/Rでのトレード</t>
    <rPh sb="3" eb="4">
      <t>アシ</t>
    </rPh>
    <phoneticPr fontId="2"/>
  </si>
  <si>
    <t>　１．１W足でS/Rを引く</t>
    <phoneticPr fontId="2"/>
  </si>
  <si>
    <t>　２．S/R付近まできている通貨ペアを探す</t>
    <rPh sb="6" eb="8">
      <t>フキン</t>
    </rPh>
    <rPh sb="14" eb="16">
      <t>ツウカ</t>
    </rPh>
    <rPh sb="19" eb="20">
      <t>サガ</t>
    </rPh>
    <phoneticPr fontId="2"/>
  </si>
  <si>
    <t>　３．日足→４H足でチャートパターン、D/Jを探す</t>
    <rPh sb="3" eb="5">
      <t>ヒアシ</t>
    </rPh>
    <rPh sb="8" eb="9">
      <t>アシ</t>
    </rPh>
    <rPh sb="23" eb="24">
      <t>サガ</t>
    </rPh>
    <phoneticPr fontId="2"/>
  </si>
  <si>
    <t>　※ダウ理論を常に意識する</t>
    <rPh sb="4" eb="6">
      <t>リロン</t>
    </rPh>
    <rPh sb="7" eb="8">
      <t>ツネ</t>
    </rPh>
    <rPh sb="9" eb="11">
      <t>イシキ</t>
    </rPh>
    <phoneticPr fontId="2"/>
  </si>
  <si>
    <t>　４．意識されていると思う直近高値／安値ブレイクでIN</t>
    <rPh sb="3" eb="5">
      <t>イシキ</t>
    </rPh>
    <rPh sb="11" eb="12">
      <t>オモ</t>
    </rPh>
    <rPh sb="13" eb="15">
      <t>チョッキン</t>
    </rPh>
    <rPh sb="15" eb="17">
      <t>タカネ</t>
    </rPh>
    <rPh sb="18" eb="20">
      <t>ヤスネ</t>
    </rPh>
    <phoneticPr fontId="2"/>
  </si>
  <si>
    <t>　プロの目線を覚える目的</t>
    <rPh sb="4" eb="6">
      <t>メセン</t>
    </rPh>
    <rPh sb="7" eb="8">
      <t>オボ</t>
    </rPh>
    <rPh sb="10" eb="12">
      <t>モクテキ</t>
    </rPh>
    <phoneticPr fontId="2"/>
  </si>
  <si>
    <t>・毎日の笹田さん動画で紹介される通貨ペア／タイミングでのトレード</t>
    <rPh sb="1" eb="3">
      <t>マイニチ</t>
    </rPh>
    <rPh sb="4" eb="6">
      <t>ササダ</t>
    </rPh>
    <rPh sb="8" eb="10">
      <t>ドウガ</t>
    </rPh>
    <rPh sb="11" eb="13">
      <t>ショウカイ</t>
    </rPh>
    <rPh sb="16" eb="18">
      <t>ツウカ</t>
    </rPh>
    <phoneticPr fontId="2"/>
  </si>
  <si>
    <t>11/9からの基本トレード戦略</t>
    <rPh sb="7" eb="9">
      <t>キホン</t>
    </rPh>
    <rPh sb="13" eb="15">
      <t>センリャク</t>
    </rPh>
    <phoneticPr fontId="2"/>
  </si>
  <si>
    <t>GBPUSD</t>
    <phoneticPr fontId="2"/>
  </si>
  <si>
    <t>EURUSD</t>
    <phoneticPr fontId="2"/>
  </si>
  <si>
    <t>AUDUSD</t>
    <phoneticPr fontId="2"/>
  </si>
  <si>
    <t>buy</t>
    <phoneticPr fontId="2"/>
  </si>
  <si>
    <t>sell</t>
    <phoneticPr fontId="2"/>
  </si>
  <si>
    <t>2015.11.09.12</t>
    <phoneticPr fontId="2"/>
  </si>
  <si>
    <t>2015.11.09.15</t>
    <phoneticPr fontId="2"/>
  </si>
  <si>
    <t>2015.11.10.13</t>
    <phoneticPr fontId="2"/>
  </si>
  <si>
    <t>2015.11.11.01</t>
    <phoneticPr fontId="2"/>
  </si>
  <si>
    <t>2015.11.09.16</t>
    <phoneticPr fontId="2"/>
  </si>
  <si>
    <t>2015.11.09.17</t>
    <phoneticPr fontId="2"/>
  </si>
  <si>
    <t>2015.11.10.20</t>
    <phoneticPr fontId="2"/>
  </si>
  <si>
    <t>2015.11.11.13</t>
    <phoneticPr fontId="2"/>
  </si>
  <si>
    <t>drw</t>
    <phoneticPr fontId="2"/>
  </si>
  <si>
    <t>win</t>
    <phoneticPr fontId="2"/>
  </si>
  <si>
    <t>S/R</t>
    <phoneticPr fontId="2"/>
  </si>
  <si>
    <t>週足で引いたS/Rは機能し易い♪</t>
    <rPh sb="0" eb="1">
      <t>シュウ</t>
    </rPh>
    <rPh sb="1" eb="2">
      <t>アシ</t>
    </rPh>
    <rPh sb="3" eb="4">
      <t>ヒ</t>
    </rPh>
    <rPh sb="10" eb="12">
      <t>キノウ</t>
    </rPh>
    <rPh sb="13" eb="14">
      <t>ヤス</t>
    </rPh>
    <phoneticPr fontId="2"/>
  </si>
  <si>
    <t>狙い通りの動きをするようになったが、FIB６１．８付近で反転することが多く
直近高値／安値ブレイクでINしているとリスクリワードが１：１を割っている。</t>
    <rPh sb="0" eb="1">
      <t>ネラ</t>
    </rPh>
    <rPh sb="2" eb="3">
      <t>トオ</t>
    </rPh>
    <rPh sb="5" eb="6">
      <t>ウゴ</t>
    </rPh>
    <rPh sb="25" eb="27">
      <t>フキン</t>
    </rPh>
    <rPh sb="28" eb="30">
      <t>ハンテン</t>
    </rPh>
    <rPh sb="35" eb="36">
      <t>オオ</t>
    </rPh>
    <rPh sb="38" eb="40">
      <t>チョッキン</t>
    </rPh>
    <rPh sb="40" eb="42">
      <t>タカネ</t>
    </rPh>
    <rPh sb="43" eb="45">
      <t>ヤスネ</t>
    </rPh>
    <rPh sb="69" eb="70">
      <t>ワ</t>
    </rPh>
    <phoneticPr fontId="2"/>
  </si>
  <si>
    <t>EURCAD</t>
    <phoneticPr fontId="2"/>
  </si>
  <si>
    <t>2015.11.12.02</t>
    <phoneticPr fontId="2"/>
  </si>
  <si>
    <t>2015.11.12.10</t>
    <phoneticPr fontId="2"/>
  </si>
  <si>
    <t>loss</t>
    <phoneticPr fontId="2"/>
  </si>
  <si>
    <t>USDCHF</t>
    <phoneticPr fontId="2"/>
  </si>
  <si>
    <t>EURUSD</t>
    <phoneticPr fontId="2"/>
  </si>
  <si>
    <t>AUDJPY</t>
    <phoneticPr fontId="2"/>
  </si>
  <si>
    <t>2015.11.12.16</t>
    <phoneticPr fontId="2"/>
  </si>
  <si>
    <t>2015.11.13.13</t>
    <phoneticPr fontId="2"/>
  </si>
  <si>
    <t>2015.11.13.10</t>
    <phoneticPr fontId="2"/>
  </si>
  <si>
    <t>2015.11.12.17</t>
    <phoneticPr fontId="2"/>
  </si>
  <si>
    <t>2015.11.13.14</t>
    <phoneticPr fontId="2"/>
  </si>
  <si>
    <t>2015.11.13.17</t>
    <phoneticPr fontId="2"/>
  </si>
  <si>
    <t>毎日の動画で紹介された相場では自分が思ったように動かずロスカットが多い→プロの目線がまだまだ理解できないことを痛感。
来週は週足で引いたS/Rに到達した相場のみでトレードを行う。</t>
    <rPh sb="0" eb="2">
      <t>マイニチ</t>
    </rPh>
    <rPh sb="3" eb="5">
      <t>ドウガ</t>
    </rPh>
    <rPh sb="6" eb="8">
      <t>ショウカイ</t>
    </rPh>
    <rPh sb="11" eb="13">
      <t>ソウバ</t>
    </rPh>
    <rPh sb="15" eb="17">
      <t>ジブン</t>
    </rPh>
    <rPh sb="18" eb="19">
      <t>オモ</t>
    </rPh>
    <rPh sb="24" eb="25">
      <t>ウゴ</t>
    </rPh>
    <rPh sb="33" eb="34">
      <t>オオ</t>
    </rPh>
    <rPh sb="39" eb="41">
      <t>メセン</t>
    </rPh>
    <rPh sb="46" eb="48">
      <t>リカイ</t>
    </rPh>
    <rPh sb="55" eb="57">
      <t>ツウカン</t>
    </rPh>
    <rPh sb="59" eb="61">
      <t>ライシュウ</t>
    </rPh>
    <rPh sb="62" eb="63">
      <t>シュウ</t>
    </rPh>
    <rPh sb="63" eb="64">
      <t>アシ</t>
    </rPh>
    <rPh sb="65" eb="66">
      <t>ヒ</t>
    </rPh>
    <rPh sb="72" eb="74">
      <t>トウタツ</t>
    </rPh>
    <rPh sb="76" eb="78">
      <t>ソウバ</t>
    </rPh>
    <rPh sb="86" eb="87">
      <t>オコナ</t>
    </rPh>
    <phoneticPr fontId="2"/>
  </si>
  <si>
    <t>検証ポイント</t>
    <rPh sb="0" eb="2">
      <t>ケンショウ</t>
    </rPh>
    <phoneticPr fontId="2"/>
  </si>
  <si>
    <t>週足S/Rを起点として、ダウによるブレイク後のFSの成功率を検証。FSは１５分、１Hで見る。</t>
    <rPh sb="0" eb="1">
      <t>シュウ</t>
    </rPh>
    <rPh sb="1" eb="2">
      <t>アシ</t>
    </rPh>
    <rPh sb="6" eb="8">
      <t>キテン</t>
    </rPh>
    <rPh sb="21" eb="22">
      <t>アト</t>
    </rPh>
    <rPh sb="26" eb="29">
      <t>セイコウリツ</t>
    </rPh>
    <rPh sb="30" eb="32">
      <t>ケンショウ</t>
    </rPh>
    <rPh sb="38" eb="39">
      <t>フン</t>
    </rPh>
    <rPh sb="43" eb="44">
      <t>ミ</t>
    </rPh>
    <phoneticPr fontId="2"/>
  </si>
  <si>
    <t>週足S/Rを起点として、ダウによるブレイク後、戻ってレンジを形成した際のロスカット率／再ブレイク率を算出。</t>
    <rPh sb="0" eb="1">
      <t>シュウ</t>
    </rPh>
    <rPh sb="1" eb="2">
      <t>アシ</t>
    </rPh>
    <rPh sb="6" eb="8">
      <t>キテン</t>
    </rPh>
    <rPh sb="21" eb="22">
      <t>アト</t>
    </rPh>
    <rPh sb="23" eb="24">
      <t>モド</t>
    </rPh>
    <rPh sb="30" eb="32">
      <t>ケイセイ</t>
    </rPh>
    <rPh sb="34" eb="35">
      <t>サイ</t>
    </rPh>
    <rPh sb="41" eb="42">
      <t>リツ</t>
    </rPh>
    <rPh sb="43" eb="44">
      <t>サイ</t>
    </rPh>
    <rPh sb="48" eb="49">
      <t>リツ</t>
    </rPh>
    <rPh sb="50" eb="52">
      <t>サンシュツ</t>
    </rPh>
    <phoneticPr fontId="2"/>
  </si>
  <si>
    <t>今の週足S/Rを起点とした環境認識は合ってそうなので、リスクリワードを向上できる方法を考えて検証する。</t>
    <rPh sb="0" eb="1">
      <t>イマ</t>
    </rPh>
    <rPh sb="2" eb="3">
      <t>シュウ</t>
    </rPh>
    <rPh sb="3" eb="4">
      <t>アシ</t>
    </rPh>
    <rPh sb="8" eb="10">
      <t>キテン</t>
    </rPh>
    <rPh sb="13" eb="15">
      <t>カンキョウ</t>
    </rPh>
    <rPh sb="15" eb="17">
      <t>ニンシキ</t>
    </rPh>
    <rPh sb="18" eb="19">
      <t>ア</t>
    </rPh>
    <rPh sb="35" eb="37">
      <t>コウジョウ</t>
    </rPh>
    <rPh sb="40" eb="42">
      <t>ホウホウ</t>
    </rPh>
    <rPh sb="43" eb="44">
      <t>カンガ</t>
    </rPh>
    <rPh sb="46" eb="48">
      <t>ケンショウ</t>
    </rPh>
    <phoneticPr fontId="2"/>
  </si>
  <si>
    <t>ブレイク後に戻ってレンジになると、高確率で負ける＝レンジになったら切る方が良いかも検証すべき。←初期の検証では逆のプライスアクションが出たら決済してた。</t>
    <rPh sb="4" eb="5">
      <t>ゴ</t>
    </rPh>
    <rPh sb="6" eb="7">
      <t>モド</t>
    </rPh>
    <rPh sb="17" eb="20">
      <t>コウカクリツ</t>
    </rPh>
    <rPh sb="21" eb="22">
      <t>マ</t>
    </rPh>
    <rPh sb="33" eb="34">
      <t>キ</t>
    </rPh>
    <rPh sb="35" eb="36">
      <t>ホウ</t>
    </rPh>
    <rPh sb="37" eb="38">
      <t>イ</t>
    </rPh>
    <rPh sb="41" eb="43">
      <t>ケンショウ</t>
    </rPh>
    <rPh sb="48" eb="50">
      <t>ショキ</t>
    </rPh>
    <rPh sb="51" eb="53">
      <t>ケンショウ</t>
    </rPh>
    <rPh sb="55" eb="56">
      <t>ギャク</t>
    </rPh>
    <rPh sb="67" eb="68">
      <t>デ</t>
    </rPh>
    <rPh sb="70" eb="72">
      <t>ケッサイ</t>
    </rPh>
    <phoneticPr fontId="2"/>
  </si>
  <si>
    <t>現在ブレイクしたところに指値を置いているが、リワード向上の為に本当はFSを狙いたい。
しかし、FSを採用した辺りから調子が狂っているので悩む。←週足S/Rで環境認識は改善しているので、再トライしてみる。
その前に検証を少しでも進める。</t>
    <rPh sb="0" eb="2">
      <t>ゲンザイ</t>
    </rPh>
    <rPh sb="12" eb="14">
      <t>サシネ</t>
    </rPh>
    <rPh sb="15" eb="16">
      <t>オ</t>
    </rPh>
    <rPh sb="26" eb="28">
      <t>コウジョウ</t>
    </rPh>
    <rPh sb="29" eb="30">
      <t>タメ</t>
    </rPh>
    <rPh sb="31" eb="33">
      <t>ホントウ</t>
    </rPh>
    <rPh sb="37" eb="38">
      <t>ネラ</t>
    </rPh>
    <rPh sb="50" eb="52">
      <t>サイヨウ</t>
    </rPh>
    <rPh sb="54" eb="55">
      <t>アタ</t>
    </rPh>
    <rPh sb="58" eb="60">
      <t>チョウシ</t>
    </rPh>
    <rPh sb="61" eb="62">
      <t>クル</t>
    </rPh>
    <rPh sb="68" eb="69">
      <t>ナヤ</t>
    </rPh>
    <rPh sb="72" eb="73">
      <t>シュウ</t>
    </rPh>
    <rPh sb="73" eb="74">
      <t>アシ</t>
    </rPh>
    <rPh sb="78" eb="80">
      <t>カンキョウ</t>
    </rPh>
    <rPh sb="80" eb="82">
      <t>ニンシキ</t>
    </rPh>
    <rPh sb="83" eb="85">
      <t>カイゼン</t>
    </rPh>
    <rPh sb="92" eb="93">
      <t>サイ</t>
    </rPh>
    <rPh sb="104" eb="105">
      <t>マエ</t>
    </rPh>
    <rPh sb="106" eb="108">
      <t>ケンショウ</t>
    </rPh>
    <rPh sb="109" eb="110">
      <t>スコ</t>
    </rPh>
    <rPh sb="113" eb="114">
      <t>スス</t>
    </rPh>
    <phoneticPr fontId="2"/>
  </si>
  <si>
    <t>USDJPY</t>
    <phoneticPr fontId="2"/>
  </si>
  <si>
    <t>2015.11.13.19</t>
    <phoneticPr fontId="2"/>
  </si>
  <si>
    <t>2015.11.13.21</t>
    <phoneticPr fontId="2"/>
  </si>
  <si>
    <t>1勝４敗４分</t>
    <rPh sb="1" eb="2">
      <t>ショウ</t>
    </rPh>
    <rPh sb="3" eb="4">
      <t>ハイ</t>
    </rPh>
    <rPh sb="5" eb="6">
      <t>ワ</t>
    </rPh>
    <phoneticPr fontId="2"/>
  </si>
  <si>
    <t>11/0９～分↓</t>
    <rPh sb="6" eb="7">
      <t>フン</t>
    </rPh>
    <phoneticPr fontId="2"/>
  </si>
  <si>
    <t>基本は２回目のFSまで待つ！</t>
    <rPh sb="0" eb="2">
      <t>キホン</t>
    </rPh>
    <rPh sb="4" eb="6">
      <t>カイメ</t>
    </rPh>
    <rPh sb="11" eb="12">
      <t>マ</t>
    </rPh>
    <phoneticPr fontId="2"/>
  </si>
  <si>
    <t>USDCAD</t>
    <phoneticPr fontId="2"/>
  </si>
  <si>
    <t>sell</t>
    <phoneticPr fontId="2"/>
  </si>
  <si>
    <t>2015.11.16.07</t>
    <phoneticPr fontId="2"/>
  </si>
  <si>
    <t>2015.11.16.11</t>
    <phoneticPr fontId="2"/>
  </si>
  <si>
    <t>ｄｒｗ</t>
    <phoneticPr fontId="2"/>
  </si>
  <si>
    <t>S/R</t>
    <phoneticPr fontId="2"/>
  </si>
  <si>
    <t>USDJPY</t>
    <phoneticPr fontId="2"/>
  </si>
  <si>
    <t>buy</t>
    <phoneticPr fontId="2"/>
  </si>
  <si>
    <t>2015.11.16.26</t>
    <phoneticPr fontId="2"/>
  </si>
  <si>
    <t>2015.11.17.04</t>
    <phoneticPr fontId="2"/>
  </si>
  <si>
    <t>win</t>
    <phoneticPr fontId="2"/>
  </si>
  <si>
    <t>FIB61.8</t>
    <phoneticPr fontId="2"/>
  </si>
  <si>
    <t>週足→１H</t>
    <rPh sb="0" eb="1">
      <t>シュウ</t>
    </rPh>
    <rPh sb="1" eb="2">
      <t>アシ</t>
    </rPh>
    <phoneticPr fontId="2"/>
  </si>
  <si>
    <t>2015.11.17</t>
    <phoneticPr fontId="2"/>
  </si>
  <si>
    <t>USDCAD</t>
    <phoneticPr fontId="2"/>
  </si>
  <si>
    <t>NZDJPY</t>
    <phoneticPr fontId="2"/>
  </si>
  <si>
    <t>EURGBP</t>
    <phoneticPr fontId="2"/>
  </si>
  <si>
    <t>2015.11.17.15</t>
    <phoneticPr fontId="2"/>
  </si>
  <si>
    <t>2015.11.18.03</t>
    <phoneticPr fontId="2"/>
  </si>
  <si>
    <t>2015.11.19.09</t>
    <phoneticPr fontId="2"/>
  </si>
  <si>
    <t>2015.11.17.17</t>
    <phoneticPr fontId="2"/>
  </si>
  <si>
    <t>2015.11.18.17</t>
    <phoneticPr fontId="2"/>
  </si>
  <si>
    <t>2015.11.20.05</t>
    <phoneticPr fontId="2"/>
  </si>
  <si>
    <t>drw</t>
    <phoneticPr fontId="2"/>
  </si>
  <si>
    <t>３勝０敗２分</t>
    <rPh sb="1" eb="2">
      <t>ショウ</t>
    </rPh>
    <rPh sb="3" eb="4">
      <t>ハイ</t>
    </rPh>
    <rPh sb="5" eb="6">
      <t>ワ</t>
    </rPh>
    <phoneticPr fontId="2"/>
  </si>
  <si>
    <t>今週は今までで一番勝率が良くなった♪　３勝０敗２分</t>
    <rPh sb="0" eb="2">
      <t>コンシュウ</t>
    </rPh>
    <rPh sb="3" eb="4">
      <t>イマ</t>
    </rPh>
    <rPh sb="7" eb="9">
      <t>イチバン</t>
    </rPh>
    <rPh sb="9" eb="11">
      <t>ショウリツ</t>
    </rPh>
    <rPh sb="12" eb="13">
      <t>ヨ</t>
    </rPh>
    <rPh sb="20" eb="21">
      <t>ショウ</t>
    </rPh>
    <rPh sb="22" eb="23">
      <t>ハイ</t>
    </rPh>
    <rPh sb="24" eb="25">
      <t>ワ</t>
    </rPh>
    <phoneticPr fontId="2"/>
  </si>
  <si>
    <t>11/16～分↓</t>
    <rPh sb="6" eb="7">
      <t>フン</t>
    </rPh>
    <phoneticPr fontId="2"/>
  </si>
  <si>
    <t>但し、大きな波には乗れていない＝S/Rに当たった後の大きな流れ（方向性）がまだ掴めていない。</t>
    <rPh sb="0" eb="1">
      <t>タダ</t>
    </rPh>
    <rPh sb="3" eb="4">
      <t>オオ</t>
    </rPh>
    <rPh sb="6" eb="7">
      <t>ナミ</t>
    </rPh>
    <rPh sb="9" eb="10">
      <t>ノ</t>
    </rPh>
    <rPh sb="20" eb="21">
      <t>ア</t>
    </rPh>
    <rPh sb="24" eb="25">
      <t>アト</t>
    </rPh>
    <rPh sb="26" eb="27">
      <t>オオ</t>
    </rPh>
    <rPh sb="29" eb="30">
      <t>ナガ</t>
    </rPh>
    <rPh sb="32" eb="35">
      <t>ホウコウセイ</t>
    </rPh>
    <rPh sb="39" eb="40">
      <t>ツカ</t>
    </rPh>
    <phoneticPr fontId="2"/>
  </si>
  <si>
    <t>相関性の見方が少しできてきた…気がする。</t>
    <rPh sb="0" eb="3">
      <t>ソウカンセイ</t>
    </rPh>
    <rPh sb="4" eb="6">
      <t>ミカタ</t>
    </rPh>
    <rPh sb="7" eb="8">
      <t>スコ</t>
    </rPh>
    <rPh sb="15" eb="16">
      <t>キ</t>
    </rPh>
    <phoneticPr fontId="2"/>
  </si>
  <si>
    <t>・FS一本目は１５分足で起きててもヨシとする。</t>
    <rPh sb="3" eb="4">
      <t>イッ</t>
    </rPh>
    <rPh sb="4" eb="6">
      <t>ホンメ</t>
    </rPh>
    <rPh sb="9" eb="10">
      <t>フン</t>
    </rPh>
    <rPh sb="10" eb="11">
      <t>アシ</t>
    </rPh>
    <rPh sb="12" eb="13">
      <t>オ</t>
    </rPh>
    <phoneticPr fontId="2"/>
  </si>
  <si>
    <t>・INする時は原則プライスアクションで入るが、ロスカット位置は狙ったS/Rの大底（天井）に置く。
もしそれでリワードが低くなるならエントリーしない。</t>
    <rPh sb="5" eb="6">
      <t>トキ</t>
    </rPh>
    <rPh sb="7" eb="9">
      <t>ゲンソク</t>
    </rPh>
    <rPh sb="19" eb="20">
      <t>ハイ</t>
    </rPh>
    <rPh sb="28" eb="30">
      <t>イチ</t>
    </rPh>
    <rPh sb="31" eb="32">
      <t>ネラ</t>
    </rPh>
    <rPh sb="38" eb="40">
      <t>オオゾコ</t>
    </rPh>
    <rPh sb="41" eb="43">
      <t>テンジョウ</t>
    </rPh>
    <rPh sb="45" eb="46">
      <t>オ</t>
    </rPh>
    <rPh sb="59" eb="60">
      <t>ヒク</t>
    </rPh>
    <phoneticPr fontId="2"/>
  </si>
  <si>
    <t>今週決めたルール</t>
    <rPh sb="0" eb="2">
      <t>コンシュウ</t>
    </rPh>
    <rPh sb="2" eb="3">
      <t>キ</t>
    </rPh>
    <phoneticPr fontId="2"/>
  </si>
  <si>
    <t>EURNZD</t>
    <phoneticPr fontId="2"/>
  </si>
  <si>
    <t>GBPJPY</t>
    <phoneticPr fontId="2"/>
  </si>
  <si>
    <t>buy</t>
    <phoneticPr fontId="2"/>
  </si>
  <si>
    <t>sell</t>
    <phoneticPr fontId="2"/>
  </si>
  <si>
    <t>2015.11.23.04</t>
    <phoneticPr fontId="2"/>
  </si>
  <si>
    <t>2015.11.23.08</t>
    <phoneticPr fontId="2"/>
  </si>
  <si>
    <t>2015.11.23.18</t>
    <phoneticPr fontId="2"/>
  </si>
  <si>
    <t>drw</t>
    <phoneticPr fontId="2"/>
  </si>
  <si>
    <t>win</t>
    <phoneticPr fontId="2"/>
  </si>
  <si>
    <t>11/23～分↓</t>
    <rPh sb="6" eb="7">
      <t>フン</t>
    </rPh>
    <phoneticPr fontId="2"/>
  </si>
  <si>
    <t>AUDUSD</t>
    <phoneticPr fontId="2"/>
  </si>
  <si>
    <t>GBPJPY</t>
    <phoneticPr fontId="2"/>
  </si>
  <si>
    <t>2015.11.24.17</t>
    <phoneticPr fontId="2"/>
  </si>
  <si>
    <t>2015.11.25.07</t>
    <phoneticPr fontId="2"/>
  </si>
  <si>
    <t>2015.11.25.11</t>
    <phoneticPr fontId="2"/>
  </si>
  <si>
    <t>2015.11.23</t>
    <phoneticPr fontId="2"/>
  </si>
  <si>
    <t>戻り２回の１回目は４時間足であっても可！！</t>
    <rPh sb="0" eb="1">
      <t>モド</t>
    </rPh>
    <rPh sb="3" eb="4">
      <t>カイ</t>
    </rPh>
    <rPh sb="6" eb="8">
      <t>カイメ</t>
    </rPh>
    <rPh sb="10" eb="12">
      <t>ジカン</t>
    </rPh>
    <rPh sb="12" eb="13">
      <t>アシ</t>
    </rPh>
    <rPh sb="18" eb="19">
      <t>カ</t>
    </rPh>
    <phoneticPr fontId="2"/>
  </si>
  <si>
    <t>NZDUSD</t>
    <phoneticPr fontId="2"/>
  </si>
  <si>
    <t>AUDJPY</t>
    <phoneticPr fontId="2"/>
  </si>
  <si>
    <t>2015.11.26.00</t>
    <phoneticPr fontId="2"/>
  </si>
  <si>
    <t>2015.11.26.07</t>
    <phoneticPr fontId="2"/>
  </si>
  <si>
    <t>2015.11.26.13</t>
    <phoneticPr fontId="2"/>
  </si>
  <si>
    <t>2015.11.26.18</t>
    <phoneticPr fontId="2"/>
  </si>
  <si>
    <t>2015.11.26.15</t>
    <phoneticPr fontId="2"/>
  </si>
  <si>
    <t>2015.11.26.03</t>
    <phoneticPr fontId="2"/>
  </si>
  <si>
    <t>loss</t>
    <phoneticPr fontId="2"/>
  </si>
  <si>
    <t>買い増し（売り増し）は、T/Lブレイク前＋ブレイク後など、早いタイミングのみ可能性あれば仕掛ける</t>
    <rPh sb="0" eb="1">
      <t>カ</t>
    </rPh>
    <rPh sb="2" eb="3">
      <t>マ</t>
    </rPh>
    <rPh sb="5" eb="6">
      <t>ウ</t>
    </rPh>
    <rPh sb="7" eb="8">
      <t>マ</t>
    </rPh>
    <rPh sb="19" eb="20">
      <t>マエ</t>
    </rPh>
    <rPh sb="25" eb="26">
      <t>アト</t>
    </rPh>
    <rPh sb="29" eb="30">
      <t>ハヤ</t>
    </rPh>
    <rPh sb="38" eb="40">
      <t>カノウ</t>
    </rPh>
    <rPh sb="40" eb="41">
      <t>セイ</t>
    </rPh>
    <rPh sb="44" eb="46">
      <t>シカ</t>
    </rPh>
    <phoneticPr fontId="2"/>
  </si>
  <si>
    <t>IN時に考えていたトレードシナリオから外れた時は、一旦上手に撤退する</t>
    <rPh sb="2" eb="3">
      <t>ジ</t>
    </rPh>
    <rPh sb="4" eb="5">
      <t>カンガ</t>
    </rPh>
    <rPh sb="19" eb="20">
      <t>ハズ</t>
    </rPh>
    <rPh sb="22" eb="23">
      <t>トキ</t>
    </rPh>
    <rPh sb="25" eb="27">
      <t>イッタン</t>
    </rPh>
    <rPh sb="27" eb="29">
      <t>ジョウズ</t>
    </rPh>
    <rPh sb="30" eb="32">
      <t>テッタイ</t>
    </rPh>
    <phoneticPr fontId="2"/>
  </si>
  <si>
    <t>今週も勝ち越せた♪４勝１敗１分</t>
    <rPh sb="0" eb="2">
      <t>コンシュウ</t>
    </rPh>
    <rPh sb="3" eb="4">
      <t>カ</t>
    </rPh>
    <rPh sb="5" eb="6">
      <t>コ</t>
    </rPh>
    <rPh sb="10" eb="11">
      <t>ショウ</t>
    </rPh>
    <rPh sb="12" eb="13">
      <t>ハイ</t>
    </rPh>
    <rPh sb="14" eb="15">
      <t>ワ</t>
    </rPh>
    <phoneticPr fontId="2"/>
  </si>
  <si>
    <t>しかし薄利が多い。リスク分２回負ければ利益は無くなる。</t>
    <rPh sb="3" eb="5">
      <t>ハクリ</t>
    </rPh>
    <rPh sb="6" eb="7">
      <t>オオ</t>
    </rPh>
    <rPh sb="12" eb="13">
      <t>フン</t>
    </rPh>
    <rPh sb="14" eb="15">
      <t>カイ</t>
    </rPh>
    <rPh sb="15" eb="16">
      <t>マ</t>
    </rPh>
    <rPh sb="19" eb="21">
      <t>リエキ</t>
    </rPh>
    <rPh sb="22" eb="23">
      <t>ナ</t>
    </rPh>
    <phoneticPr fontId="2"/>
  </si>
  <si>
    <t>が、今のルールでも大きく伸ばすチャンスはある。今週は掴めなかったけど。。</t>
    <rPh sb="2" eb="3">
      <t>イマ</t>
    </rPh>
    <rPh sb="9" eb="10">
      <t>オオ</t>
    </rPh>
    <rPh sb="12" eb="13">
      <t>ノ</t>
    </rPh>
    <rPh sb="23" eb="25">
      <t>コンシュウ</t>
    </rPh>
    <rPh sb="26" eb="27">
      <t>ツカ</t>
    </rPh>
    <phoneticPr fontId="2"/>
  </si>
  <si>
    <t>FIBで引いたターゲット手前で頭打ちが確認できた時は利確！
ターゲットまで到達したらトレーリングして伸ばしてみる。No.122のような継続下落する手前のヒゲで切られないよう注意！</t>
    <rPh sb="4" eb="5">
      <t>ヒ</t>
    </rPh>
    <rPh sb="12" eb="14">
      <t>テマエ</t>
    </rPh>
    <rPh sb="15" eb="17">
      <t>アタマウ</t>
    </rPh>
    <rPh sb="19" eb="21">
      <t>カクニン</t>
    </rPh>
    <rPh sb="24" eb="25">
      <t>トキ</t>
    </rPh>
    <rPh sb="26" eb="28">
      <t>リカク</t>
    </rPh>
    <rPh sb="37" eb="39">
      <t>トウタツ</t>
    </rPh>
    <rPh sb="50" eb="51">
      <t>ノ</t>
    </rPh>
    <rPh sb="67" eb="69">
      <t>ケイゾク</t>
    </rPh>
    <rPh sb="69" eb="71">
      <t>ゲラク</t>
    </rPh>
    <rPh sb="73" eb="75">
      <t>テマエ</t>
    </rPh>
    <rPh sb="79" eb="80">
      <t>キ</t>
    </rPh>
    <rPh sb="86" eb="88">
      <t>チュウイ</t>
    </rPh>
    <phoneticPr fontId="2"/>
  </si>
  <si>
    <t>ターゲットまでいった時はもっと伸びる可能性アリ。</t>
    <rPh sb="10" eb="11">
      <t>トキ</t>
    </rPh>
    <rPh sb="15" eb="16">
      <t>ノ</t>
    </rPh>
    <rPh sb="18" eb="21">
      <t>カノウセイ</t>
    </rPh>
    <phoneticPr fontId="2"/>
  </si>
  <si>
    <t>FIB61.8（38.2）ラインを決済orトレーリングの分岐点とする</t>
    <rPh sb="17" eb="19">
      <t>ケッサイ</t>
    </rPh>
    <rPh sb="28" eb="31">
      <t>ブンキテン</t>
    </rPh>
    <phoneticPr fontId="2"/>
  </si>
  <si>
    <t>今は１H足以下に潜る時は注意する</t>
    <rPh sb="0" eb="1">
      <t>イマ</t>
    </rPh>
    <rPh sb="4" eb="5">
      <t>アシ</t>
    </rPh>
    <rPh sb="5" eb="7">
      <t>イカ</t>
    </rPh>
    <rPh sb="8" eb="9">
      <t>モグ</t>
    </rPh>
    <rPh sb="10" eb="11">
      <t>トキ</t>
    </rPh>
    <rPh sb="12" eb="14">
      <t>チュウイ</t>
    </rPh>
    <phoneticPr fontId="2"/>
  </si>
  <si>
    <t>想定のトレードシナリオから外れた時点で決済する</t>
    <rPh sb="0" eb="2">
      <t>ソウテイ</t>
    </rPh>
    <rPh sb="13" eb="14">
      <t>ハズ</t>
    </rPh>
    <rPh sb="16" eb="18">
      <t>ジテン</t>
    </rPh>
    <rPh sb="19" eb="21">
      <t>ケッサイ</t>
    </rPh>
    <phoneticPr fontId="2"/>
  </si>
  <si>
    <t>週→15</t>
    <rPh sb="0" eb="1">
      <t>シュウ</t>
    </rPh>
    <phoneticPr fontId="2"/>
  </si>
  <si>
    <t>S/Rﾌﾞﾚｲｸ→S/R＋T/LでのFS</t>
    <phoneticPr fontId="2"/>
  </si>
  <si>
    <t>T/L＆S/Rﾌﾞﾚｲｸ→2FS</t>
    <phoneticPr fontId="2"/>
  </si>
  <si>
    <t>T/Lﾌﾞﾚｲｸ＋2FS</t>
    <phoneticPr fontId="2"/>
  </si>
  <si>
    <t>S/R＆T/Lﾌﾞﾚｲｸ＋2FS</t>
    <phoneticPr fontId="2"/>
  </si>
  <si>
    <t>週→1H</t>
    <rPh sb="0" eb="1">
      <t>シュウ</t>
    </rPh>
    <phoneticPr fontId="2"/>
  </si>
  <si>
    <t>S/R→T/Lﾌﾞﾚｲｸ＋２FS</t>
    <phoneticPr fontId="2"/>
  </si>
  <si>
    <t>S/Rﾌﾞﾚｲｸ→S/R＋T/Lでの2FS</t>
    <phoneticPr fontId="2"/>
  </si>
  <si>
    <t>T/Lﾌﾞﾚｲｸのみ×</t>
    <phoneticPr fontId="2"/>
  </si>
  <si>
    <t>４勝１敗２分</t>
    <rPh sb="1" eb="2">
      <t>ショウ</t>
    </rPh>
    <rPh sb="3" eb="4">
      <t>ハイ</t>
    </rPh>
    <rPh sb="5" eb="6">
      <t>ワ</t>
    </rPh>
    <phoneticPr fontId="2"/>
  </si>
  <si>
    <r>
      <t xml:space="preserve">2015.11.16～
</t>
    </r>
    <r>
      <rPr>
        <sz val="11"/>
        <color theme="3" tint="0.39997558519241921"/>
        <rFont val="ＭＳ Ｐゴシック"/>
        <family val="3"/>
        <charset val="128"/>
      </rPr>
      <t>追記11.30～</t>
    </r>
    <rPh sb="12" eb="14">
      <t>ツイキ</t>
    </rPh>
    <phoneticPr fontId="2"/>
  </si>
  <si>
    <r>
      <t>・週足で引いたS/Rに当たる部分を基本１H足で見る　（15分足でないとFSを逃すこともあるが、まだフェイクを見破れないので諦める）
・原則２回目のFS（セカンドストライク）を狙う。一回目のFSの見極めが重要＝フェイクだけに戻りっぽかったら一回目と数える
・キレイなウェッジを伴ったFSであれば、１回目でも入る
・ヒゲだけ抜けたｗトップ（ボトム）にD/Jが伴った際は、２回目を待たずに入る
・２回目のFSに強いチャートパターンが出てる時は、1回目のFS条件を甘くして数に入れる
・ヒゲだけ抜けたｗトップ（ボトム）にD/Jが伴った際でも、S/Rを割っていなければスルー
・戻りのない相場でも、継続のチャートパターン（主にウェッジ等）が出てたら、逆方向へ抜けてもスルー
・FSの作り方が緩やか</t>
    </r>
    <r>
      <rPr>
        <sz val="11"/>
        <color theme="3" tint="0.39997558519241921"/>
        <rFont val="ＭＳ Ｐゴシック"/>
        <family val="3"/>
        <charset val="128"/>
      </rPr>
      <t>過ぎる</t>
    </r>
    <r>
      <rPr>
        <sz val="11"/>
        <color indexed="8"/>
        <rFont val="ＭＳ Ｐゴシック"/>
        <family val="3"/>
        <charset val="128"/>
      </rPr>
      <t xml:space="preserve">（上昇/下落角度が少ない）時は、FSと認識しない
・S/R抜けてもローソクの動きが上下に激しすぎたりして分かり難い時は、トレードしない
</t>
    </r>
    <r>
      <rPr>
        <sz val="11"/>
        <color theme="3" tint="0.39997558519241921"/>
        <rFont val="ＭＳ Ｐゴシック"/>
        <family val="3"/>
        <charset val="128"/>
      </rPr>
      <t>・決済タイミングはFIB38.2を基準として、手前で頭打ちが確認できれば決済。素直に38.2まで到達したらトレーリング実施。</t>
    </r>
    <rPh sb="343" eb="344">
      <t>ス</t>
    </rPh>
    <rPh sb="431" eb="433">
      <t>キジュン</t>
    </rPh>
    <rPh sb="437" eb="439">
      <t>テマエ</t>
    </rPh>
    <rPh sb="440" eb="442">
      <t>アタマウ</t>
    </rPh>
    <rPh sb="444" eb="446">
      <t>カクニン</t>
    </rPh>
    <rPh sb="450" eb="452">
      <t>ケッサイ</t>
    </rPh>
    <rPh sb="453" eb="455">
      <t>スナオ</t>
    </rPh>
    <rPh sb="462" eb="464">
      <t>トウタツ</t>
    </rPh>
    <rPh sb="473" eb="475">
      <t>ジッシ</t>
    </rPh>
    <phoneticPr fontId="2"/>
  </si>
  <si>
    <t>2015.11.30</t>
    <phoneticPr fontId="2"/>
  </si>
  <si>
    <t>火曜日：現在１勝２敗。自分の得意なパターンが出ない相場っぽい。本来スルーになるハズのポイントでブレイク前にＩＮして撃沈している。</t>
    <rPh sb="0" eb="3">
      <t>カヨウビ</t>
    </rPh>
    <rPh sb="4" eb="6">
      <t>ゲンザイ</t>
    </rPh>
    <rPh sb="7" eb="8">
      <t>ショウ</t>
    </rPh>
    <rPh sb="9" eb="10">
      <t>ハイ</t>
    </rPh>
    <rPh sb="11" eb="13">
      <t>ジブン</t>
    </rPh>
    <rPh sb="14" eb="16">
      <t>トクイ</t>
    </rPh>
    <rPh sb="22" eb="23">
      <t>デ</t>
    </rPh>
    <rPh sb="25" eb="27">
      <t>ソウバ</t>
    </rPh>
    <rPh sb="31" eb="33">
      <t>ホンライ</t>
    </rPh>
    <rPh sb="51" eb="52">
      <t>マエ</t>
    </rPh>
    <rPh sb="57" eb="59">
      <t>ゲキチン</t>
    </rPh>
    <phoneticPr fontId="2"/>
  </si>
  <si>
    <t>得意ではないパターン（ＦＳ１回しか戻らないとか）で動いているので、相場を静観して覚えるべきか</t>
    <rPh sb="0" eb="2">
      <t>トクイ</t>
    </rPh>
    <rPh sb="14" eb="15">
      <t>カイ</t>
    </rPh>
    <rPh sb="17" eb="18">
      <t>モド</t>
    </rPh>
    <rPh sb="25" eb="26">
      <t>ウゴ</t>
    </rPh>
    <rPh sb="33" eb="35">
      <t>ソウバ</t>
    </rPh>
    <rPh sb="36" eb="38">
      <t>セイカン</t>
    </rPh>
    <rPh sb="40" eb="41">
      <t>オボ</t>
    </rPh>
    <phoneticPr fontId="2"/>
  </si>
  <si>
    <t>GBPUSD</t>
    <phoneticPr fontId="2"/>
  </si>
  <si>
    <t>EURAUD</t>
    <phoneticPr fontId="2"/>
  </si>
  <si>
    <t>AUDJPY</t>
    <phoneticPr fontId="2"/>
  </si>
  <si>
    <t>buy</t>
    <phoneticPr fontId="2"/>
  </si>
  <si>
    <t>sell</t>
    <phoneticPr fontId="2"/>
  </si>
  <si>
    <t>2015.11.30.03</t>
    <phoneticPr fontId="2"/>
  </si>
  <si>
    <t>2015.11.30.14</t>
    <phoneticPr fontId="2"/>
  </si>
  <si>
    <t>2015.12.01.07</t>
    <phoneticPr fontId="2"/>
  </si>
  <si>
    <t>2015.11.30.17</t>
    <phoneticPr fontId="2"/>
  </si>
  <si>
    <t>2015.12.01.10</t>
    <phoneticPr fontId="2"/>
  </si>
  <si>
    <t>loss</t>
    <phoneticPr fontId="2"/>
  </si>
  <si>
    <t>win</t>
    <phoneticPr fontId="2"/>
  </si>
  <si>
    <t>GBPCHF</t>
    <phoneticPr fontId="2"/>
  </si>
  <si>
    <t>2015.12.02.11</t>
    <phoneticPr fontId="2"/>
  </si>
  <si>
    <t>2015.12.02.12</t>
    <phoneticPr fontId="2"/>
  </si>
  <si>
    <t>利益の伸びが強い時でもL/C建値移動のタイミングをしっかり守る！</t>
  </si>
  <si>
    <t>利益の伸びが強い時でもL/C建値移動のタイミングをしっかり守る！</t>
    <rPh sb="0" eb="2">
      <t>リエキ</t>
    </rPh>
    <rPh sb="3" eb="4">
      <t>ノ</t>
    </rPh>
    <rPh sb="6" eb="7">
      <t>ツヨ</t>
    </rPh>
    <rPh sb="8" eb="9">
      <t>トキ</t>
    </rPh>
    <rPh sb="14" eb="16">
      <t>タテネ</t>
    </rPh>
    <rPh sb="16" eb="18">
      <t>イドウ</t>
    </rPh>
    <rPh sb="29" eb="30">
      <t>マモ</t>
    </rPh>
    <phoneticPr fontId="2"/>
  </si>
  <si>
    <t>USDCAD</t>
    <phoneticPr fontId="2"/>
  </si>
  <si>
    <t>USDJPY</t>
    <phoneticPr fontId="2"/>
  </si>
  <si>
    <t>NZDUSD</t>
    <phoneticPr fontId="2"/>
  </si>
  <si>
    <t>2015.12.03.09</t>
    <phoneticPr fontId="2"/>
  </si>
  <si>
    <t>2015.12.03.13</t>
    <phoneticPr fontId="2"/>
  </si>
  <si>
    <t>2015.12.04.06</t>
    <phoneticPr fontId="2"/>
  </si>
  <si>
    <t>2015.12.04.00</t>
    <phoneticPr fontId="2"/>
  </si>
  <si>
    <t>2015.12.03.12</t>
    <phoneticPr fontId="2"/>
  </si>
  <si>
    <t>2015.12.03.14</t>
    <phoneticPr fontId="2"/>
  </si>
  <si>
    <t>2015.12.04.16</t>
    <phoneticPr fontId="2"/>
  </si>
  <si>
    <t>drw</t>
    <phoneticPr fontId="2"/>
  </si>
  <si>
    <t>１勝６敗１分</t>
    <rPh sb="1" eb="2">
      <t>ショウ</t>
    </rPh>
    <rPh sb="3" eb="4">
      <t>ハイ</t>
    </rPh>
    <rPh sb="5" eb="6">
      <t>ワ</t>
    </rPh>
    <phoneticPr fontId="2"/>
  </si>
  <si>
    <t>絶対こちらの意思では相場は動かない！！！</t>
    <phoneticPr fontId="2"/>
  </si>
  <si>
    <t>保有中は指標発表に特に注意！！</t>
    <rPh sb="0" eb="3">
      <t>ホユウチュウ</t>
    </rPh>
    <rPh sb="4" eb="6">
      <t>シヒョウ</t>
    </rPh>
    <rPh sb="6" eb="8">
      <t>ハッピョウ</t>
    </rPh>
    <rPh sb="9" eb="10">
      <t>トク</t>
    </rPh>
    <rPh sb="11" eb="13">
      <t>チュウイ</t>
    </rPh>
    <phoneticPr fontId="2"/>
  </si>
  <si>
    <t>今週は崩れた。。１勝６敗１分</t>
    <rPh sb="0" eb="2">
      <t>コンシュウ</t>
    </rPh>
    <rPh sb="3" eb="4">
      <t>クズ</t>
    </rPh>
    <rPh sb="9" eb="10">
      <t>ショウ</t>
    </rPh>
    <rPh sb="11" eb="12">
      <t>ハイ</t>
    </rPh>
    <rPh sb="13" eb="14">
      <t>ワ</t>
    </rPh>
    <phoneticPr fontId="2"/>
  </si>
  <si>
    <t>敗因分析</t>
    <rPh sb="0" eb="2">
      <t>ハイイン</t>
    </rPh>
    <rPh sb="2" eb="4">
      <t>ブンセキ</t>
    </rPh>
    <phoneticPr fontId="2"/>
  </si>
  <si>
    <r>
      <t xml:space="preserve">・入るタイミングが早くなっている。
</t>
    </r>
    <r>
      <rPr>
        <b/>
        <sz val="11"/>
        <color rgb="FFFF0000"/>
        <rFont val="ＭＳ Ｐゴシック"/>
        <family val="3"/>
        <charset val="128"/>
      </rPr>
      <t>自分ルール〔２回目の戻り〕まで待つこと！</t>
    </r>
    <rPh sb="1" eb="2">
      <t>ハイ</t>
    </rPh>
    <rPh sb="9" eb="10">
      <t>ハヤ</t>
    </rPh>
    <rPh sb="18" eb="20">
      <t>ジブン</t>
    </rPh>
    <rPh sb="25" eb="27">
      <t>カイメ</t>
    </rPh>
    <rPh sb="28" eb="29">
      <t>モド</t>
    </rPh>
    <rPh sb="33" eb="34">
      <t>マ</t>
    </rPh>
    <phoneticPr fontId="2"/>
  </si>
  <si>
    <t>来週は極力エントリーを控える気で臨む</t>
    <rPh sb="0" eb="2">
      <t>ライシュウ</t>
    </rPh>
    <rPh sb="3" eb="5">
      <t>キョクリョク</t>
    </rPh>
    <rPh sb="11" eb="12">
      <t>ヒカ</t>
    </rPh>
    <rPh sb="14" eb="15">
      <t>キ</t>
    </rPh>
    <rPh sb="16" eb="17">
      <t>ノゾ</t>
    </rPh>
    <phoneticPr fontId="2"/>
  </si>
  <si>
    <t>T/Lﾌﾞﾚｲｸ前EB</t>
    <rPh sb="8" eb="9">
      <t>マエ</t>
    </rPh>
    <phoneticPr fontId="2"/>
  </si>
  <si>
    <t>S/R＆T/Lﾌﾞﾚｲｸ＋2FS</t>
    <phoneticPr fontId="2"/>
  </si>
  <si>
    <t>T/Lﾌﾞﾚｲｸ前十字</t>
    <rPh sb="8" eb="9">
      <t>マエ</t>
    </rPh>
    <rPh sb="9" eb="11">
      <t>ジュウジ</t>
    </rPh>
    <phoneticPr fontId="2"/>
  </si>
  <si>
    <t>S/R＆小T/Lﾌﾞﾚｲｸ＋2FS</t>
    <rPh sb="4" eb="5">
      <t>ショウ</t>
    </rPh>
    <phoneticPr fontId="2"/>
  </si>
  <si>
    <t>S/R＆T/Lﾌﾞﾚｲｸ</t>
    <phoneticPr fontId="2"/>
  </si>
  <si>
    <t>週足D/J＋T/Lﾌﾞﾚｲｸ＋2FS</t>
    <rPh sb="0" eb="1">
      <t>シュウ</t>
    </rPh>
    <rPh sb="1" eb="2">
      <t>アシ</t>
    </rPh>
    <phoneticPr fontId="2"/>
  </si>
  <si>
    <t>↑</t>
    <phoneticPr fontId="2"/>
  </si>
  <si>
    <t>11/30～分↓</t>
    <rPh sb="6" eb="7">
      <t>フン</t>
    </rPh>
    <phoneticPr fontId="2"/>
  </si>
  <si>
    <r>
      <rPr>
        <b/>
        <sz val="11"/>
        <color indexed="8"/>
        <rFont val="ＭＳ Ｐゴシック"/>
        <family val="3"/>
        <charset val="128"/>
      </rPr>
      <t>・週足で引くS/Rの位置が悪化している。</t>
    </r>
    <r>
      <rPr>
        <sz val="11"/>
        <color indexed="8"/>
        <rFont val="ＭＳ Ｐゴシック"/>
        <family val="3"/>
        <charset val="128"/>
      </rPr>
      <t xml:space="preserve">
過去意識されてるS/R近辺なら</t>
    </r>
    <r>
      <rPr>
        <b/>
        <sz val="11"/>
        <color rgb="FFFF0000"/>
        <rFont val="ＭＳ Ｐゴシック"/>
        <family val="3"/>
        <charset val="128"/>
      </rPr>
      <t xml:space="preserve">直近高値(安値)にS/Rを引く！自分の都合に合わせない！
</t>
    </r>
    <r>
      <rPr>
        <sz val="11"/>
        <rFont val="ＭＳ Ｐゴシック"/>
        <family val="3"/>
        <charset val="128"/>
      </rPr>
      <t>だからエントリー回数も多くなった</t>
    </r>
    <rPh sb="1" eb="2">
      <t>シュウ</t>
    </rPh>
    <rPh sb="2" eb="3">
      <t>アシ</t>
    </rPh>
    <rPh sb="4" eb="5">
      <t>ヒ</t>
    </rPh>
    <rPh sb="10" eb="12">
      <t>イチ</t>
    </rPh>
    <rPh sb="13" eb="15">
      <t>アッカ</t>
    </rPh>
    <rPh sb="21" eb="23">
      <t>カコ</t>
    </rPh>
    <rPh sb="23" eb="25">
      <t>イシキ</t>
    </rPh>
    <rPh sb="32" eb="34">
      <t>キンペン</t>
    </rPh>
    <rPh sb="36" eb="38">
      <t>チョッキン</t>
    </rPh>
    <rPh sb="38" eb="40">
      <t>タカネ</t>
    </rPh>
    <rPh sb="41" eb="43">
      <t>ヤスネ</t>
    </rPh>
    <rPh sb="49" eb="50">
      <t>ヒ</t>
    </rPh>
    <rPh sb="52" eb="54">
      <t>ジブン</t>
    </rPh>
    <rPh sb="55" eb="57">
      <t>ツゴウ</t>
    </rPh>
    <rPh sb="58" eb="59">
      <t>ア</t>
    </rPh>
    <rPh sb="73" eb="75">
      <t>カイスウ</t>
    </rPh>
    <rPh sb="76" eb="77">
      <t>オオ</t>
    </rPh>
    <phoneticPr fontId="2"/>
  </si>
  <si>
    <t>・指標発表を軽視してしまった。</t>
    <rPh sb="1" eb="3">
      <t>シヒョウ</t>
    </rPh>
    <rPh sb="3" eb="5">
      <t>ハッピョウ</t>
    </rPh>
    <rPh sb="6" eb="8">
      <t>ケイシ</t>
    </rPh>
    <phoneticPr fontId="2"/>
  </si>
  <si>
    <t>CHFJPY</t>
    <phoneticPr fontId="2"/>
  </si>
  <si>
    <t>USDJPY</t>
    <phoneticPr fontId="2"/>
  </si>
  <si>
    <t>USDCHF</t>
    <phoneticPr fontId="2"/>
  </si>
  <si>
    <t>AUDJPY</t>
    <phoneticPr fontId="2"/>
  </si>
  <si>
    <t>sell</t>
    <phoneticPr fontId="2"/>
  </si>
  <si>
    <t>2015.12.07.12</t>
    <phoneticPr fontId="2"/>
  </si>
  <si>
    <t>2015.12.08.04</t>
    <phoneticPr fontId="2"/>
  </si>
  <si>
    <t>2015.12.08.07</t>
    <phoneticPr fontId="2"/>
  </si>
  <si>
    <t>2015.12.07.21</t>
    <phoneticPr fontId="2"/>
  </si>
  <si>
    <t>2015.12.09.03</t>
    <phoneticPr fontId="2"/>
  </si>
  <si>
    <t>2015.12.10.10</t>
    <phoneticPr fontId="2"/>
  </si>
  <si>
    <t>loss</t>
    <phoneticPr fontId="2"/>
  </si>
  <si>
    <t>win</t>
    <phoneticPr fontId="2"/>
  </si>
  <si>
    <t>2015.12.09.12</t>
    <phoneticPr fontId="2"/>
  </si>
  <si>
    <t>2015.12.09.13</t>
    <phoneticPr fontId="2"/>
  </si>
  <si>
    <t>2015.12.10.02</t>
    <phoneticPr fontId="2"/>
  </si>
  <si>
    <t>drw</t>
    <phoneticPr fontId="2"/>
  </si>
  <si>
    <t>USDJPY</t>
    <phoneticPr fontId="2"/>
  </si>
  <si>
    <t>2015.12.08.01</t>
    <phoneticPr fontId="2"/>
  </si>
  <si>
    <t>2015.12.11.03</t>
    <phoneticPr fontId="2"/>
  </si>
  <si>
    <t>USDCAD</t>
    <phoneticPr fontId="2"/>
  </si>
  <si>
    <t>2015.12.11.07</t>
    <phoneticPr fontId="2"/>
  </si>
  <si>
    <t>21015.12.11.11</t>
    <phoneticPr fontId="2"/>
  </si>
  <si>
    <t>3勝３敗１分</t>
    <rPh sb="1" eb="2">
      <t>ショウ</t>
    </rPh>
    <rPh sb="3" eb="4">
      <t>ハイ</t>
    </rPh>
    <rPh sb="5" eb="6">
      <t>ワ</t>
    </rPh>
    <phoneticPr fontId="2"/>
  </si>
  <si>
    <t>12/7～分↓</t>
    <rPh sb="5" eb="6">
      <t>フン</t>
    </rPh>
    <phoneticPr fontId="2"/>
  </si>
  <si>
    <t>2015.12.07</t>
    <phoneticPr fontId="2"/>
  </si>
  <si>
    <t>今週は100pips超えがふたつあった♪…が、小ロットだったので利益は伸びず。。</t>
    <rPh sb="0" eb="2">
      <t>コンシュウ</t>
    </rPh>
    <rPh sb="10" eb="11">
      <t>コ</t>
    </rPh>
    <rPh sb="23" eb="24">
      <t>ショウ</t>
    </rPh>
    <rPh sb="32" eb="34">
      <t>リエキ</t>
    </rPh>
    <rPh sb="35" eb="36">
      <t>ノ</t>
    </rPh>
    <phoneticPr fontId="2"/>
  </si>
  <si>
    <t>今週３勝３敗１分</t>
    <rPh sb="0" eb="2">
      <t>コンシュウ</t>
    </rPh>
    <rPh sb="3" eb="4">
      <t>ショウ</t>
    </rPh>
    <rPh sb="5" eb="6">
      <t>ハイ</t>
    </rPh>
    <rPh sb="7" eb="8">
      <t>ワ</t>
    </rPh>
    <phoneticPr fontId="2"/>
  </si>
  <si>
    <t>・勝てるT/Lブレイクと負けるT/Lブレイクの差がまだ分かっていない。→勝てるトレードでも自信をもってロットかけれない×</t>
    <rPh sb="1" eb="2">
      <t>カ</t>
    </rPh>
    <rPh sb="12" eb="13">
      <t>マ</t>
    </rPh>
    <rPh sb="23" eb="24">
      <t>サ</t>
    </rPh>
    <rPh sb="27" eb="28">
      <t>ワ</t>
    </rPh>
    <rPh sb="36" eb="37">
      <t>カ</t>
    </rPh>
    <rPh sb="45" eb="47">
      <t>ジシン</t>
    </rPh>
    <phoneticPr fontId="2"/>
  </si>
  <si>
    <t>・ストップ移動がヘタすぎる。</t>
    <rPh sb="5" eb="7">
      <t>イドウ</t>
    </rPh>
    <phoneticPr fontId="2"/>
  </si>
  <si>
    <t>今のままではまだ安定して稼げる気がしない。理由は…</t>
    <rPh sb="0" eb="1">
      <t>イマ</t>
    </rPh>
    <rPh sb="8" eb="10">
      <t>アンテイ</t>
    </rPh>
    <rPh sb="12" eb="13">
      <t>カセ</t>
    </rPh>
    <rPh sb="15" eb="16">
      <t>キ</t>
    </rPh>
    <rPh sb="21" eb="23">
      <t>リユウ</t>
    </rPh>
    <phoneticPr fontId="2"/>
  </si>
  <si>
    <t>上記を改善する検証ネタを考える！</t>
    <rPh sb="0" eb="2">
      <t>ジョウキ</t>
    </rPh>
    <rPh sb="3" eb="5">
      <t>カイゼン</t>
    </rPh>
    <rPh sb="7" eb="9">
      <t>ケンショウ</t>
    </rPh>
    <rPh sb="12" eb="13">
      <t>カンガ</t>
    </rPh>
    <phoneticPr fontId="2"/>
  </si>
  <si>
    <t>４H以下でレンジが続いている時は、急なT/Lのブレイクはフェイクの可能性大？</t>
    <rPh sb="2" eb="4">
      <t>イカ</t>
    </rPh>
    <rPh sb="9" eb="10">
      <t>ツヅ</t>
    </rPh>
    <rPh sb="14" eb="15">
      <t>トキ</t>
    </rPh>
    <rPh sb="17" eb="18">
      <t>キュウ</t>
    </rPh>
    <rPh sb="33" eb="36">
      <t>カノウセイ</t>
    </rPh>
    <rPh sb="36" eb="37">
      <t>ダイ</t>
    </rPh>
    <phoneticPr fontId="2"/>
  </si>
  <si>
    <t>D/Jは最後の要素。S/R等の方が影響強いので、D/Jに捉われすぎない</t>
    <rPh sb="4" eb="6">
      <t>サイゴ</t>
    </rPh>
    <rPh sb="7" eb="9">
      <t>ヨウソ</t>
    </rPh>
    <rPh sb="13" eb="14">
      <t>ナド</t>
    </rPh>
    <rPh sb="15" eb="16">
      <t>ホウ</t>
    </rPh>
    <rPh sb="17" eb="19">
      <t>エイキョウ</t>
    </rPh>
    <rPh sb="19" eb="20">
      <t>ツヨ</t>
    </rPh>
    <rPh sb="28" eb="29">
      <t>トラ</t>
    </rPh>
    <phoneticPr fontId="2"/>
  </si>
  <si>
    <r>
      <t xml:space="preserve">D/Jの確認を忘れない
</t>
    </r>
    <r>
      <rPr>
        <b/>
        <sz val="11"/>
        <color rgb="FFFF0000"/>
        <rFont val="ＭＳ Ｐゴシック"/>
        <family val="3"/>
        <charset val="128"/>
      </rPr>
      <t>D/Jより強い要素を見逃さない</t>
    </r>
    <rPh sb="4" eb="6">
      <t>カクニン</t>
    </rPh>
    <rPh sb="7" eb="8">
      <t>ワス</t>
    </rPh>
    <rPh sb="17" eb="18">
      <t>ツヨ</t>
    </rPh>
    <rPh sb="19" eb="21">
      <t>ヨウソ</t>
    </rPh>
    <rPh sb="22" eb="24">
      <t>ミノガ</t>
    </rPh>
    <phoneticPr fontId="2"/>
  </si>
  <si>
    <t>先週末の強い指標発表後で週明け狙いが少ないかと思ったが、ゼンゼンそんなことなかった</t>
    <rPh sb="0" eb="3">
      <t>センシュウマツ</t>
    </rPh>
    <rPh sb="4" eb="5">
      <t>ツヨ</t>
    </rPh>
    <rPh sb="6" eb="8">
      <t>シヒョウ</t>
    </rPh>
    <rPh sb="8" eb="10">
      <t>ハッピョウ</t>
    </rPh>
    <rPh sb="10" eb="11">
      <t>アト</t>
    </rPh>
    <rPh sb="12" eb="14">
      <t>シュウア</t>
    </rPh>
    <rPh sb="15" eb="16">
      <t>ネラ</t>
    </rPh>
    <rPh sb="18" eb="19">
      <t>スク</t>
    </rPh>
    <rPh sb="23" eb="24">
      <t>オモ</t>
    </rPh>
    <phoneticPr fontId="2"/>
  </si>
</sst>
</file>

<file path=xl/styles.xml><?xml version="1.0" encoding="utf-8"?>
<styleSheet xmlns="http://schemas.openxmlformats.org/spreadsheetml/2006/main">
  <numFmts count="10">
    <numFmt numFmtId="5" formatCode="&quot;¥&quot;#,##0;&quot;¥&quot;\-#,##0"/>
    <numFmt numFmtId="176" formatCode="0_ "/>
    <numFmt numFmtId="177" formatCode="0.0_);[Red]\(0.0\)"/>
    <numFmt numFmtId="178" formatCode="0_);[Red]\(0\)"/>
    <numFmt numFmtId="179" formatCode="0.00_ ;[Red]\-0.00\ "/>
    <numFmt numFmtId="180" formatCode="0.00_ "/>
    <numFmt numFmtId="181" formatCode="0.00000_ "/>
    <numFmt numFmtId="182" formatCode="&quot;¥&quot;#,##0_);[Red]\(&quot;¥&quot;#,##0\)"/>
    <numFmt numFmtId="183" formatCode="[$-F800]dddd\,\ mmmm\ dd\,\ yyyy"/>
    <numFmt numFmtId="184" formatCode="yyyy\.mm\.dd\ hh:mm:"/>
  </numFmts>
  <fonts count="26">
    <font>
      <sz val="11"/>
      <color indexed="8"/>
      <name val="ＭＳ Ｐゴシック"/>
      <family val="3"/>
      <charset val="128"/>
    </font>
    <font>
      <sz val="11"/>
      <color indexed="8"/>
      <name val="ＭＳ Ｐゴシック"/>
      <family val="3"/>
      <charset val="128"/>
    </font>
    <font>
      <sz val="6"/>
      <name val="ＭＳ Ｐゴシック"/>
      <family val="3"/>
      <charset val="128"/>
    </font>
    <font>
      <b/>
      <sz val="11"/>
      <color indexed="10"/>
      <name val="ＭＳ Ｐゴシック"/>
      <family val="3"/>
      <charset val="128"/>
    </font>
    <font>
      <sz val="11"/>
      <name val="ＭＳ Ｐゴシック"/>
      <family val="3"/>
      <charset val="128"/>
    </font>
    <font>
      <b/>
      <sz val="11"/>
      <color indexed="8"/>
      <name val="ＭＳ Ｐゴシック"/>
      <family val="3"/>
      <charset val="128"/>
    </font>
    <font>
      <sz val="11"/>
      <color rgb="FF000000"/>
      <name val="ＭＳ Ｐゴシック"/>
      <family val="3"/>
      <charset val="128"/>
    </font>
    <font>
      <sz val="11"/>
      <color rgb="FF000000"/>
      <name val="Calibri"/>
      <family val="2"/>
    </font>
    <font>
      <sz val="10"/>
      <color indexed="8"/>
      <name val="ＭＳ Ｐゴシック"/>
      <family val="3"/>
      <charset val="128"/>
    </font>
    <font>
      <sz val="11"/>
      <color indexed="60"/>
      <name val="ＭＳ Ｐゴシック"/>
      <family val="3"/>
      <charset val="128"/>
    </font>
    <font>
      <sz val="11"/>
      <color indexed="9"/>
      <name val="ＭＳ Ｐゴシック"/>
      <family val="3"/>
      <charset val="128"/>
    </font>
    <font>
      <sz val="10"/>
      <color indexed="10"/>
      <name val="ＭＳ Ｐゴシック"/>
      <family val="3"/>
      <charset val="128"/>
    </font>
    <font>
      <sz val="11"/>
      <color indexed="10"/>
      <name val="ＭＳ Ｐゴシック"/>
      <family val="3"/>
      <charset val="128"/>
    </font>
    <font>
      <b/>
      <sz val="72"/>
      <color indexed="8"/>
      <name val="ＤＦ中楷書体-U"/>
      <family val="3"/>
      <charset val="128"/>
    </font>
    <font>
      <b/>
      <sz val="11"/>
      <color rgb="FFFF0000"/>
      <name val="ＭＳ Ｐゴシック"/>
      <family val="3"/>
      <charset val="128"/>
    </font>
    <font>
      <b/>
      <sz val="14"/>
      <color indexed="8"/>
      <name val="ＭＳ Ｐゴシック"/>
      <family val="3"/>
      <charset val="128"/>
    </font>
    <font>
      <sz val="10"/>
      <color theme="1"/>
      <name val="ＭＳ Ｐゴシック"/>
      <family val="3"/>
      <charset val="128"/>
      <scheme val="minor"/>
    </font>
    <font>
      <sz val="6"/>
      <name val="ＭＳ Ｐゴシック"/>
      <family val="2"/>
      <charset val="128"/>
      <scheme val="minor"/>
    </font>
    <font>
      <b/>
      <sz val="9"/>
      <color indexed="81"/>
      <name val="ＭＳ Ｐゴシック"/>
      <family val="3"/>
      <charset val="128"/>
    </font>
    <font>
      <b/>
      <sz val="14"/>
      <color theme="1"/>
      <name val="ＭＳ Ｐゴシック"/>
      <family val="3"/>
      <charset val="128"/>
      <scheme val="minor"/>
    </font>
    <font>
      <sz val="10"/>
      <color rgb="FFFFFFCC"/>
      <name val="ＭＳ Ｐゴシック"/>
      <family val="3"/>
      <charset val="128"/>
      <scheme val="minor"/>
    </font>
    <font>
      <b/>
      <sz val="10"/>
      <color theme="1"/>
      <name val="ＭＳ Ｐゴシック"/>
      <family val="3"/>
      <charset val="128"/>
      <scheme val="minor"/>
    </font>
    <font>
      <b/>
      <sz val="11"/>
      <name val="ＭＳ Ｐゴシック"/>
      <family val="3"/>
      <charset val="128"/>
    </font>
    <font>
      <b/>
      <u/>
      <sz val="11"/>
      <color indexed="8"/>
      <name val="ＭＳ Ｐゴシック"/>
      <family val="3"/>
      <charset val="128"/>
    </font>
    <font>
      <sz val="11"/>
      <color theme="3" tint="0.39997558519241921"/>
      <name val="ＭＳ Ｐゴシック"/>
      <family val="3"/>
      <charset val="128"/>
    </font>
    <font>
      <sz val="8"/>
      <color indexed="8"/>
      <name val="ＭＳ Ｐゴシック"/>
      <family val="3"/>
      <charset val="128"/>
    </font>
  </fonts>
  <fills count="13">
    <fill>
      <patternFill patternType="none"/>
    </fill>
    <fill>
      <patternFill patternType="gray125"/>
    </fill>
    <fill>
      <patternFill patternType="solid">
        <fgColor indexed="53"/>
        <bgColor indexed="64"/>
      </patternFill>
    </fill>
    <fill>
      <patternFill patternType="solid">
        <fgColor indexed="42"/>
        <bgColor indexed="64"/>
      </patternFill>
    </fill>
    <fill>
      <patternFill patternType="solid">
        <fgColor theme="0" tint="-0.499984740745262"/>
        <bgColor indexed="64"/>
      </patternFill>
    </fill>
    <fill>
      <patternFill patternType="solid">
        <fgColor indexed="22"/>
        <bgColor indexed="64"/>
      </patternFill>
    </fill>
    <fill>
      <patternFill patternType="solid">
        <fgColor theme="0" tint="-0.249977111117893"/>
        <bgColor indexed="64"/>
      </patternFill>
    </fill>
    <fill>
      <patternFill patternType="solid">
        <fgColor indexed="62"/>
        <bgColor indexed="64"/>
      </patternFill>
    </fill>
    <fill>
      <patternFill patternType="solid">
        <fgColor rgb="FF99FF99"/>
        <bgColor indexed="64"/>
      </patternFill>
    </fill>
    <fill>
      <patternFill patternType="solid">
        <fgColor rgb="FFFFFFCC"/>
        <bgColor indexed="64"/>
      </patternFill>
    </fill>
    <fill>
      <patternFill patternType="solid">
        <fgColor rgb="FF996633"/>
        <bgColor indexed="64"/>
      </patternFill>
    </fill>
    <fill>
      <patternFill patternType="solid">
        <fgColor rgb="FFFFCCFF"/>
        <bgColor indexed="64"/>
      </patternFill>
    </fill>
    <fill>
      <patternFill patternType="solid">
        <fgColor rgb="FF002060"/>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0"/>
      </left>
      <right style="medium">
        <color indexed="60"/>
      </right>
      <top style="medium">
        <color indexed="60"/>
      </top>
      <bottom style="medium">
        <color indexed="6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95">
    <xf numFmtId="0" fontId="0" fillId="0" borderId="0" xfId="0">
      <alignment vertical="center"/>
    </xf>
    <xf numFmtId="56" fontId="0" fillId="0" borderId="0" xfId="0" applyNumberFormat="1" applyAlignment="1">
      <alignment horizontal="left" vertical="center"/>
    </xf>
    <xf numFmtId="0" fontId="0" fillId="0" borderId="0" xfId="0" applyAlignment="1">
      <alignment horizontal="left" vertical="center"/>
    </xf>
    <xf numFmtId="0" fontId="0" fillId="0" borderId="0" xfId="0" applyFill="1">
      <alignment vertical="center"/>
    </xf>
    <xf numFmtId="0" fontId="4" fillId="0" borderId="0" xfId="0" applyFont="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5" fillId="0" borderId="0" xfId="0" applyFont="1" applyAlignment="1">
      <alignment horizontal="left" vertical="center"/>
    </xf>
    <xf numFmtId="0" fontId="6" fillId="0" borderId="0" xfId="0" applyFont="1" applyAlignment="1">
      <alignmen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0" fillId="0" borderId="0" xfId="0" applyAlignment="1">
      <alignment horizontal="center" vertical="center"/>
    </xf>
    <xf numFmtId="0" fontId="0" fillId="3" borderId="7" xfId="0" applyNumberFormat="1" applyFont="1" applyFill="1" applyBorder="1" applyAlignment="1" applyProtection="1">
      <alignment horizontal="left" vertical="center"/>
    </xf>
    <xf numFmtId="0" fontId="0" fillId="3" borderId="8" xfId="0" applyNumberFormat="1" applyFont="1" applyFill="1" applyBorder="1" applyAlignment="1" applyProtection="1">
      <alignment horizontal="center" vertical="center"/>
    </xf>
    <xf numFmtId="0" fontId="8" fillId="3" borderId="8" xfId="0" applyNumberFormat="1" applyFont="1" applyFill="1" applyBorder="1" applyAlignment="1" applyProtection="1">
      <alignment horizontal="center" vertical="center"/>
    </xf>
    <xf numFmtId="176" fontId="0" fillId="3" borderId="8" xfId="0" applyNumberFormat="1" applyFont="1" applyFill="1" applyBorder="1" applyAlignment="1" applyProtection="1">
      <alignment horizontal="center" vertical="center"/>
    </xf>
    <xf numFmtId="177" fontId="0" fillId="3" borderId="8" xfId="0" applyNumberFormat="1" applyFont="1" applyFill="1" applyBorder="1" applyAlignment="1" applyProtection="1">
      <alignment horizontal="center" vertical="center"/>
    </xf>
    <xf numFmtId="177" fontId="0" fillId="3" borderId="9" xfId="0" applyNumberFormat="1" applyFont="1" applyFill="1" applyBorder="1" applyAlignment="1" applyProtection="1">
      <alignment horizontal="center" vertical="center"/>
    </xf>
    <xf numFmtId="0" fontId="0" fillId="3" borderId="10" xfId="0" applyNumberFormat="1" applyFont="1" applyFill="1" applyBorder="1" applyAlignment="1" applyProtection="1">
      <alignment horizontal="center" vertical="center"/>
    </xf>
    <xf numFmtId="178" fontId="0" fillId="3" borderId="10" xfId="0" applyNumberFormat="1" applyFill="1" applyBorder="1" applyAlignment="1" applyProtection="1">
      <alignment horizontal="center" vertical="center"/>
    </xf>
    <xf numFmtId="0" fontId="0" fillId="4" borderId="0" xfId="0" applyFill="1">
      <alignment vertical="center"/>
    </xf>
    <xf numFmtId="0" fontId="0" fillId="4" borderId="0" xfId="0" applyFill="1" applyAlignment="1">
      <alignment horizontal="left" vertical="center"/>
    </xf>
    <xf numFmtId="0" fontId="8" fillId="4" borderId="0" xfId="0" applyFont="1" applyFill="1">
      <alignment vertical="center"/>
    </xf>
    <xf numFmtId="176" fontId="0" fillId="4" borderId="0" xfId="0" applyNumberFormat="1" applyFill="1">
      <alignment vertical="center"/>
    </xf>
    <xf numFmtId="177" fontId="0" fillId="4" borderId="0" xfId="0" applyNumberFormat="1" applyFill="1">
      <alignment vertical="center"/>
    </xf>
    <xf numFmtId="178" fontId="0" fillId="4" borderId="0" xfId="0" applyNumberFormat="1" applyFill="1">
      <alignment vertical="center"/>
    </xf>
    <xf numFmtId="177" fontId="0" fillId="4" borderId="0" xfId="0" applyNumberFormat="1" applyFont="1" applyFill="1" applyBorder="1" applyAlignment="1" applyProtection="1">
      <alignment vertical="center"/>
    </xf>
    <xf numFmtId="177" fontId="4" fillId="4" borderId="0" xfId="0" applyNumberFormat="1" applyFont="1" applyFill="1" applyBorder="1" applyAlignment="1" applyProtection="1">
      <alignment vertical="center"/>
    </xf>
    <xf numFmtId="0" fontId="0" fillId="4" borderId="0" xfId="0" applyFill="1" applyBorder="1" applyAlignment="1">
      <alignment horizontal="right" vertical="center"/>
    </xf>
    <xf numFmtId="0" fontId="0" fillId="5" borderId="0" xfId="0" applyFill="1">
      <alignment vertical="center"/>
    </xf>
    <xf numFmtId="0" fontId="3" fillId="5" borderId="0" xfId="0" applyFont="1" applyFill="1" applyAlignment="1">
      <alignment horizontal="left" vertical="center"/>
    </xf>
    <xf numFmtId="0" fontId="8" fillId="5" borderId="0" xfId="0" applyFont="1" applyFill="1">
      <alignment vertical="center"/>
    </xf>
    <xf numFmtId="176" fontId="0" fillId="5" borderId="0" xfId="0" applyNumberFormat="1" applyFill="1">
      <alignment vertical="center"/>
    </xf>
    <xf numFmtId="177" fontId="0" fillId="5" borderId="0" xfId="0" applyNumberFormat="1" applyFill="1">
      <alignment vertical="center"/>
    </xf>
    <xf numFmtId="177" fontId="0" fillId="5" borderId="0" xfId="0" applyNumberFormat="1" applyFont="1" applyFill="1" applyBorder="1" applyAlignment="1" applyProtection="1">
      <alignment vertical="center"/>
    </xf>
    <xf numFmtId="178" fontId="0" fillId="5" borderId="0" xfId="0" applyNumberFormat="1" applyFill="1">
      <alignment vertical="center"/>
    </xf>
    <xf numFmtId="0" fontId="0" fillId="5" borderId="0" xfId="0" applyFill="1" applyAlignment="1">
      <alignment horizontal="left" vertical="center"/>
    </xf>
    <xf numFmtId="0" fontId="0" fillId="5" borderId="0" xfId="0" applyFill="1" applyBorder="1" applyAlignment="1">
      <alignment horizontal="right" vertical="center"/>
    </xf>
    <xf numFmtId="177" fontId="0" fillId="5" borderId="0" xfId="0" applyNumberFormat="1" applyFill="1" applyBorder="1" applyAlignment="1" applyProtection="1">
      <alignment horizontal="right" vertical="center"/>
    </xf>
    <xf numFmtId="0" fontId="0" fillId="5" borderId="0" xfId="0" applyFill="1" applyBorder="1">
      <alignment vertical="center"/>
    </xf>
    <xf numFmtId="0" fontId="0" fillId="5" borderId="0" xfId="0" applyFill="1" applyBorder="1" applyAlignment="1">
      <alignment horizontal="left" vertical="center"/>
    </xf>
    <xf numFmtId="0" fontId="8" fillId="5" borderId="0" xfId="0" applyFont="1" applyFill="1" applyBorder="1">
      <alignment vertical="center"/>
    </xf>
    <xf numFmtId="176" fontId="0" fillId="5" borderId="0" xfId="0" applyNumberFormat="1" applyFill="1" applyBorder="1">
      <alignment vertical="center"/>
    </xf>
    <xf numFmtId="177" fontId="0" fillId="5" borderId="0" xfId="0" applyNumberFormat="1" applyFill="1" applyBorder="1">
      <alignment vertical="center"/>
    </xf>
    <xf numFmtId="0" fontId="0" fillId="6" borderId="0" xfId="0" applyFill="1">
      <alignment vertical="center"/>
    </xf>
    <xf numFmtId="0" fontId="3" fillId="6" borderId="0" xfId="0" applyFont="1" applyFill="1" applyAlignment="1">
      <alignment horizontal="left" vertical="center"/>
    </xf>
    <xf numFmtId="0" fontId="8" fillId="6" borderId="0" xfId="0" applyFont="1" applyFill="1">
      <alignment vertical="center"/>
    </xf>
    <xf numFmtId="176" fontId="0" fillId="6" borderId="0" xfId="0" applyNumberFormat="1" applyFill="1">
      <alignment vertical="center"/>
    </xf>
    <xf numFmtId="0" fontId="0" fillId="6" borderId="0" xfId="0" applyFill="1" applyBorder="1">
      <alignment vertical="center"/>
    </xf>
    <xf numFmtId="177" fontId="0" fillId="6" borderId="0" xfId="0" applyNumberFormat="1" applyFill="1">
      <alignment vertical="center"/>
    </xf>
    <xf numFmtId="177" fontId="0" fillId="6" borderId="0" xfId="0" applyNumberFormat="1" applyFont="1" applyFill="1" applyBorder="1" applyAlignment="1" applyProtection="1">
      <alignment vertical="center"/>
    </xf>
    <xf numFmtId="178" fontId="0" fillId="6" borderId="0" xfId="0" applyNumberFormat="1" applyFill="1">
      <alignment vertical="center"/>
    </xf>
    <xf numFmtId="0" fontId="0" fillId="6" borderId="0" xfId="0" applyFill="1" applyAlignment="1">
      <alignment horizontal="left" vertical="center"/>
    </xf>
    <xf numFmtId="0" fontId="8" fillId="6" borderId="0" xfId="0" applyFont="1" applyFill="1" applyBorder="1">
      <alignment vertical="center"/>
    </xf>
    <xf numFmtId="0" fontId="0" fillId="6" borderId="0" xfId="0" applyFill="1" applyBorder="1" applyAlignment="1">
      <alignment horizontal="right" vertical="center"/>
    </xf>
    <xf numFmtId="0" fontId="0" fillId="6" borderId="0" xfId="0" applyFill="1" applyBorder="1" applyAlignment="1">
      <alignment horizontal="left" vertical="center"/>
    </xf>
    <xf numFmtId="176" fontId="0" fillId="6" borderId="0" xfId="0" applyNumberFormat="1" applyFill="1" applyBorder="1">
      <alignment vertical="center"/>
    </xf>
    <xf numFmtId="177" fontId="0" fillId="6" borderId="0" xfId="0" applyNumberFormat="1" applyFill="1" applyBorder="1">
      <alignment vertical="center"/>
    </xf>
    <xf numFmtId="0" fontId="0" fillId="0" borderId="0" xfId="0" applyFill="1" applyBorder="1">
      <alignment vertical="center"/>
    </xf>
    <xf numFmtId="176" fontId="0" fillId="0" borderId="0" xfId="0" applyNumberFormat="1">
      <alignment vertical="center"/>
    </xf>
    <xf numFmtId="176" fontId="0" fillId="0" borderId="0" xfId="0" applyNumberFormat="1" applyAlignment="1">
      <alignment horizontal="left" vertical="center"/>
    </xf>
    <xf numFmtId="0" fontId="8" fillId="0" borderId="0" xfId="0" applyFont="1">
      <alignment vertical="center"/>
    </xf>
    <xf numFmtId="0" fontId="0" fillId="0" borderId="0" xfId="0" applyFill="1" applyBorder="1" applyAlignment="1">
      <alignment horizontal="right" vertical="center"/>
    </xf>
    <xf numFmtId="177" fontId="0" fillId="0" borderId="0" xfId="0" applyNumberFormat="1">
      <alignment vertical="center"/>
    </xf>
    <xf numFmtId="177" fontId="0" fillId="0" borderId="0" xfId="0" applyNumberFormat="1" applyFont="1" applyFill="1" applyBorder="1" applyAlignment="1" applyProtection="1">
      <alignment vertical="center"/>
    </xf>
    <xf numFmtId="178" fontId="0" fillId="0" borderId="0" xfId="0" applyNumberFormat="1">
      <alignment vertical="center"/>
    </xf>
    <xf numFmtId="0" fontId="0" fillId="0" borderId="11" xfId="0" applyBorder="1">
      <alignment vertical="center"/>
    </xf>
    <xf numFmtId="0" fontId="0" fillId="0" borderId="0" xfId="0" applyBorder="1">
      <alignment vertical="center"/>
    </xf>
    <xf numFmtId="176" fontId="0" fillId="0" borderId="0" xfId="0" applyNumberFormat="1" applyBorder="1">
      <alignment vertical="center"/>
    </xf>
    <xf numFmtId="176" fontId="0" fillId="0" borderId="0" xfId="0" applyNumberFormat="1" applyBorder="1" applyAlignment="1">
      <alignment horizontal="left" vertical="center"/>
    </xf>
    <xf numFmtId="0" fontId="0" fillId="0" borderId="12" xfId="0" applyBorder="1">
      <alignment vertical="center"/>
    </xf>
    <xf numFmtId="176" fontId="0" fillId="0" borderId="12" xfId="0" applyNumberFormat="1" applyBorder="1">
      <alignment vertical="center"/>
    </xf>
    <xf numFmtId="176" fontId="0" fillId="0" borderId="12" xfId="0" applyNumberFormat="1" applyBorder="1" applyAlignment="1">
      <alignment horizontal="left" vertical="center"/>
    </xf>
    <xf numFmtId="178" fontId="0" fillId="0" borderId="12" xfId="0" applyNumberFormat="1" applyBorder="1">
      <alignment vertical="center"/>
    </xf>
    <xf numFmtId="0" fontId="4" fillId="0" borderId="0" xfId="0" applyNumberFormat="1" applyFont="1" applyFill="1" applyBorder="1" applyAlignment="1" applyProtection="1">
      <alignment vertical="center"/>
    </xf>
    <xf numFmtId="0" fontId="0" fillId="0" borderId="11" xfId="0" applyNumberFormat="1" applyFont="1" applyFill="1" applyBorder="1" applyAlignment="1" applyProtection="1">
      <alignment vertical="center"/>
    </xf>
    <xf numFmtId="176" fontId="0" fillId="0" borderId="11" xfId="0" applyNumberFormat="1" applyFont="1" applyFill="1" applyBorder="1" applyAlignment="1" applyProtection="1">
      <alignment vertical="center"/>
    </xf>
    <xf numFmtId="176" fontId="0" fillId="0" borderId="11" xfId="0" applyNumberFormat="1" applyFont="1" applyFill="1" applyBorder="1" applyAlignment="1" applyProtection="1">
      <alignment horizontal="left" vertical="center"/>
    </xf>
    <xf numFmtId="0" fontId="9"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center" vertical="center"/>
    </xf>
    <xf numFmtId="176" fontId="10" fillId="0" borderId="0" xfId="0" applyNumberFormat="1" applyFont="1" applyFill="1" applyBorder="1" applyAlignment="1" applyProtection="1">
      <alignment horizontal="left" vertical="center"/>
    </xf>
    <xf numFmtId="177" fontId="10" fillId="7" borderId="8" xfId="0" applyNumberFormat="1" applyFont="1" applyFill="1" applyBorder="1" applyAlignment="1" applyProtection="1">
      <alignment horizontal="center" vertical="center"/>
    </xf>
    <xf numFmtId="177" fontId="10" fillId="7" borderId="16" xfId="0" applyNumberFormat="1" applyFont="1" applyFill="1" applyBorder="1" applyAlignment="1" applyProtection="1">
      <alignment horizontal="left" vertical="center"/>
    </xf>
    <xf numFmtId="0" fontId="0" fillId="0" borderId="17" xfId="0" applyNumberFormat="1" applyFont="1" applyFill="1" applyBorder="1" applyAlignment="1" applyProtection="1">
      <alignment vertical="center"/>
    </xf>
    <xf numFmtId="0" fontId="8" fillId="0" borderId="18"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center"/>
    </xf>
    <xf numFmtId="176" fontId="0" fillId="0" borderId="0" xfId="0" applyNumberFormat="1" applyFont="1" applyFill="1" applyBorder="1" applyAlignment="1" applyProtection="1">
      <alignment horizontal="left" vertical="center"/>
    </xf>
    <xf numFmtId="176" fontId="8" fillId="0" borderId="17" xfId="0" applyNumberFormat="1" applyFont="1" applyFill="1" applyBorder="1" applyAlignment="1" applyProtection="1">
      <alignment vertical="center"/>
    </xf>
    <xf numFmtId="0" fontId="0" fillId="0" borderId="3"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left" vertical="center"/>
    </xf>
    <xf numFmtId="0" fontId="0" fillId="0" borderId="22" xfId="0" applyNumberFormat="1" applyFont="1" applyFill="1" applyBorder="1" applyAlignment="1" applyProtection="1">
      <alignment vertical="center"/>
    </xf>
    <xf numFmtId="0" fontId="8" fillId="0" borderId="23" xfId="0" applyNumberFormat="1" applyFont="1" applyFill="1" applyBorder="1" applyAlignment="1" applyProtection="1">
      <alignment vertical="center"/>
    </xf>
    <xf numFmtId="176" fontId="8" fillId="0" borderId="22" xfId="0" applyNumberFormat="1" applyFont="1" applyFill="1" applyBorder="1" applyAlignment="1" applyProtection="1">
      <alignment vertical="center"/>
    </xf>
    <xf numFmtId="0" fontId="0" fillId="0" borderId="24" xfId="0" applyNumberFormat="1" applyFont="1" applyFill="1" applyBorder="1" applyAlignment="1" applyProtection="1">
      <alignment horizontal="center" vertical="center"/>
    </xf>
    <xf numFmtId="177" fontId="0" fillId="0" borderId="23" xfId="0" applyNumberFormat="1" applyFont="1" applyFill="1" applyBorder="1" applyAlignment="1" applyProtection="1">
      <alignment horizontal="center" vertical="center"/>
    </xf>
    <xf numFmtId="177" fontId="0" fillId="0" borderId="20" xfId="0" applyNumberFormat="1" applyBorder="1">
      <alignment vertical="center"/>
    </xf>
    <xf numFmtId="177" fontId="0" fillId="0" borderId="25" xfId="0" applyNumberFormat="1" applyFont="1" applyFill="1" applyBorder="1" applyAlignment="1" applyProtection="1">
      <alignment horizontal="left" vertical="center"/>
    </xf>
    <xf numFmtId="0" fontId="11" fillId="0" borderId="23" xfId="0" applyNumberFormat="1" applyFont="1" applyFill="1" applyBorder="1" applyAlignment="1" applyProtection="1">
      <alignment vertical="center"/>
    </xf>
    <xf numFmtId="0" fontId="0" fillId="0" borderId="26" xfId="0" applyNumberFormat="1" applyFont="1" applyFill="1" applyBorder="1" applyAlignment="1" applyProtection="1">
      <alignment vertical="center"/>
    </xf>
    <xf numFmtId="0" fontId="8" fillId="0" borderId="27" xfId="0" applyNumberFormat="1" applyFont="1" applyFill="1" applyBorder="1" applyAlignment="1" applyProtection="1">
      <alignment vertical="center"/>
    </xf>
    <xf numFmtId="177" fontId="0" fillId="0" borderId="28" xfId="0" applyNumberFormat="1" applyFont="1" applyFill="1" applyBorder="1" applyAlignment="1" applyProtection="1">
      <alignment horizontal="left" vertical="center"/>
    </xf>
    <xf numFmtId="179" fontId="8" fillId="0" borderId="23" xfId="0" applyNumberFormat="1" applyFont="1" applyFill="1" applyBorder="1" applyAlignment="1" applyProtection="1">
      <alignment vertical="center"/>
    </xf>
    <xf numFmtId="180" fontId="8" fillId="0" borderId="23" xfId="0" applyNumberFormat="1" applyFont="1" applyFill="1" applyBorder="1" applyAlignment="1" applyProtection="1">
      <alignment vertical="center"/>
    </xf>
    <xf numFmtId="0" fontId="0" fillId="0" borderId="29" xfId="0" applyNumberFormat="1" applyFont="1" applyFill="1" applyBorder="1" applyAlignment="1" applyProtection="1">
      <alignment vertical="center"/>
    </xf>
    <xf numFmtId="9" fontId="8" fillId="0" borderId="30" xfId="0" applyNumberFormat="1" applyFont="1" applyFill="1" applyBorder="1" applyAlignment="1" applyProtection="1">
      <alignment vertical="center"/>
    </xf>
    <xf numFmtId="176" fontId="0" fillId="0" borderId="0" xfId="0" applyNumberFormat="1" applyFont="1" applyFill="1" applyBorder="1" applyAlignment="1" applyProtection="1">
      <alignment vertical="center"/>
    </xf>
    <xf numFmtId="176" fontId="8" fillId="0" borderId="29" xfId="0" applyNumberFormat="1" applyFont="1" applyFill="1" applyBorder="1" applyAlignment="1" applyProtection="1">
      <alignment vertical="center"/>
    </xf>
    <xf numFmtId="0" fontId="0" fillId="0" borderId="33"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xf>
    <xf numFmtId="177" fontId="0" fillId="0" borderId="34" xfId="0" applyNumberFormat="1" applyFont="1" applyFill="1" applyBorder="1" applyAlignment="1" applyProtection="1">
      <alignment horizontal="left" vertical="center"/>
    </xf>
    <xf numFmtId="176" fontId="8" fillId="0" borderId="10" xfId="0" applyNumberFormat="1" applyFont="1" applyFill="1" applyBorder="1" applyAlignment="1" applyProtection="1">
      <alignment vertical="center"/>
    </xf>
    <xf numFmtId="0" fontId="0" fillId="0" borderId="10" xfId="0" applyNumberFormat="1" applyFont="1" applyFill="1" applyBorder="1" applyAlignment="1" applyProtection="1">
      <alignment horizontal="center" vertical="center"/>
    </xf>
    <xf numFmtId="177" fontId="0" fillId="0" borderId="10" xfId="0" applyNumberFormat="1" applyFont="1" applyFill="1" applyBorder="1" applyAlignment="1" applyProtection="1">
      <alignment horizontal="center" vertical="center"/>
    </xf>
    <xf numFmtId="177" fontId="0" fillId="0" borderId="10" xfId="0" applyNumberFormat="1" applyFont="1" applyFill="1" applyBorder="1" applyAlignment="1" applyProtection="1">
      <alignment horizontal="left" vertical="center"/>
    </xf>
    <xf numFmtId="0" fontId="10" fillId="7" borderId="8" xfId="0" applyNumberFormat="1" applyFont="1" applyFill="1" applyBorder="1" applyAlignment="1" applyProtection="1">
      <alignment horizontal="center" vertical="center"/>
    </xf>
    <xf numFmtId="176" fontId="10" fillId="7" borderId="35" xfId="0" applyNumberFormat="1" applyFont="1" applyFill="1" applyBorder="1" applyAlignment="1" applyProtection="1">
      <alignment horizontal="left" vertical="center"/>
    </xf>
    <xf numFmtId="0" fontId="10" fillId="7" borderId="10" xfId="0" applyNumberFormat="1" applyFont="1" applyFill="1" applyBorder="1" applyAlignment="1" applyProtection="1">
      <alignment horizontal="center" vertical="center"/>
    </xf>
    <xf numFmtId="176" fontId="0" fillId="0" borderId="17" xfId="0" applyNumberFormat="1" applyFont="1" applyFill="1" applyBorder="1" applyAlignment="1" applyProtection="1">
      <alignment vertical="center"/>
    </xf>
    <xf numFmtId="0" fontId="0" fillId="0" borderId="18" xfId="0" applyNumberFormat="1" applyFont="1" applyFill="1" applyBorder="1" applyAlignment="1" applyProtection="1">
      <alignment horizontal="center" vertical="center"/>
    </xf>
    <xf numFmtId="176" fontId="0" fillId="0" borderId="36" xfId="0" applyNumberFormat="1" applyFont="1" applyFill="1" applyBorder="1" applyAlignment="1" applyProtection="1">
      <alignment horizontal="left" vertical="center"/>
    </xf>
    <xf numFmtId="0" fontId="0" fillId="0" borderId="37" xfId="0" applyNumberFormat="1" applyFont="1" applyFill="1" applyBorder="1" applyAlignment="1" applyProtection="1">
      <alignment horizontal="center" vertical="center"/>
    </xf>
    <xf numFmtId="176" fontId="0" fillId="0" borderId="22" xfId="0" applyNumberFormat="1" applyFont="1" applyFill="1" applyBorder="1" applyAlignment="1" applyProtection="1">
      <alignment vertical="center"/>
    </xf>
    <xf numFmtId="176" fontId="0" fillId="0" borderId="23" xfId="0" applyNumberFormat="1" applyFont="1" applyFill="1" applyBorder="1" applyAlignment="1" applyProtection="1">
      <alignment horizontal="left" vertical="center"/>
    </xf>
    <xf numFmtId="0" fontId="0" fillId="0" borderId="38" xfId="0" applyNumberFormat="1" applyFont="1" applyFill="1" applyBorder="1" applyAlignment="1" applyProtection="1">
      <alignment horizontal="center" vertical="center"/>
    </xf>
    <xf numFmtId="176" fontId="0" fillId="0" borderId="39" xfId="0" applyNumberFormat="1" applyFont="1" applyFill="1" applyBorder="1" applyAlignment="1" applyProtection="1">
      <alignment vertical="center"/>
    </xf>
    <xf numFmtId="0" fontId="0" fillId="0" borderId="1"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left" vertical="center"/>
    </xf>
    <xf numFmtId="0" fontId="0" fillId="0" borderId="41" xfId="0" applyNumberFormat="1" applyFont="1" applyFill="1" applyBorder="1" applyAlignment="1" applyProtection="1">
      <alignment horizontal="center" vertical="center"/>
    </xf>
    <xf numFmtId="176" fontId="0" fillId="0" borderId="24" xfId="0" applyNumberFormat="1" applyFont="1" applyFill="1" applyBorder="1" applyAlignment="1" applyProtection="1">
      <alignment vertical="center"/>
    </xf>
    <xf numFmtId="0" fontId="0" fillId="0" borderId="24" xfId="0" applyNumberFormat="1" applyFont="1" applyFill="1" applyBorder="1" applyAlignment="1" applyProtection="1">
      <alignment vertical="center"/>
    </xf>
    <xf numFmtId="0" fontId="0" fillId="0" borderId="42" xfId="0" applyNumberFormat="1" applyFont="1" applyFill="1" applyBorder="1" applyAlignment="1" applyProtection="1">
      <alignment vertical="center"/>
    </xf>
    <xf numFmtId="0" fontId="0" fillId="0" borderId="43" xfId="0" applyBorder="1">
      <alignment vertical="center"/>
    </xf>
    <xf numFmtId="0" fontId="0" fillId="0" borderId="24" xfId="0" applyNumberFormat="1" applyFill="1" applyBorder="1" applyAlignment="1" applyProtection="1">
      <alignment vertical="center"/>
    </xf>
    <xf numFmtId="0" fontId="0" fillId="0" borderId="24" xfId="0" applyBorder="1" applyAlignment="1">
      <alignment vertical="center"/>
    </xf>
    <xf numFmtId="0" fontId="0" fillId="0" borderId="44" xfId="0" applyBorder="1">
      <alignment vertical="center"/>
    </xf>
    <xf numFmtId="0" fontId="0" fillId="0" borderId="3" xfId="0" applyFill="1" applyBorder="1" applyAlignment="1">
      <alignment vertical="center"/>
    </xf>
    <xf numFmtId="0" fontId="0" fillId="2" borderId="44" xfId="0" applyFill="1" applyBorder="1">
      <alignment vertical="center"/>
    </xf>
    <xf numFmtId="0" fontId="0" fillId="0" borderId="24" xfId="0" applyFill="1" applyBorder="1" applyAlignment="1">
      <alignment vertical="center"/>
    </xf>
    <xf numFmtId="0" fontId="0" fillId="0" borderId="0" xfId="0" applyAlignment="1">
      <alignment vertical="center"/>
    </xf>
    <xf numFmtId="0" fontId="0" fillId="3" borderId="7" xfId="0" applyNumberFormat="1" applyFont="1" applyFill="1" applyBorder="1" applyAlignment="1" applyProtection="1">
      <alignment horizontal="center" vertical="center"/>
    </xf>
    <xf numFmtId="178" fontId="0" fillId="3" borderId="8" xfId="0" applyNumberFormat="1" applyFont="1" applyFill="1" applyBorder="1" applyAlignment="1" applyProtection="1">
      <alignment horizontal="center" vertical="center"/>
    </xf>
    <xf numFmtId="178" fontId="0" fillId="3" borderId="9" xfId="0" applyNumberFormat="1" applyFont="1" applyFill="1" applyBorder="1" applyAlignment="1" applyProtection="1">
      <alignment horizontal="center" vertical="center"/>
    </xf>
    <xf numFmtId="0" fontId="0" fillId="0" borderId="0" xfId="0" applyAlignment="1">
      <alignment horizontal="right" vertical="center"/>
    </xf>
    <xf numFmtId="178" fontId="0" fillId="0" borderId="0" xfId="0" applyNumberFormat="1" applyFont="1" applyFill="1" applyBorder="1" applyAlignment="1" applyProtection="1">
      <alignment vertical="center"/>
    </xf>
    <xf numFmtId="181" fontId="0" fillId="0" borderId="0" xfId="0" applyNumberFormat="1">
      <alignment vertical="center"/>
    </xf>
    <xf numFmtId="178" fontId="4" fillId="0" borderId="0" xfId="0" applyNumberFormat="1" applyFont="1" applyFill="1" applyBorder="1" applyAlignment="1" applyProtection="1">
      <alignment vertical="center"/>
    </xf>
    <xf numFmtId="0" fontId="0" fillId="0" borderId="12" xfId="0" applyFill="1" applyBorder="1">
      <alignment vertical="center"/>
    </xf>
    <xf numFmtId="178" fontId="0" fillId="0" borderId="12" xfId="0" applyNumberFormat="1" applyFont="1" applyFill="1" applyBorder="1" applyAlignment="1" applyProtection="1">
      <alignment vertical="center"/>
    </xf>
    <xf numFmtId="181" fontId="0" fillId="0" borderId="12" xfId="0" applyNumberFormat="1" applyBorder="1">
      <alignment vertical="center"/>
    </xf>
    <xf numFmtId="178" fontId="0" fillId="0" borderId="0" xfId="0" applyNumberFormat="1" applyFill="1" applyBorder="1" applyAlignment="1" applyProtection="1">
      <alignment horizontal="right" vertical="center"/>
    </xf>
    <xf numFmtId="0" fontId="0" fillId="0" borderId="0" xfId="0" applyFill="1" applyAlignment="1">
      <alignment horizontal="right" vertical="center"/>
    </xf>
    <xf numFmtId="14" fontId="0" fillId="0" borderId="0" xfId="0" applyNumberFormat="1">
      <alignment vertical="center"/>
    </xf>
    <xf numFmtId="178" fontId="0" fillId="0" borderId="0" xfId="0" applyNumberFormat="1" applyBorder="1">
      <alignment vertical="center"/>
    </xf>
    <xf numFmtId="178" fontId="0" fillId="0" borderId="11" xfId="0" applyNumberFormat="1" applyFont="1" applyFill="1" applyBorder="1" applyAlignment="1" applyProtection="1">
      <alignment vertical="center"/>
    </xf>
    <xf numFmtId="176" fontId="10" fillId="7" borderId="16" xfId="0" applyNumberFormat="1" applyFont="1" applyFill="1" applyBorder="1" applyAlignment="1" applyProtection="1">
      <alignment horizontal="left" vertical="center"/>
    </xf>
    <xf numFmtId="0" fontId="0" fillId="0" borderId="18" xfId="0" applyNumberFormat="1" applyFont="1" applyFill="1" applyBorder="1" applyAlignment="1" applyProtection="1">
      <alignment vertical="center"/>
    </xf>
    <xf numFmtId="176" fontId="0" fillId="0" borderId="21" xfId="0" applyNumberFormat="1" applyFont="1" applyFill="1" applyBorder="1" applyAlignment="1" applyProtection="1">
      <alignment horizontal="left" vertical="center"/>
    </xf>
    <xf numFmtId="0" fontId="0" fillId="0" borderId="23" xfId="0" applyNumberFormat="1" applyFont="1" applyFill="1" applyBorder="1" applyAlignment="1" applyProtection="1">
      <alignment vertical="center"/>
    </xf>
    <xf numFmtId="0" fontId="0" fillId="0" borderId="23" xfId="0" applyNumberFormat="1" applyFont="1" applyFill="1" applyBorder="1" applyAlignment="1" applyProtection="1">
      <alignment horizontal="center" vertical="center"/>
    </xf>
    <xf numFmtId="0" fontId="0" fillId="0" borderId="20" xfId="0" applyBorder="1">
      <alignment vertical="center"/>
    </xf>
    <xf numFmtId="176" fontId="0" fillId="0" borderId="25" xfId="0" applyNumberFormat="1" applyFont="1" applyFill="1" applyBorder="1" applyAlignment="1" applyProtection="1">
      <alignment horizontal="left" vertical="center"/>
    </xf>
    <xf numFmtId="0" fontId="12" fillId="0" borderId="23" xfId="0" applyNumberFormat="1" applyFont="1" applyFill="1" applyBorder="1" applyAlignment="1" applyProtection="1">
      <alignment vertical="center"/>
    </xf>
    <xf numFmtId="0" fontId="0" fillId="0" borderId="27" xfId="0" applyNumberFormat="1" applyFont="1" applyFill="1" applyBorder="1" applyAlignment="1" applyProtection="1">
      <alignment vertical="center"/>
    </xf>
    <xf numFmtId="176" fontId="0" fillId="0" borderId="28" xfId="0" applyNumberFormat="1" applyFont="1" applyFill="1" applyBorder="1" applyAlignment="1" applyProtection="1">
      <alignment horizontal="left" vertical="center"/>
    </xf>
    <xf numFmtId="179" fontId="0" fillId="0" borderId="23" xfId="0" applyNumberFormat="1" applyFont="1" applyFill="1" applyBorder="1" applyAlignment="1" applyProtection="1">
      <alignment vertical="center"/>
    </xf>
    <xf numFmtId="180" fontId="0" fillId="0" borderId="23" xfId="0" applyNumberFormat="1" applyFont="1" applyFill="1" applyBorder="1" applyAlignment="1" applyProtection="1">
      <alignment vertical="center"/>
    </xf>
    <xf numFmtId="9" fontId="0" fillId="0" borderId="30" xfId="0" applyNumberFormat="1" applyFont="1" applyFill="1" applyBorder="1" applyAlignment="1" applyProtection="1">
      <alignment vertical="center"/>
    </xf>
    <xf numFmtId="176" fontId="0" fillId="0" borderId="29" xfId="0" applyNumberFormat="1" applyFont="1" applyFill="1" applyBorder="1" applyAlignment="1" applyProtection="1">
      <alignment vertical="center"/>
    </xf>
    <xf numFmtId="0" fontId="0" fillId="0" borderId="30" xfId="0" applyNumberFormat="1" applyFont="1" applyFill="1" applyBorder="1" applyAlignment="1" applyProtection="1">
      <alignment horizontal="center" vertical="center"/>
    </xf>
    <xf numFmtId="176" fontId="0" fillId="0" borderId="34" xfId="0" applyNumberFormat="1" applyFont="1" applyFill="1" applyBorder="1" applyAlignment="1" applyProtection="1">
      <alignment horizontal="left" vertical="center"/>
    </xf>
    <xf numFmtId="176" fontId="0" fillId="0" borderId="10" xfId="0" applyNumberFormat="1" applyFont="1" applyFill="1" applyBorder="1" applyAlignment="1" applyProtection="1">
      <alignment vertical="center"/>
    </xf>
    <xf numFmtId="176" fontId="0" fillId="0" borderId="10" xfId="0" applyNumberFormat="1" applyFont="1" applyFill="1" applyBorder="1" applyAlignment="1" applyProtection="1">
      <alignment horizontal="left" vertical="center"/>
    </xf>
    <xf numFmtId="0" fontId="0" fillId="0" borderId="44" xfId="0" applyFill="1" applyBorder="1">
      <alignment vertical="center"/>
    </xf>
    <xf numFmtId="0" fontId="5" fillId="0" borderId="24" xfId="0" applyFont="1" applyBorder="1" applyAlignment="1">
      <alignment vertical="center" wrapText="1"/>
    </xf>
    <xf numFmtId="0" fontId="5" fillId="0" borderId="0" xfId="0" applyFont="1">
      <alignment vertical="center"/>
    </xf>
    <xf numFmtId="0" fontId="5" fillId="0" borderId="0" xfId="0" applyFont="1" applyAlignment="1">
      <alignment vertical="center" wrapText="1"/>
    </xf>
    <xf numFmtId="0" fontId="0" fillId="0" borderId="0" xfId="0" applyAlignment="1">
      <alignment vertical="center" wrapText="1"/>
    </xf>
    <xf numFmtId="0" fontId="5" fillId="0" borderId="3" xfId="0" applyFont="1" applyBorder="1" applyAlignment="1">
      <alignment vertical="center" wrapText="1"/>
    </xf>
    <xf numFmtId="0" fontId="5" fillId="0" borderId="45" xfId="0" applyFont="1" applyBorder="1" applyAlignment="1">
      <alignment vertical="center" wrapText="1"/>
    </xf>
    <xf numFmtId="0" fontId="5" fillId="0" borderId="24" xfId="0" applyFont="1" applyBorder="1" applyAlignment="1">
      <alignment horizontal="left" vertical="center" wrapText="1"/>
    </xf>
    <xf numFmtId="177" fontId="0" fillId="6" borderId="11" xfId="0" applyNumberFormat="1" applyFill="1" applyBorder="1" applyAlignment="1" applyProtection="1">
      <alignment horizontal="right" vertical="center"/>
    </xf>
    <xf numFmtId="0" fontId="0" fillId="6" borderId="11" xfId="0" applyFill="1" applyBorder="1">
      <alignment vertical="center"/>
    </xf>
    <xf numFmtId="178" fontId="0" fillId="6" borderId="11" xfId="0" applyNumberFormat="1" applyFill="1" applyBorder="1">
      <alignment vertical="center"/>
    </xf>
    <xf numFmtId="0" fontId="5" fillId="0" borderId="24" xfId="0" applyFont="1" applyBorder="1" applyAlignment="1">
      <alignment vertical="center" wrapText="1"/>
    </xf>
    <xf numFmtId="0" fontId="5" fillId="0" borderId="24" xfId="0" applyFont="1" applyBorder="1" applyAlignment="1">
      <alignment vertical="center" wrapText="1"/>
    </xf>
    <xf numFmtId="0" fontId="14" fillId="0" borderId="0" xfId="0" applyFont="1" applyAlignment="1">
      <alignment horizontal="left" vertical="center" wrapText="1"/>
    </xf>
    <xf numFmtId="0" fontId="14" fillId="0" borderId="24" xfId="0" applyFont="1" applyBorder="1" applyAlignment="1">
      <alignment vertical="center" wrapText="1"/>
    </xf>
    <xf numFmtId="0" fontId="14" fillId="0" borderId="0" xfId="0" applyFont="1" applyAlignment="1">
      <alignment horizontal="left" vertical="center"/>
    </xf>
    <xf numFmtId="0" fontId="15" fillId="0" borderId="0" xfId="0" applyNumberFormat="1" applyFont="1" applyFill="1" applyBorder="1" applyAlignment="1" applyProtection="1">
      <alignment horizontal="left" vertical="center"/>
    </xf>
    <xf numFmtId="0" fontId="16" fillId="0" borderId="0" xfId="0" applyFont="1">
      <alignment vertical="center"/>
    </xf>
    <xf numFmtId="0" fontId="16" fillId="8" borderId="44" xfId="0" applyFont="1" applyFill="1" applyBorder="1">
      <alignment vertical="center"/>
    </xf>
    <xf numFmtId="0" fontId="16" fillId="8" borderId="3" xfId="0" applyFont="1" applyFill="1" applyBorder="1">
      <alignment vertical="center"/>
    </xf>
    <xf numFmtId="0" fontId="16" fillId="8" borderId="3" xfId="0" applyFont="1" applyFill="1" applyBorder="1" applyAlignment="1">
      <alignment vertical="center" wrapText="1"/>
    </xf>
    <xf numFmtId="0" fontId="16" fillId="8" borderId="18" xfId="0" applyFont="1" applyFill="1" applyBorder="1" applyAlignment="1">
      <alignment vertical="center" wrapText="1"/>
    </xf>
    <xf numFmtId="0" fontId="16" fillId="0" borderId="46" xfId="0" applyFont="1" applyBorder="1">
      <alignment vertical="center"/>
    </xf>
    <xf numFmtId="182" fontId="16" fillId="0" borderId="47" xfId="0" applyNumberFormat="1" applyFont="1" applyBorder="1">
      <alignment vertical="center"/>
    </xf>
    <xf numFmtId="0" fontId="16" fillId="0" borderId="47" xfId="0" applyFont="1" applyBorder="1">
      <alignment vertical="center"/>
    </xf>
    <xf numFmtId="0" fontId="16" fillId="0" borderId="48" xfId="0" applyFont="1" applyBorder="1">
      <alignment vertical="center"/>
    </xf>
    <xf numFmtId="9" fontId="16" fillId="0" borderId="48" xfId="0" applyNumberFormat="1" applyFont="1" applyBorder="1">
      <alignment vertical="center"/>
    </xf>
    <xf numFmtId="182" fontId="16" fillId="0" borderId="48" xfId="0" applyNumberFormat="1" applyFont="1" applyBorder="1">
      <alignment vertical="center"/>
    </xf>
    <xf numFmtId="0" fontId="16" fillId="0" borderId="50" xfId="0" applyFont="1" applyBorder="1">
      <alignment vertical="center"/>
    </xf>
    <xf numFmtId="182" fontId="16" fillId="0" borderId="51" xfId="0" applyNumberFormat="1" applyFont="1" applyBorder="1">
      <alignment vertical="center"/>
    </xf>
    <xf numFmtId="0" fontId="16" fillId="0" borderId="51" xfId="0" applyFont="1" applyBorder="1">
      <alignment vertical="center"/>
    </xf>
    <xf numFmtId="9" fontId="16" fillId="0" borderId="51" xfId="0" applyNumberFormat="1" applyFont="1" applyBorder="1">
      <alignment vertical="center"/>
    </xf>
    <xf numFmtId="0" fontId="16" fillId="0" borderId="53" xfId="0" applyFont="1" applyBorder="1">
      <alignment vertical="center"/>
    </xf>
    <xf numFmtId="9" fontId="16" fillId="0" borderId="54" xfId="0" applyNumberFormat="1" applyFont="1" applyBorder="1">
      <alignment vertical="center"/>
    </xf>
    <xf numFmtId="182" fontId="16" fillId="0" borderId="54" xfId="0" applyNumberFormat="1" applyFont="1" applyBorder="1">
      <alignment vertical="center"/>
    </xf>
    <xf numFmtId="0" fontId="16" fillId="8" borderId="24" xfId="0" applyFont="1" applyFill="1" applyBorder="1">
      <alignment vertical="center"/>
    </xf>
    <xf numFmtId="182" fontId="16" fillId="9" borderId="24" xfId="0" applyNumberFormat="1" applyFont="1" applyFill="1" applyBorder="1">
      <alignment vertical="center"/>
    </xf>
    <xf numFmtId="0" fontId="16" fillId="9" borderId="24" xfId="0" applyFont="1" applyFill="1" applyBorder="1">
      <alignment vertical="center"/>
    </xf>
    <xf numFmtId="9" fontId="16" fillId="0" borderId="3" xfId="0" applyNumberFormat="1" applyFont="1" applyBorder="1">
      <alignment vertical="center"/>
    </xf>
    <xf numFmtId="182" fontId="16" fillId="0" borderId="0" xfId="0" applyNumberFormat="1" applyFont="1">
      <alignment vertical="center"/>
    </xf>
    <xf numFmtId="9" fontId="16" fillId="9" borderId="24" xfId="0" applyNumberFormat="1" applyFont="1" applyFill="1" applyBorder="1">
      <alignment vertical="center"/>
    </xf>
    <xf numFmtId="0" fontId="16" fillId="8" borderId="24" xfId="0" applyFont="1" applyFill="1" applyBorder="1" applyAlignment="1">
      <alignment vertical="center" wrapText="1"/>
    </xf>
    <xf numFmtId="180" fontId="16" fillId="0" borderId="48" xfId="0" applyNumberFormat="1" applyFont="1" applyBorder="1">
      <alignment vertical="center"/>
    </xf>
    <xf numFmtId="180" fontId="16" fillId="0" borderId="49" xfId="0" applyNumberFormat="1" applyFont="1" applyBorder="1">
      <alignment vertical="center"/>
    </xf>
    <xf numFmtId="180" fontId="16" fillId="0" borderId="51" xfId="0" applyNumberFormat="1" applyFont="1" applyBorder="1">
      <alignment vertical="center"/>
    </xf>
    <xf numFmtId="180" fontId="16" fillId="0" borderId="52" xfId="0" applyNumberFormat="1" applyFont="1" applyBorder="1">
      <alignment vertical="center"/>
    </xf>
    <xf numFmtId="180" fontId="16" fillId="0" borderId="54" xfId="0" applyNumberFormat="1" applyFont="1" applyBorder="1">
      <alignment vertical="center"/>
    </xf>
    <xf numFmtId="180" fontId="16" fillId="0" borderId="55" xfId="0" applyNumberFormat="1" applyFont="1" applyBorder="1">
      <alignment vertical="center"/>
    </xf>
    <xf numFmtId="180" fontId="16" fillId="9" borderId="24" xfId="0" applyNumberFormat="1" applyFont="1" applyFill="1" applyBorder="1">
      <alignment vertical="center"/>
    </xf>
    <xf numFmtId="0" fontId="19" fillId="0" borderId="0" xfId="0" applyFont="1">
      <alignment vertical="center"/>
    </xf>
    <xf numFmtId="0" fontId="20" fillId="10" borderId="0" xfId="0" applyFont="1" applyFill="1">
      <alignment vertical="center"/>
    </xf>
    <xf numFmtId="0" fontId="20" fillId="10" borderId="0" xfId="0" applyFont="1" applyFill="1" applyAlignment="1">
      <alignment vertical="center" wrapText="1"/>
    </xf>
    <xf numFmtId="55" fontId="16" fillId="0" borderId="0" xfId="0" applyNumberFormat="1" applyFont="1">
      <alignment vertical="center"/>
    </xf>
    <xf numFmtId="9" fontId="16" fillId="0" borderId="0" xfId="0" applyNumberFormat="1" applyFont="1">
      <alignment vertical="center"/>
    </xf>
    <xf numFmtId="5" fontId="16" fillId="0" borderId="0" xfId="0" applyNumberFormat="1" applyFont="1">
      <alignment vertical="center"/>
    </xf>
    <xf numFmtId="0" fontId="0" fillId="12" borderId="0" xfId="0" applyFill="1">
      <alignment vertical="center"/>
    </xf>
    <xf numFmtId="184" fontId="0" fillId="4" borderId="0" xfId="0" applyNumberFormat="1" applyFill="1" applyAlignment="1">
      <alignment horizontal="left" vertical="center"/>
    </xf>
    <xf numFmtId="184" fontId="0" fillId="5" borderId="0" xfId="0" applyNumberFormat="1" applyFill="1" applyAlignment="1">
      <alignment horizontal="left" vertical="center"/>
    </xf>
    <xf numFmtId="184" fontId="0" fillId="5" borderId="0" xfId="0" applyNumberFormat="1" applyFill="1" applyBorder="1" applyAlignment="1">
      <alignment horizontal="left" vertical="center"/>
    </xf>
    <xf numFmtId="184" fontId="0" fillId="6" borderId="0" xfId="0" applyNumberFormat="1" applyFill="1" applyAlignment="1">
      <alignment horizontal="left" vertical="center"/>
    </xf>
    <xf numFmtId="184" fontId="0" fillId="6" borderId="0" xfId="0" applyNumberFormat="1" applyFill="1">
      <alignment vertical="center"/>
    </xf>
    <xf numFmtId="184" fontId="0" fillId="6" borderId="0" xfId="0" applyNumberFormat="1" applyFill="1" applyBorder="1" applyAlignment="1">
      <alignment horizontal="left" vertical="center"/>
    </xf>
    <xf numFmtId="184" fontId="0" fillId="0" borderId="0" xfId="0" applyNumberFormat="1" applyAlignment="1">
      <alignment horizontal="left" vertical="center"/>
    </xf>
    <xf numFmtId="14" fontId="0" fillId="4" borderId="0" xfId="0" applyNumberFormat="1" applyFill="1">
      <alignment vertical="center"/>
    </xf>
    <xf numFmtId="14" fontId="0" fillId="5" borderId="0" xfId="0" applyNumberFormat="1" applyFill="1">
      <alignment vertical="center"/>
    </xf>
    <xf numFmtId="14" fontId="0" fillId="6" borderId="0" xfId="0" applyNumberFormat="1" applyFill="1">
      <alignment vertical="center"/>
    </xf>
    <xf numFmtId="0" fontId="5" fillId="0" borderId="24" xfId="0" applyFont="1" applyBorder="1" applyAlignment="1">
      <alignment vertical="center" wrapText="1"/>
    </xf>
    <xf numFmtId="14" fontId="5" fillId="0" borderId="0" xfId="0" applyNumberFormat="1" applyFont="1" applyAlignment="1">
      <alignment horizontal="left" vertical="center"/>
    </xf>
    <xf numFmtId="0" fontId="5" fillId="0" borderId="24" xfId="0" applyFont="1" applyBorder="1" applyAlignment="1">
      <alignment vertical="center" wrapText="1"/>
    </xf>
    <xf numFmtId="0" fontId="22" fillId="0" borderId="24" xfId="0" applyFont="1" applyBorder="1" applyAlignment="1">
      <alignment vertical="center" wrapText="1"/>
    </xf>
    <xf numFmtId="0" fontId="23" fillId="0" borderId="0" xfId="0" applyFont="1" applyAlignment="1">
      <alignment horizontal="left" vertical="center"/>
    </xf>
    <xf numFmtId="0" fontId="0" fillId="0" borderId="0" xfId="0" applyFont="1" applyAlignment="1">
      <alignment horizontal="left" vertical="center"/>
    </xf>
    <xf numFmtId="0" fontId="0" fillId="0" borderId="0" xfId="0" applyFont="1">
      <alignment vertical="center"/>
    </xf>
    <xf numFmtId="0" fontId="14" fillId="0" borderId="3" xfId="0" applyFont="1" applyBorder="1" applyAlignment="1">
      <alignment vertical="center" wrapText="1"/>
    </xf>
    <xf numFmtId="0" fontId="0" fillId="0" borderId="24" xfId="0" applyFill="1" applyBorder="1" applyAlignment="1">
      <alignment vertical="center" wrapText="1"/>
    </xf>
    <xf numFmtId="0" fontId="5" fillId="0" borderId="24" xfId="0" applyFont="1" applyBorder="1" applyAlignment="1">
      <alignment vertical="center" wrapText="1"/>
    </xf>
    <xf numFmtId="0" fontId="0" fillId="0" borderId="0" xfId="0" applyFill="1" applyAlignment="1">
      <alignment horizontal="left" vertical="center"/>
    </xf>
    <xf numFmtId="0" fontId="8" fillId="0" borderId="0" xfId="0" applyFont="1" applyFill="1">
      <alignment vertical="center"/>
    </xf>
    <xf numFmtId="176" fontId="0" fillId="0" borderId="0" xfId="0" applyNumberFormat="1" applyFill="1">
      <alignment vertical="center"/>
    </xf>
    <xf numFmtId="184" fontId="0" fillId="0" borderId="0" xfId="0" applyNumberFormat="1" applyFill="1" applyAlignment="1">
      <alignment horizontal="left" vertical="center"/>
    </xf>
    <xf numFmtId="177" fontId="0" fillId="0" borderId="0" xfId="0" applyNumberFormat="1" applyFill="1">
      <alignment vertical="center"/>
    </xf>
    <xf numFmtId="178" fontId="0" fillId="0" borderId="0" xfId="0" applyNumberFormat="1" applyFill="1">
      <alignment vertical="center"/>
    </xf>
    <xf numFmtId="0" fontId="25" fillId="0" borderId="0" xfId="0" applyFont="1" applyAlignment="1">
      <alignment horizontal="left" vertical="center"/>
    </xf>
    <xf numFmtId="0" fontId="3" fillId="0" borderId="0" xfId="0" applyFont="1" applyFill="1" applyAlignment="1">
      <alignment horizontal="left" vertical="center"/>
    </xf>
    <xf numFmtId="0" fontId="5" fillId="0" borderId="24" xfId="0" applyFont="1" applyBorder="1" applyAlignment="1">
      <alignment vertical="center" wrapText="1"/>
    </xf>
    <xf numFmtId="0" fontId="22" fillId="0" borderId="3" xfId="0" applyFont="1" applyBorder="1" applyAlignment="1">
      <alignment vertical="center" wrapText="1"/>
    </xf>
    <xf numFmtId="0" fontId="0" fillId="0" borderId="24" xfId="0"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5" fillId="0" borderId="24" xfId="0" applyFont="1" applyBorder="1" applyAlignment="1">
      <alignment vertical="center" wrapText="1"/>
    </xf>
    <xf numFmtId="0" fontId="0" fillId="0" borderId="24" xfId="0" applyBorder="1" applyAlignment="1">
      <alignment vertical="center"/>
    </xf>
    <xf numFmtId="0" fontId="0" fillId="0" borderId="24" xfId="0" applyBorder="1" applyAlignment="1">
      <alignment vertical="center" wrapText="1"/>
    </xf>
    <xf numFmtId="9" fontId="0" fillId="0" borderId="31" xfId="0" applyNumberFormat="1" applyBorder="1" applyAlignment="1">
      <alignment vertical="center"/>
    </xf>
    <xf numFmtId="0" fontId="0" fillId="0" borderId="32" xfId="0" applyBorder="1" applyAlignment="1">
      <alignment vertical="center"/>
    </xf>
    <xf numFmtId="0" fontId="10" fillId="7" borderId="7" xfId="0" applyNumberFormat="1" applyFont="1" applyFill="1" applyBorder="1" applyAlignment="1" applyProtection="1">
      <alignment horizontal="center" vertical="center"/>
    </xf>
    <xf numFmtId="0" fontId="10" fillId="7" borderId="8" xfId="0" applyNumberFormat="1" applyFont="1" applyFill="1" applyBorder="1" applyAlignment="1" applyProtection="1">
      <alignment horizontal="center" vertical="center"/>
    </xf>
    <xf numFmtId="0" fontId="0" fillId="0" borderId="19" xfId="0" applyBorder="1" applyAlignment="1">
      <alignment vertical="center"/>
    </xf>
    <xf numFmtId="0" fontId="0" fillId="0" borderId="20" xfId="0" applyBorder="1" applyAlignment="1">
      <alignment vertical="center"/>
    </xf>
    <xf numFmtId="0" fontId="10" fillId="7" borderId="13" xfId="0" applyNumberFormat="1" applyFont="1" applyFill="1" applyBorder="1" applyAlignment="1" applyProtection="1">
      <alignment horizontal="center" vertical="center"/>
    </xf>
    <xf numFmtId="0" fontId="10" fillId="7" borderId="14" xfId="0" applyNumberFormat="1" applyFont="1" applyFill="1" applyBorder="1" applyAlignment="1" applyProtection="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horizontal="right" vertical="center"/>
    </xf>
    <xf numFmtId="0" fontId="0" fillId="0" borderId="20" xfId="0" applyBorder="1" applyAlignment="1">
      <alignment horizontal="right" vertical="center"/>
    </xf>
    <xf numFmtId="0" fontId="13" fillId="0" borderId="43" xfId="0" applyFont="1" applyBorder="1" applyAlignment="1">
      <alignment horizontal="center" vertical="center" wrapText="1"/>
    </xf>
    <xf numFmtId="0" fontId="0" fillId="0" borderId="43" xfId="0" applyBorder="1" applyAlignment="1">
      <alignment horizontal="center" vertical="center" wrapText="1"/>
    </xf>
    <xf numFmtId="0" fontId="16" fillId="8" borderId="23" xfId="0" applyFont="1" applyFill="1" applyBorder="1" applyAlignment="1">
      <alignment horizontal="center" vertical="center"/>
    </xf>
    <xf numFmtId="0" fontId="16" fillId="8" borderId="56" xfId="0" applyFont="1" applyFill="1" applyBorder="1" applyAlignment="1">
      <alignment horizontal="center" vertical="center"/>
    </xf>
    <xf numFmtId="0" fontId="16" fillId="8" borderId="57" xfId="0" applyFont="1" applyFill="1" applyBorder="1" applyAlignment="1">
      <alignment horizontal="center" vertical="center"/>
    </xf>
    <xf numFmtId="0" fontId="16" fillId="8" borderId="24" xfId="0" applyFont="1" applyFill="1" applyBorder="1" applyAlignment="1">
      <alignment horizontal="center" vertical="center" wrapText="1"/>
    </xf>
    <xf numFmtId="0" fontId="16" fillId="8" borderId="24" xfId="0" applyFont="1" applyFill="1" applyBorder="1" applyAlignment="1">
      <alignment horizontal="center" vertical="center"/>
    </xf>
    <xf numFmtId="0" fontId="21" fillId="11" borderId="24" xfId="0" applyFont="1" applyFill="1" applyBorder="1" applyAlignment="1">
      <alignment horizontal="center" vertical="center"/>
    </xf>
    <xf numFmtId="5" fontId="16" fillId="0" borderId="24" xfId="0" applyNumberFormat="1" applyFont="1" applyBorder="1" applyAlignment="1">
      <alignment horizontal="center" vertical="center"/>
    </xf>
    <xf numFmtId="5" fontId="16" fillId="9" borderId="24" xfId="0" applyNumberFormat="1" applyFont="1" applyFill="1" applyBorder="1" applyAlignment="1">
      <alignment horizontal="center" vertical="center"/>
    </xf>
    <xf numFmtId="183" fontId="16" fillId="0" borderId="24" xfId="0" applyNumberFormat="1" applyFont="1" applyBorder="1" applyAlignment="1">
      <alignment horizontal="center" vertical="center"/>
    </xf>
  </cellXfs>
  <cellStyles count="3">
    <cellStyle name="標準" xfId="0" builtinId="0"/>
    <cellStyle name="標準 2" xfId="1"/>
    <cellStyle name="標準 3" xfId="2"/>
  </cellStyles>
  <dxfs count="4">
    <dxf>
      <font>
        <b/>
        <i val="0"/>
        <color rgb="FF0070C0"/>
      </font>
    </dxf>
    <dxf>
      <font>
        <b/>
        <i val="0"/>
        <color rgb="FF0070C0"/>
      </font>
    </dxf>
    <dxf>
      <fill>
        <patternFill>
          <bgColor rgb="FFCCFFFF"/>
        </patternFill>
      </fill>
    </dxf>
    <dxf>
      <fill>
        <patternFill>
          <bgColor rgb="FFFFFFCC"/>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t>損益合計</a:t>
            </a:r>
          </a:p>
        </c:rich>
      </c:tx>
    </c:title>
    <c:plotArea>
      <c:layout/>
      <c:barChart>
        <c:barDir val="col"/>
        <c:grouping val="clustered"/>
        <c:ser>
          <c:idx val="1"/>
          <c:order val="0"/>
          <c:tx>
            <c:v>利益合計</c:v>
          </c:tx>
          <c:cat>
            <c:strRef>
              <c:f>成績表!$A$9:$A$36</c:f>
              <c:strCache>
                <c:ptCount val="28"/>
                <c:pt idx="0">
                  <c:v>USDJPY</c:v>
                </c:pt>
                <c:pt idx="1">
                  <c:v>EURUSD</c:v>
                </c:pt>
                <c:pt idx="2">
                  <c:v>AUDJPY</c:v>
                </c:pt>
                <c:pt idx="3">
                  <c:v>CADJPY</c:v>
                </c:pt>
                <c:pt idx="4">
                  <c:v>GBPJPY</c:v>
                </c:pt>
                <c:pt idx="5">
                  <c:v>USDCAD</c:v>
                </c:pt>
                <c:pt idx="6">
                  <c:v>USDCHF</c:v>
                </c:pt>
                <c:pt idx="7">
                  <c:v>GBPUSD</c:v>
                </c:pt>
                <c:pt idx="8">
                  <c:v>AUDUSD</c:v>
                </c:pt>
                <c:pt idx="9">
                  <c:v>EURCHF</c:v>
                </c:pt>
                <c:pt idx="10">
                  <c:v>EURGBP</c:v>
                </c:pt>
                <c:pt idx="11">
                  <c:v>EURJPY</c:v>
                </c:pt>
                <c:pt idx="12">
                  <c:v>EURCAD</c:v>
                </c:pt>
                <c:pt idx="13">
                  <c:v>EURAUD</c:v>
                </c:pt>
                <c:pt idx="14">
                  <c:v>GBPCHF</c:v>
                </c:pt>
                <c:pt idx="15">
                  <c:v>CHFJPY</c:v>
                </c:pt>
                <c:pt idx="16">
                  <c:v>AUDNZD</c:v>
                </c:pt>
                <c:pt idx="17">
                  <c:v>CADCHF</c:v>
                </c:pt>
                <c:pt idx="18">
                  <c:v>GBPAUD</c:v>
                </c:pt>
                <c:pt idx="19">
                  <c:v>GBPCAD</c:v>
                </c:pt>
                <c:pt idx="20">
                  <c:v>GBPNZD</c:v>
                </c:pt>
                <c:pt idx="21">
                  <c:v>NZDCHF</c:v>
                </c:pt>
                <c:pt idx="22">
                  <c:v>NZDJPY</c:v>
                </c:pt>
                <c:pt idx="23">
                  <c:v>NZDUSD</c:v>
                </c:pt>
                <c:pt idx="24">
                  <c:v>AUDCAD</c:v>
                </c:pt>
                <c:pt idx="25">
                  <c:v>EURNZD</c:v>
                </c:pt>
                <c:pt idx="26">
                  <c:v>NZDCAD</c:v>
                </c:pt>
                <c:pt idx="27">
                  <c:v>AUDCHF</c:v>
                </c:pt>
              </c:strCache>
            </c:strRef>
          </c:cat>
          <c:val>
            <c:numRef>
              <c:f>成績表!$B$9:$B$36</c:f>
              <c:numCache>
                <c:formatCode>"¥"#,##0;[Red]\-"¥"#,##0</c:formatCode>
                <c:ptCount val="28"/>
                <c:pt idx="0">
                  <c:v>43330</c:v>
                </c:pt>
                <c:pt idx="1">
                  <c:v>0</c:v>
                </c:pt>
                <c:pt idx="2">
                  <c:v>4520</c:v>
                </c:pt>
                <c:pt idx="3">
                  <c:v>9737</c:v>
                </c:pt>
                <c:pt idx="4">
                  <c:v>85144</c:v>
                </c:pt>
                <c:pt idx="5">
                  <c:v>0</c:v>
                </c:pt>
                <c:pt idx="6">
                  <c:v>15444</c:v>
                </c:pt>
                <c:pt idx="7">
                  <c:v>129624</c:v>
                </c:pt>
                <c:pt idx="8">
                  <c:v>75923</c:v>
                </c:pt>
                <c:pt idx="9">
                  <c:v>0</c:v>
                </c:pt>
                <c:pt idx="10">
                  <c:v>100166</c:v>
                </c:pt>
                <c:pt idx="11">
                  <c:v>32083</c:v>
                </c:pt>
                <c:pt idx="12">
                  <c:v>4615</c:v>
                </c:pt>
                <c:pt idx="13">
                  <c:v>73791</c:v>
                </c:pt>
                <c:pt idx="14">
                  <c:v>0</c:v>
                </c:pt>
                <c:pt idx="15">
                  <c:v>0</c:v>
                </c:pt>
                <c:pt idx="16">
                  <c:v>32131</c:v>
                </c:pt>
                <c:pt idx="17">
                  <c:v>0</c:v>
                </c:pt>
                <c:pt idx="18">
                  <c:v>0</c:v>
                </c:pt>
                <c:pt idx="19">
                  <c:v>0</c:v>
                </c:pt>
                <c:pt idx="20">
                  <c:v>0</c:v>
                </c:pt>
                <c:pt idx="21">
                  <c:v>0</c:v>
                </c:pt>
                <c:pt idx="22">
                  <c:v>32028</c:v>
                </c:pt>
                <c:pt idx="23">
                  <c:v>109263</c:v>
                </c:pt>
                <c:pt idx="24">
                  <c:v>7106</c:v>
                </c:pt>
                <c:pt idx="25">
                  <c:v>0</c:v>
                </c:pt>
                <c:pt idx="26">
                  <c:v>0</c:v>
                </c:pt>
                <c:pt idx="27">
                  <c:v>13830</c:v>
                </c:pt>
              </c:numCache>
            </c:numRef>
          </c:val>
        </c:ser>
        <c:ser>
          <c:idx val="0"/>
          <c:order val="1"/>
          <c:tx>
            <c:v>損益合計</c:v>
          </c:tx>
          <c:cat>
            <c:strRef>
              <c:f>成績表!$A$9:$A$36</c:f>
              <c:strCache>
                <c:ptCount val="28"/>
                <c:pt idx="0">
                  <c:v>USDJPY</c:v>
                </c:pt>
                <c:pt idx="1">
                  <c:v>EURUSD</c:v>
                </c:pt>
                <c:pt idx="2">
                  <c:v>AUDJPY</c:v>
                </c:pt>
                <c:pt idx="3">
                  <c:v>CADJPY</c:v>
                </c:pt>
                <c:pt idx="4">
                  <c:v>GBPJPY</c:v>
                </c:pt>
                <c:pt idx="5">
                  <c:v>USDCAD</c:v>
                </c:pt>
                <c:pt idx="6">
                  <c:v>USDCHF</c:v>
                </c:pt>
                <c:pt idx="7">
                  <c:v>GBPUSD</c:v>
                </c:pt>
                <c:pt idx="8">
                  <c:v>AUDUSD</c:v>
                </c:pt>
                <c:pt idx="9">
                  <c:v>EURCHF</c:v>
                </c:pt>
                <c:pt idx="10">
                  <c:v>EURGBP</c:v>
                </c:pt>
                <c:pt idx="11">
                  <c:v>EURJPY</c:v>
                </c:pt>
                <c:pt idx="12">
                  <c:v>EURCAD</c:v>
                </c:pt>
                <c:pt idx="13">
                  <c:v>EURAUD</c:v>
                </c:pt>
                <c:pt idx="14">
                  <c:v>GBPCHF</c:v>
                </c:pt>
                <c:pt idx="15">
                  <c:v>CHFJPY</c:v>
                </c:pt>
                <c:pt idx="16">
                  <c:v>AUDNZD</c:v>
                </c:pt>
                <c:pt idx="17">
                  <c:v>CADCHF</c:v>
                </c:pt>
                <c:pt idx="18">
                  <c:v>GBPAUD</c:v>
                </c:pt>
                <c:pt idx="19">
                  <c:v>GBPCAD</c:v>
                </c:pt>
                <c:pt idx="20">
                  <c:v>GBPNZD</c:v>
                </c:pt>
                <c:pt idx="21">
                  <c:v>NZDCHF</c:v>
                </c:pt>
                <c:pt idx="22">
                  <c:v>NZDJPY</c:v>
                </c:pt>
                <c:pt idx="23">
                  <c:v>NZDUSD</c:v>
                </c:pt>
                <c:pt idx="24">
                  <c:v>AUDCAD</c:v>
                </c:pt>
                <c:pt idx="25">
                  <c:v>EURNZD</c:v>
                </c:pt>
                <c:pt idx="26">
                  <c:v>NZDCAD</c:v>
                </c:pt>
                <c:pt idx="27">
                  <c:v>AUDCHF</c:v>
                </c:pt>
              </c:strCache>
            </c:strRef>
          </c:cat>
          <c:val>
            <c:numRef>
              <c:f>成績表!$AD$9:$AD$36</c:f>
              <c:numCache>
                <c:formatCode>"¥"#,##0;[Red]\-"¥"#,##0</c:formatCode>
                <c:ptCount val="28"/>
                <c:pt idx="0">
                  <c:v>4500</c:v>
                </c:pt>
                <c:pt idx="1">
                  <c:v>53704</c:v>
                </c:pt>
                <c:pt idx="2">
                  <c:v>41150</c:v>
                </c:pt>
                <c:pt idx="3">
                  <c:v>16014</c:v>
                </c:pt>
                <c:pt idx="4">
                  <c:v>25042</c:v>
                </c:pt>
                <c:pt idx="5">
                  <c:v>53611</c:v>
                </c:pt>
                <c:pt idx="6">
                  <c:v>38583</c:v>
                </c:pt>
                <c:pt idx="7">
                  <c:v>51583</c:v>
                </c:pt>
                <c:pt idx="8">
                  <c:v>99663</c:v>
                </c:pt>
                <c:pt idx="9">
                  <c:v>0</c:v>
                </c:pt>
                <c:pt idx="10">
                  <c:v>51349</c:v>
                </c:pt>
                <c:pt idx="11">
                  <c:v>44650</c:v>
                </c:pt>
                <c:pt idx="12">
                  <c:v>47672</c:v>
                </c:pt>
                <c:pt idx="13">
                  <c:v>0</c:v>
                </c:pt>
                <c:pt idx="14">
                  <c:v>8050</c:v>
                </c:pt>
                <c:pt idx="15">
                  <c:v>41606</c:v>
                </c:pt>
                <c:pt idx="16">
                  <c:v>33758</c:v>
                </c:pt>
                <c:pt idx="17">
                  <c:v>0</c:v>
                </c:pt>
                <c:pt idx="18">
                  <c:v>15201</c:v>
                </c:pt>
                <c:pt idx="19">
                  <c:v>0</c:v>
                </c:pt>
                <c:pt idx="20">
                  <c:v>31510</c:v>
                </c:pt>
                <c:pt idx="21">
                  <c:v>0</c:v>
                </c:pt>
                <c:pt idx="22">
                  <c:v>106184</c:v>
                </c:pt>
                <c:pt idx="23">
                  <c:v>129716</c:v>
                </c:pt>
                <c:pt idx="24">
                  <c:v>17613</c:v>
                </c:pt>
                <c:pt idx="25">
                  <c:v>0</c:v>
                </c:pt>
                <c:pt idx="26">
                  <c:v>0</c:v>
                </c:pt>
                <c:pt idx="27">
                  <c:v>51711</c:v>
                </c:pt>
              </c:numCache>
            </c:numRef>
          </c:val>
        </c:ser>
        <c:axId val="48194688"/>
        <c:axId val="48196224"/>
      </c:barChart>
      <c:catAx>
        <c:axId val="48194688"/>
        <c:scaling>
          <c:orientation val="minMax"/>
        </c:scaling>
        <c:axPos val="b"/>
        <c:majorTickMark val="none"/>
        <c:tickLblPos val="nextTo"/>
        <c:crossAx val="48196224"/>
        <c:crosses val="autoZero"/>
        <c:auto val="1"/>
        <c:lblAlgn val="ctr"/>
        <c:lblOffset val="100"/>
      </c:catAx>
      <c:valAx>
        <c:axId val="48196224"/>
        <c:scaling>
          <c:orientation val="minMax"/>
        </c:scaling>
        <c:axPos val="l"/>
        <c:majorGridlines/>
        <c:numFmt formatCode="&quot;¥&quot;#,##0;[Red]\-&quot;¥&quot;#,##0" sourceLinked="1"/>
        <c:majorTickMark val="none"/>
        <c:tickLblPos val="nextTo"/>
        <c:crossAx val="48194688"/>
        <c:crosses val="autoZero"/>
        <c:crossBetween val="between"/>
      </c:valAx>
    </c:plotArea>
    <c:legend>
      <c:legendPos val="r"/>
    </c:legend>
    <c:plotVisOnly val="1"/>
    <c:dispBlanksAs val="gap"/>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t>資金推移</a:t>
            </a:r>
          </a:p>
        </c:rich>
      </c:tx>
    </c:title>
    <c:plotArea>
      <c:layout>
        <c:manualLayout>
          <c:layoutTarget val="inner"/>
          <c:xMode val="edge"/>
          <c:yMode val="edge"/>
          <c:x val="0.17518665083826504"/>
          <c:y val="0.13433611724119821"/>
          <c:w val="0.6612682954802227"/>
          <c:h val="0.6782488029714977"/>
        </c:manualLayout>
      </c:layout>
      <c:lineChart>
        <c:grouping val="standard"/>
        <c:ser>
          <c:idx val="0"/>
          <c:order val="0"/>
          <c:tx>
            <c:v>資金推移</c:v>
          </c:tx>
          <c:marker>
            <c:symbol val="none"/>
          </c:marker>
          <c:cat>
            <c:numRef>
              <c:f>成績表!$A$46:$A$63</c:f>
              <c:numCache>
                <c:formatCode>yyyy"年"mm"月"</c:formatCode>
                <c:ptCount val="18"/>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numCache>
            </c:numRef>
          </c:cat>
          <c:val>
            <c:numRef>
              <c:f>(成績表!$C$2,成績表!$O$46:$O$63)</c:f>
              <c:numCache>
                <c:formatCode>"¥"#,##0;\-"¥"#,##0</c:formatCode>
                <c:ptCount val="19"/>
                <c:pt idx="0">
                  <c:v>1000000</c:v>
                </c:pt>
                <c:pt idx="1">
                  <c:v>941885</c:v>
                </c:pt>
                <c:pt idx="2">
                  <c:v>922885</c:v>
                </c:pt>
                <c:pt idx="3">
                  <c:v>808979</c:v>
                </c:pt>
                <c:pt idx="4">
                  <c:v>808979</c:v>
                </c:pt>
                <c:pt idx="5">
                  <c:v>808979</c:v>
                </c:pt>
                <c:pt idx="6">
                  <c:v>808979</c:v>
                </c:pt>
                <c:pt idx="7">
                  <c:v>808979</c:v>
                </c:pt>
                <c:pt idx="8">
                  <c:v>808979</c:v>
                </c:pt>
                <c:pt idx="9">
                  <c:v>808979</c:v>
                </c:pt>
                <c:pt idx="10">
                  <c:v>808979</c:v>
                </c:pt>
                <c:pt idx="11">
                  <c:v>808979</c:v>
                </c:pt>
                <c:pt idx="12">
                  <c:v>808979</c:v>
                </c:pt>
                <c:pt idx="13">
                  <c:v>808979</c:v>
                </c:pt>
                <c:pt idx="14">
                  <c:v>808979</c:v>
                </c:pt>
                <c:pt idx="15">
                  <c:v>808979</c:v>
                </c:pt>
                <c:pt idx="16">
                  <c:v>808979</c:v>
                </c:pt>
                <c:pt idx="17">
                  <c:v>808979</c:v>
                </c:pt>
                <c:pt idx="18">
                  <c:v>808979</c:v>
                </c:pt>
              </c:numCache>
            </c:numRef>
          </c:val>
        </c:ser>
        <c:marker val="1"/>
        <c:axId val="48367104"/>
        <c:axId val="48368640"/>
      </c:lineChart>
      <c:dateAx>
        <c:axId val="48367104"/>
        <c:scaling>
          <c:orientation val="minMax"/>
        </c:scaling>
        <c:axPos val="b"/>
        <c:numFmt formatCode="yyyy&quot;年&quot;mm&quot;月&quot;" sourceLinked="1"/>
        <c:majorTickMark val="none"/>
        <c:tickLblPos val="nextTo"/>
        <c:crossAx val="48368640"/>
        <c:crosses val="autoZero"/>
        <c:auto val="1"/>
        <c:lblOffset val="100"/>
        <c:baseTimeUnit val="months"/>
      </c:dateAx>
      <c:valAx>
        <c:axId val="48368640"/>
        <c:scaling>
          <c:orientation val="minMax"/>
        </c:scaling>
        <c:axPos val="l"/>
        <c:majorGridlines/>
        <c:title>
          <c:tx>
            <c:rich>
              <a:bodyPr rot="0" vert="wordArtVertRtl"/>
              <a:lstStyle/>
              <a:p>
                <a:pPr>
                  <a:defRPr/>
                </a:pPr>
                <a:r>
                  <a:rPr lang="ja-JP" altLang="en-US"/>
                  <a:t>資金</a:t>
                </a:r>
              </a:p>
            </c:rich>
          </c:tx>
          <c:layout>
            <c:manualLayout>
              <c:xMode val="edge"/>
              <c:yMode val="edge"/>
              <c:x val="2.5060549826801511E-2"/>
              <c:y val="0.43280689690723023"/>
            </c:manualLayout>
          </c:layout>
        </c:title>
        <c:numFmt formatCode="&quot;¥&quot;#,##0;\-&quot;¥&quot;#,##0" sourceLinked="1"/>
        <c:majorTickMark val="none"/>
        <c:tickLblPos val="nextTo"/>
        <c:crossAx val="48367104"/>
        <c:crosses val="autoZero"/>
        <c:crossBetween val="between"/>
      </c:valAx>
    </c:plotArea>
    <c:legend>
      <c:legendPos val="r"/>
    </c:legend>
    <c:plotVisOnly val="1"/>
    <c:dispBlanksAs val="gap"/>
  </c:chart>
  <c:printSettings>
    <c:headerFooter/>
    <c:pageMargins b="0.75000000000000344" l="0.70000000000000062" r="0.70000000000000062" t="0.75000000000000344"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1076325</xdr:colOff>
      <xdr:row>4</xdr:row>
      <xdr:rowOff>190500</xdr:rowOff>
    </xdr:from>
    <xdr:to>
      <xdr:col>11</xdr:col>
      <xdr:colOff>38100</xdr:colOff>
      <xdr:row>4</xdr:row>
      <xdr:rowOff>192088</xdr:rowOff>
    </xdr:to>
    <xdr:cxnSp macro="">
      <xdr:nvCxnSpPr>
        <xdr:cNvPr id="3" name="直線コネクタ 2"/>
        <xdr:cNvCxnSpPr/>
      </xdr:nvCxnSpPr>
      <xdr:spPr>
        <a:xfrm>
          <a:off x="6391275" y="3409950"/>
          <a:ext cx="48291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91</xdr:row>
      <xdr:rowOff>88377</xdr:rowOff>
    </xdr:from>
    <xdr:to>
      <xdr:col>18</xdr:col>
      <xdr:colOff>152105</xdr:colOff>
      <xdr:row>120</xdr:row>
      <xdr:rowOff>127655</xdr:rowOff>
    </xdr:to>
    <xdr:pic>
      <xdr:nvPicPr>
        <xdr:cNvPr id="11267" name="Picture 3"/>
        <xdr:cNvPicPr>
          <a:picLocks noChangeAspect="1" noChangeArrowheads="1"/>
        </xdr:cNvPicPr>
      </xdr:nvPicPr>
      <xdr:blipFill>
        <a:blip xmlns:r="http://schemas.openxmlformats.org/officeDocument/2006/relationships" r:embed="rId1"/>
        <a:srcRect l="5273" t="19982" b="11526"/>
        <a:stretch>
          <a:fillRect/>
        </a:stretch>
      </xdr:blipFill>
      <xdr:spPr bwMode="auto">
        <a:xfrm>
          <a:off x="0" y="10271289"/>
          <a:ext cx="12348033" cy="4880335"/>
        </a:xfrm>
        <a:prstGeom prst="rect">
          <a:avLst/>
        </a:prstGeom>
        <a:noFill/>
        <a:ln w="1">
          <a:noFill/>
          <a:miter lim="800000"/>
          <a:headEnd/>
          <a:tailEnd type="none" w="med" len="med"/>
        </a:ln>
        <a:effectLst/>
      </xdr:spPr>
    </xdr:pic>
    <xdr:clientData/>
  </xdr:twoCellAnchor>
  <xdr:twoCellAnchor>
    <xdr:from>
      <xdr:col>0</xdr:col>
      <xdr:colOff>0</xdr:colOff>
      <xdr:row>0</xdr:row>
      <xdr:rowOff>0</xdr:rowOff>
    </xdr:from>
    <xdr:to>
      <xdr:col>0</xdr:col>
      <xdr:colOff>247650</xdr:colOff>
      <xdr:row>0</xdr:row>
      <xdr:rowOff>0</xdr:rowOff>
    </xdr:to>
    <xdr:sp macro="" textlink="">
      <xdr:nvSpPr>
        <xdr:cNvPr id="2" name="AutoShape 1"/>
        <xdr:cNvSpPr>
          <a:spLocks noChangeArrowheads="1"/>
        </xdr:cNvSpPr>
      </xdr:nvSpPr>
      <xdr:spPr bwMode="auto">
        <a:xfrm>
          <a:off x="0" y="0"/>
          <a:ext cx="247650" cy="0"/>
        </a:xfrm>
        <a:prstGeom prst="wedgeRectCallout">
          <a:avLst>
            <a:gd name="adj1" fmla="val -15306"/>
            <a:gd name="adj2" fmla="val -925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No.9</a:t>
          </a:r>
        </a:p>
      </xdr:txBody>
    </xdr:sp>
    <xdr:clientData/>
  </xdr:twoCellAnchor>
  <xdr:twoCellAnchor>
    <xdr:from>
      <xdr:col>13</xdr:col>
      <xdr:colOff>257175</xdr:colOff>
      <xdr:row>0</xdr:row>
      <xdr:rowOff>0</xdr:rowOff>
    </xdr:from>
    <xdr:to>
      <xdr:col>15</xdr:col>
      <xdr:colOff>647700</xdr:colOff>
      <xdr:row>0</xdr:row>
      <xdr:rowOff>0</xdr:rowOff>
    </xdr:to>
    <xdr:sp macro="" textlink="">
      <xdr:nvSpPr>
        <xdr:cNvPr id="3" name="AutoShape 2"/>
        <xdr:cNvSpPr>
          <a:spLocks noChangeArrowheads="1"/>
        </xdr:cNvSpPr>
      </xdr:nvSpPr>
      <xdr:spPr bwMode="auto">
        <a:xfrm>
          <a:off x="9048750" y="0"/>
          <a:ext cx="1743075" cy="0"/>
        </a:xfrm>
        <a:prstGeom prst="wedgeRoundRectCallout">
          <a:avLst>
            <a:gd name="adj1" fmla="val -16667"/>
            <a:gd name="adj2" fmla="val 17967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ルール１無視。</a:t>
          </a:r>
        </a:p>
        <a:p>
          <a:pPr algn="l" rtl="1">
            <a:defRPr sz="1000"/>
          </a:pPr>
          <a:r>
            <a:rPr lang="ja-JP" altLang="en-US" sz="1100" b="0" i="0" strike="noStrike">
              <a:solidFill>
                <a:srgbClr val="000000"/>
              </a:solidFill>
              <a:latin typeface="ＭＳ Ｐゴシック"/>
              <a:ea typeface="ＭＳ Ｐゴシック"/>
            </a:rPr>
            <a:t>しかし、トレンド方向が変わるかも？とエントリーしてしまう。</a:t>
          </a:r>
        </a:p>
      </xdr:txBody>
    </xdr:sp>
    <xdr:clientData/>
  </xdr:twoCellAnchor>
  <xdr:twoCellAnchor>
    <xdr:from>
      <xdr:col>14</xdr:col>
      <xdr:colOff>238125</xdr:colOff>
      <xdr:row>0</xdr:row>
      <xdr:rowOff>0</xdr:rowOff>
    </xdr:from>
    <xdr:to>
      <xdr:col>15</xdr:col>
      <xdr:colOff>657225</xdr:colOff>
      <xdr:row>0</xdr:row>
      <xdr:rowOff>0</xdr:rowOff>
    </xdr:to>
    <xdr:sp macro="" textlink="">
      <xdr:nvSpPr>
        <xdr:cNvPr id="4" name="Line 3"/>
        <xdr:cNvSpPr>
          <a:spLocks noChangeShapeType="1"/>
        </xdr:cNvSpPr>
      </xdr:nvSpPr>
      <xdr:spPr bwMode="auto">
        <a:xfrm flipV="1">
          <a:off x="9705975" y="0"/>
          <a:ext cx="1095375" cy="0"/>
        </a:xfrm>
        <a:prstGeom prst="line">
          <a:avLst/>
        </a:prstGeom>
        <a:noFill/>
        <a:ln w="9525">
          <a:solidFill>
            <a:srgbClr val="FF0000"/>
          </a:solidFill>
          <a:round/>
          <a:headEnd/>
          <a:tailEnd/>
        </a:ln>
      </xdr:spPr>
    </xdr:sp>
    <xdr:clientData/>
  </xdr:twoCellAnchor>
  <xdr:twoCellAnchor>
    <xdr:from>
      <xdr:col>14</xdr:col>
      <xdr:colOff>228600</xdr:colOff>
      <xdr:row>0</xdr:row>
      <xdr:rowOff>0</xdr:rowOff>
    </xdr:from>
    <xdr:to>
      <xdr:col>15</xdr:col>
      <xdr:colOff>657225</xdr:colOff>
      <xdr:row>0</xdr:row>
      <xdr:rowOff>0</xdr:rowOff>
    </xdr:to>
    <xdr:sp macro="" textlink="">
      <xdr:nvSpPr>
        <xdr:cNvPr id="5" name="AutoShape 4"/>
        <xdr:cNvSpPr>
          <a:spLocks noChangeArrowheads="1"/>
        </xdr:cNvSpPr>
      </xdr:nvSpPr>
      <xdr:spPr bwMode="auto">
        <a:xfrm>
          <a:off x="9696450" y="0"/>
          <a:ext cx="1104900" cy="0"/>
        </a:xfrm>
        <a:prstGeom prst="wedgeRoundRectCallout">
          <a:avLst>
            <a:gd name="adj1" fmla="val 19028"/>
            <a:gd name="adj2" fmla="val -12222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今の自分ならこの辺りで建値ストップ。</a:t>
          </a:r>
        </a:p>
      </xdr:txBody>
    </xdr:sp>
    <xdr:clientData/>
  </xdr:twoCellAnchor>
  <xdr:twoCellAnchor>
    <xdr:from>
      <xdr:col>0</xdr:col>
      <xdr:colOff>0</xdr:colOff>
      <xdr:row>0</xdr:row>
      <xdr:rowOff>0</xdr:rowOff>
    </xdr:from>
    <xdr:to>
      <xdr:col>2</xdr:col>
      <xdr:colOff>409575</xdr:colOff>
      <xdr:row>0</xdr:row>
      <xdr:rowOff>0</xdr:rowOff>
    </xdr:to>
    <xdr:sp macro="" textlink="">
      <xdr:nvSpPr>
        <xdr:cNvPr id="6" name="AutoShape 5"/>
        <xdr:cNvSpPr>
          <a:spLocks noChangeArrowheads="1"/>
        </xdr:cNvSpPr>
      </xdr:nvSpPr>
      <xdr:spPr bwMode="auto">
        <a:xfrm>
          <a:off x="0" y="0"/>
          <a:ext cx="1762125" cy="0"/>
        </a:xfrm>
        <a:prstGeom prst="wedgeRectCallout">
          <a:avLst>
            <a:gd name="adj1" fmla="val 3412"/>
            <a:gd name="adj2" fmla="val -148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No.20</a:t>
          </a:r>
        </a:p>
        <a:p>
          <a:pPr algn="l" rtl="1">
            <a:defRPr sz="1000"/>
          </a:pPr>
          <a:r>
            <a:rPr lang="en-US" altLang="ja-JP" sz="1100" b="0" i="0" strike="noStrike">
              <a:solidFill>
                <a:srgbClr val="000000"/>
              </a:solidFill>
              <a:latin typeface="ＭＳ Ｐゴシック"/>
              <a:ea typeface="ＭＳ Ｐゴシック"/>
            </a:rPr>
            <a:t>※7/9</a:t>
          </a:r>
          <a:r>
            <a:rPr lang="ja-JP" altLang="en-US" sz="1100" b="0" i="0" strike="noStrike">
              <a:solidFill>
                <a:srgbClr val="000000"/>
              </a:solidFill>
              <a:latin typeface="ＭＳ Ｐゴシック"/>
              <a:ea typeface="ＭＳ Ｐゴシック"/>
            </a:rPr>
            <a:t>ｾﾐﾅｰでの</a:t>
          </a:r>
          <a:r>
            <a:rPr lang="en-US" altLang="ja-JP" sz="1100" b="0" i="0" strike="noStrike">
              <a:solidFill>
                <a:srgbClr val="000000"/>
              </a:solidFill>
              <a:latin typeface="ＭＳ Ｐゴシック"/>
              <a:ea typeface="ＭＳ Ｐゴシック"/>
            </a:rPr>
            <a:t>FIB</a:t>
          </a:r>
          <a:r>
            <a:rPr lang="ja-JP" altLang="en-US" sz="1100" b="0" i="0" strike="noStrike">
              <a:solidFill>
                <a:srgbClr val="000000"/>
              </a:solidFill>
              <a:latin typeface="ＭＳ Ｐゴシック"/>
              <a:ea typeface="ＭＳ Ｐゴシック"/>
            </a:rPr>
            <a:t>＆ﾀﾞｲﾊﾞｰｼﾞｪﾝｽ検証</a:t>
          </a:r>
        </a:p>
      </xdr:txBody>
    </xdr:sp>
    <xdr:clientData/>
  </xdr:twoCellAnchor>
  <xdr:twoCellAnchor>
    <xdr:from>
      <xdr:col>9</xdr:col>
      <xdr:colOff>257175</xdr:colOff>
      <xdr:row>0</xdr:row>
      <xdr:rowOff>0</xdr:rowOff>
    </xdr:from>
    <xdr:to>
      <xdr:col>12</xdr:col>
      <xdr:colOff>238125</xdr:colOff>
      <xdr:row>0</xdr:row>
      <xdr:rowOff>0</xdr:rowOff>
    </xdr:to>
    <xdr:sp macro="" textlink="">
      <xdr:nvSpPr>
        <xdr:cNvPr id="7" name="AutoShape 6"/>
        <xdr:cNvSpPr>
          <a:spLocks noChangeArrowheads="1"/>
        </xdr:cNvSpPr>
      </xdr:nvSpPr>
      <xdr:spPr bwMode="auto">
        <a:xfrm>
          <a:off x="6343650" y="0"/>
          <a:ext cx="2009775" cy="0"/>
        </a:xfrm>
        <a:prstGeom prst="wedgeRoundRectCallout">
          <a:avLst>
            <a:gd name="adj1" fmla="val 108292"/>
            <a:gd name="adj2" fmla="val 7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直近の下値（</a:t>
          </a:r>
          <a:r>
            <a:rPr lang="en-US" altLang="ja-JP" sz="1100" b="0" i="0" strike="noStrike">
              <a:solidFill>
                <a:srgbClr val="000000"/>
              </a:solidFill>
              <a:latin typeface="ＭＳ Ｐゴシック"/>
              <a:ea typeface="ＭＳ Ｐゴシック"/>
            </a:rPr>
            <a:t>2010.06.07.04</a:t>
          </a:r>
          <a:r>
            <a:rPr lang="ja-JP" altLang="en-US" sz="1100" b="0" i="0" strike="noStrike">
              <a:solidFill>
                <a:srgbClr val="000000"/>
              </a:solidFill>
              <a:latin typeface="ＭＳ Ｐゴシック"/>
              <a:ea typeface="ＭＳ Ｐゴシック"/>
            </a:rPr>
            <a:t>）から引いた</a:t>
          </a:r>
          <a:r>
            <a:rPr lang="en-US" altLang="ja-JP" sz="1100" b="0" i="0" strike="noStrike">
              <a:solidFill>
                <a:srgbClr val="000000"/>
              </a:solidFill>
              <a:latin typeface="ＭＳ Ｐゴシック"/>
              <a:ea typeface="ＭＳ Ｐゴシック"/>
            </a:rPr>
            <a:t>FIB</a:t>
          </a:r>
          <a:r>
            <a:rPr lang="ja-JP" altLang="en-US" sz="1100" b="0" i="0" strike="noStrike">
              <a:solidFill>
                <a:srgbClr val="000000"/>
              </a:solidFill>
              <a:latin typeface="ＭＳ Ｐゴシック"/>
              <a:ea typeface="ＭＳ Ｐゴシック"/>
            </a:rPr>
            <a:t>に対し、</a:t>
          </a:r>
          <a:r>
            <a:rPr lang="en-US" altLang="ja-JP" sz="1100" b="0" i="0" strike="noStrike">
              <a:solidFill>
                <a:srgbClr val="000000"/>
              </a:solidFill>
              <a:latin typeface="ＭＳ Ｐゴシック"/>
              <a:ea typeface="ＭＳ Ｐゴシック"/>
            </a:rPr>
            <a:t>23.6</a:t>
          </a:r>
          <a:r>
            <a:rPr lang="ja-JP" altLang="en-US" sz="1100" b="0" i="0" strike="noStrike">
              <a:solidFill>
                <a:srgbClr val="000000"/>
              </a:solidFill>
              <a:latin typeface="ＭＳ Ｐゴシック"/>
              <a:ea typeface="ＭＳ Ｐゴシック"/>
            </a:rPr>
            <a:t>まで戻らず上昇している＝反転が近い</a:t>
          </a:r>
        </a:p>
      </xdr:txBody>
    </xdr:sp>
    <xdr:clientData/>
  </xdr:twoCellAnchor>
  <xdr:twoCellAnchor>
    <xdr:from>
      <xdr:col>13</xdr:col>
      <xdr:colOff>57150</xdr:colOff>
      <xdr:row>0</xdr:row>
      <xdr:rowOff>0</xdr:rowOff>
    </xdr:from>
    <xdr:to>
      <xdr:col>15</xdr:col>
      <xdr:colOff>247650</xdr:colOff>
      <xdr:row>0</xdr:row>
      <xdr:rowOff>0</xdr:rowOff>
    </xdr:to>
    <xdr:sp macro="" textlink="">
      <xdr:nvSpPr>
        <xdr:cNvPr id="8" name="AutoShape 7"/>
        <xdr:cNvSpPr>
          <a:spLocks noChangeArrowheads="1"/>
        </xdr:cNvSpPr>
      </xdr:nvSpPr>
      <xdr:spPr bwMode="auto">
        <a:xfrm>
          <a:off x="8848725" y="0"/>
          <a:ext cx="1543050" cy="0"/>
        </a:xfrm>
        <a:prstGeom prst="wedgeRoundRectCallout">
          <a:avLst>
            <a:gd name="adj1" fmla="val 20065"/>
            <a:gd name="adj2" fmla="val -1615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自分の条件には少し合わない</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だが、</a:t>
          </a:r>
          <a:r>
            <a:rPr lang="en-US" altLang="ja-JP" sz="1100" b="0" i="0" strike="noStrike">
              <a:solidFill>
                <a:srgbClr val="000000"/>
              </a:solidFill>
              <a:latin typeface="ＭＳ Ｐゴシック"/>
              <a:ea typeface="ＭＳ Ｐゴシック"/>
            </a:rPr>
            <a:t>MACD</a:t>
          </a:r>
          <a:r>
            <a:rPr lang="ja-JP" altLang="en-US" sz="1100" b="0" i="0" strike="noStrike">
              <a:solidFill>
                <a:srgbClr val="000000"/>
              </a:solidFill>
              <a:latin typeface="ＭＳ Ｐゴシック"/>
              <a:ea typeface="ＭＳ Ｐゴシック"/>
            </a:rPr>
            <a:t>によるダイバージェンスのサインも出ている為エントリー</a:t>
          </a:r>
        </a:p>
      </xdr:txBody>
    </xdr:sp>
    <xdr:clientData/>
  </xdr:twoCellAnchor>
  <xdr:twoCellAnchor>
    <xdr:from>
      <xdr:col>12</xdr:col>
      <xdr:colOff>371475</xdr:colOff>
      <xdr:row>0</xdr:row>
      <xdr:rowOff>0</xdr:rowOff>
    </xdr:from>
    <xdr:to>
      <xdr:col>14</xdr:col>
      <xdr:colOff>428625</xdr:colOff>
      <xdr:row>0</xdr:row>
      <xdr:rowOff>0</xdr:rowOff>
    </xdr:to>
    <xdr:sp macro="" textlink="">
      <xdr:nvSpPr>
        <xdr:cNvPr id="9" name="AutoShape 8"/>
        <xdr:cNvSpPr>
          <a:spLocks noChangeArrowheads="1"/>
        </xdr:cNvSpPr>
      </xdr:nvSpPr>
      <xdr:spPr bwMode="auto">
        <a:xfrm>
          <a:off x="8486775" y="0"/>
          <a:ext cx="1409700" cy="0"/>
        </a:xfrm>
        <a:prstGeom prst="wedgeRoundRectCallout">
          <a:avLst>
            <a:gd name="adj1" fmla="val 41894"/>
            <a:gd name="adj2" fmla="val 9942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相場は上昇しているが、</a:t>
          </a:r>
          <a:r>
            <a:rPr lang="en-US" altLang="ja-JP" sz="1100" b="0" i="0" strike="noStrike">
              <a:solidFill>
                <a:srgbClr val="000000"/>
              </a:solidFill>
              <a:latin typeface="ＭＳ Ｐゴシック"/>
              <a:ea typeface="ＭＳ Ｐゴシック"/>
            </a:rPr>
            <a:t>MACD</a:t>
          </a:r>
          <a:r>
            <a:rPr lang="ja-JP" altLang="en-US" sz="1100" b="0" i="0" strike="noStrike">
              <a:solidFill>
                <a:srgbClr val="000000"/>
              </a:solidFill>
              <a:latin typeface="ＭＳ Ｐゴシック"/>
              <a:ea typeface="ＭＳ Ｐゴシック"/>
            </a:rPr>
            <a:t>の山が手前より小さくなっている</a:t>
          </a:r>
        </a:p>
      </xdr:txBody>
    </xdr:sp>
    <xdr:clientData/>
  </xdr:twoCellAnchor>
  <xdr:twoCellAnchor>
    <xdr:from>
      <xdr:col>0</xdr:col>
      <xdr:colOff>0</xdr:colOff>
      <xdr:row>0</xdr:row>
      <xdr:rowOff>0</xdr:rowOff>
    </xdr:from>
    <xdr:to>
      <xdr:col>1</xdr:col>
      <xdr:colOff>76200</xdr:colOff>
      <xdr:row>0</xdr:row>
      <xdr:rowOff>0</xdr:rowOff>
    </xdr:to>
    <xdr:sp macro="" textlink="">
      <xdr:nvSpPr>
        <xdr:cNvPr id="10" name="AutoShape 9"/>
        <xdr:cNvSpPr>
          <a:spLocks noChangeArrowheads="1"/>
        </xdr:cNvSpPr>
      </xdr:nvSpPr>
      <xdr:spPr bwMode="auto">
        <a:xfrm>
          <a:off x="0" y="0"/>
          <a:ext cx="752475" cy="0"/>
        </a:xfrm>
        <a:prstGeom prst="wedgeRectCallout">
          <a:avLst>
            <a:gd name="adj1" fmla="val -9722"/>
            <a:gd name="adj2" fmla="val 2708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No.25</a:t>
          </a:r>
        </a:p>
        <a:p>
          <a:pPr algn="l" rtl="1">
            <a:defRPr sz="1000"/>
          </a:pPr>
          <a:r>
            <a:rPr lang="ja-JP" altLang="en-US" sz="1100" b="0" i="0" strike="noStrike">
              <a:solidFill>
                <a:srgbClr val="000000"/>
              </a:solidFill>
              <a:latin typeface="ＭＳ Ｐゴシック"/>
              <a:ea typeface="ＭＳ Ｐゴシック"/>
            </a:rPr>
            <a:t>怖いくらいの大利益</a:t>
          </a:r>
        </a:p>
      </xdr:txBody>
    </xdr:sp>
    <xdr:clientData/>
  </xdr:twoCellAnchor>
  <xdr:twoCellAnchor>
    <xdr:from>
      <xdr:col>1</xdr:col>
      <xdr:colOff>609600</xdr:colOff>
      <xdr:row>0</xdr:row>
      <xdr:rowOff>0</xdr:rowOff>
    </xdr:from>
    <xdr:to>
      <xdr:col>3</xdr:col>
      <xdr:colOff>600075</xdr:colOff>
      <xdr:row>0</xdr:row>
      <xdr:rowOff>0</xdr:rowOff>
    </xdr:to>
    <xdr:sp macro="" textlink="">
      <xdr:nvSpPr>
        <xdr:cNvPr id="11" name="AutoShape 10"/>
        <xdr:cNvSpPr>
          <a:spLocks noChangeArrowheads="1"/>
        </xdr:cNvSpPr>
      </xdr:nvSpPr>
      <xdr:spPr bwMode="auto">
        <a:xfrm>
          <a:off x="1285875" y="0"/>
          <a:ext cx="1343025" cy="0"/>
        </a:xfrm>
        <a:prstGeom prst="wedgeRoundRectCallout">
          <a:avLst>
            <a:gd name="adj1" fmla="val -59931"/>
            <a:gd name="adj2" fmla="val -132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MA</a:t>
          </a:r>
          <a:r>
            <a:rPr lang="ja-JP" altLang="en-US" sz="1100" b="0" i="0" strike="noStrike">
              <a:solidFill>
                <a:srgbClr val="000000"/>
              </a:solidFill>
              <a:latin typeface="ＭＳ Ｐゴシック"/>
              <a:ea typeface="ＭＳ Ｐゴシック"/>
            </a:rPr>
            <a:t>に下支えられた</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でエントリー</a:t>
          </a:r>
        </a:p>
      </xdr:txBody>
    </xdr:sp>
    <xdr:clientData/>
  </xdr:twoCellAnchor>
  <xdr:twoCellAnchor>
    <xdr:from>
      <xdr:col>13</xdr:col>
      <xdr:colOff>238125</xdr:colOff>
      <xdr:row>0</xdr:row>
      <xdr:rowOff>0</xdr:rowOff>
    </xdr:from>
    <xdr:to>
      <xdr:col>15</xdr:col>
      <xdr:colOff>628650</xdr:colOff>
      <xdr:row>0</xdr:row>
      <xdr:rowOff>0</xdr:rowOff>
    </xdr:to>
    <xdr:sp macro="" textlink="">
      <xdr:nvSpPr>
        <xdr:cNvPr id="12" name="Line 11"/>
        <xdr:cNvSpPr>
          <a:spLocks noChangeShapeType="1"/>
        </xdr:cNvSpPr>
      </xdr:nvSpPr>
      <xdr:spPr bwMode="auto">
        <a:xfrm>
          <a:off x="9029700" y="0"/>
          <a:ext cx="1743075" cy="0"/>
        </a:xfrm>
        <a:prstGeom prst="line">
          <a:avLst/>
        </a:prstGeom>
        <a:noFill/>
        <a:ln w="9525">
          <a:solidFill>
            <a:srgbClr val="FF0000"/>
          </a:solidFill>
          <a:round/>
          <a:headEnd/>
          <a:tailEnd/>
        </a:ln>
      </xdr:spPr>
    </xdr:sp>
    <xdr:clientData/>
  </xdr:twoCellAnchor>
  <xdr:twoCellAnchor>
    <xdr:from>
      <xdr:col>12</xdr:col>
      <xdr:colOff>333375</xdr:colOff>
      <xdr:row>0</xdr:row>
      <xdr:rowOff>0</xdr:rowOff>
    </xdr:from>
    <xdr:to>
      <xdr:col>14</xdr:col>
      <xdr:colOff>542925</xdr:colOff>
      <xdr:row>0</xdr:row>
      <xdr:rowOff>0</xdr:rowOff>
    </xdr:to>
    <xdr:sp macro="" textlink="">
      <xdr:nvSpPr>
        <xdr:cNvPr id="13" name="AutoShape 12"/>
        <xdr:cNvSpPr>
          <a:spLocks noChangeArrowheads="1"/>
        </xdr:cNvSpPr>
      </xdr:nvSpPr>
      <xdr:spPr bwMode="auto">
        <a:xfrm>
          <a:off x="8448675" y="0"/>
          <a:ext cx="1562100" cy="0"/>
        </a:xfrm>
        <a:prstGeom prst="wedgeRoundRectCallout">
          <a:avLst>
            <a:gd name="adj1" fmla="val 57926"/>
            <a:gd name="adj2" fmla="val -15555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S/R</a:t>
          </a:r>
          <a:r>
            <a:rPr lang="ja-JP" altLang="en-US" sz="1100" b="0" i="0" strike="noStrike">
              <a:solidFill>
                <a:srgbClr val="000000"/>
              </a:solidFill>
              <a:latin typeface="ＭＳ Ｐゴシック"/>
              <a:ea typeface="ＭＳ Ｐゴシック"/>
            </a:rPr>
            <a:t>が近いこと・</a:t>
          </a:r>
          <a:r>
            <a:rPr lang="en-US" altLang="ja-JP" sz="1100" b="0" i="0" strike="noStrike">
              <a:solidFill>
                <a:srgbClr val="000000"/>
              </a:solidFill>
              <a:latin typeface="ＭＳ Ｐゴシック"/>
              <a:ea typeface="ＭＳ Ｐゴシック"/>
            </a:rPr>
            <a:t>MADC</a:t>
          </a:r>
          <a:r>
            <a:rPr lang="ja-JP" altLang="en-US" sz="1100" b="0" i="0" strike="noStrike">
              <a:solidFill>
                <a:srgbClr val="000000"/>
              </a:solidFill>
              <a:latin typeface="ＭＳ Ｐゴシック"/>
              <a:ea typeface="ＭＳ Ｐゴシック"/>
            </a:rPr>
            <a:t>の山が小さくなっていることから早めの利確。</a:t>
          </a:r>
        </a:p>
      </xdr:txBody>
    </xdr:sp>
    <xdr:clientData/>
  </xdr:twoCellAnchor>
  <xdr:twoCellAnchor>
    <xdr:from>
      <xdr:col>14</xdr:col>
      <xdr:colOff>647700</xdr:colOff>
      <xdr:row>0</xdr:row>
      <xdr:rowOff>0</xdr:rowOff>
    </xdr:from>
    <xdr:to>
      <xdr:col>16</xdr:col>
      <xdr:colOff>523875</xdr:colOff>
      <xdr:row>0</xdr:row>
      <xdr:rowOff>0</xdr:rowOff>
    </xdr:to>
    <xdr:sp macro="" textlink="">
      <xdr:nvSpPr>
        <xdr:cNvPr id="14" name="AutoShape 13"/>
        <xdr:cNvSpPr>
          <a:spLocks noChangeArrowheads="1"/>
        </xdr:cNvSpPr>
      </xdr:nvSpPr>
      <xdr:spPr bwMode="auto">
        <a:xfrm>
          <a:off x="10115550" y="0"/>
          <a:ext cx="1228725" cy="0"/>
        </a:xfrm>
        <a:prstGeom prst="wedgeRoundRectCallout">
          <a:avLst>
            <a:gd name="adj1" fmla="val 36046"/>
            <a:gd name="adj2" fmla="val -11315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この後予想どおりに下落へ転換！</a:t>
          </a:r>
        </a:p>
      </xdr:txBody>
    </xdr:sp>
    <xdr:clientData/>
  </xdr:twoCellAnchor>
  <xdr:twoCellAnchor>
    <xdr:from>
      <xdr:col>0</xdr:col>
      <xdr:colOff>0</xdr:colOff>
      <xdr:row>0</xdr:row>
      <xdr:rowOff>0</xdr:rowOff>
    </xdr:from>
    <xdr:to>
      <xdr:col>1</xdr:col>
      <xdr:colOff>619125</xdr:colOff>
      <xdr:row>0</xdr:row>
      <xdr:rowOff>0</xdr:rowOff>
    </xdr:to>
    <xdr:sp macro="" textlink="">
      <xdr:nvSpPr>
        <xdr:cNvPr id="15" name="AutoShape 14"/>
        <xdr:cNvSpPr>
          <a:spLocks noChangeArrowheads="1"/>
        </xdr:cNvSpPr>
      </xdr:nvSpPr>
      <xdr:spPr bwMode="auto">
        <a:xfrm>
          <a:off x="0" y="0"/>
          <a:ext cx="1295400" cy="0"/>
        </a:xfrm>
        <a:prstGeom prst="wedgeRectCallout">
          <a:avLst>
            <a:gd name="adj1" fmla="val 537"/>
            <a:gd name="adj2" fmla="val 45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EURUSD</a:t>
          </a:r>
          <a:r>
            <a:rPr lang="ja-JP" altLang="en-US" sz="1100" b="0" i="0" strike="noStrike">
              <a:solidFill>
                <a:srgbClr val="000000"/>
              </a:solidFill>
              <a:latin typeface="ＭＳ Ｐゴシック"/>
              <a:ea typeface="ＭＳ Ｐゴシック"/>
            </a:rPr>
            <a:t>　４</a:t>
          </a:r>
          <a:r>
            <a:rPr lang="en-US" altLang="ja-JP" sz="1100" b="0" i="0" strike="noStrike">
              <a:solidFill>
                <a:srgbClr val="000000"/>
              </a:solidFill>
              <a:latin typeface="ＭＳ Ｐゴシック"/>
              <a:ea typeface="ＭＳ Ｐゴシック"/>
            </a:rPr>
            <a:t>H</a:t>
          </a:r>
          <a:r>
            <a:rPr lang="ja-JP" altLang="en-US" sz="1100" b="0" i="0" strike="noStrike">
              <a:solidFill>
                <a:srgbClr val="000000"/>
              </a:solidFill>
              <a:latin typeface="ＭＳ Ｐゴシック"/>
              <a:ea typeface="ＭＳ Ｐゴシック"/>
            </a:rPr>
            <a:t>　２１～４０回分</a:t>
          </a:r>
        </a:p>
        <a:p>
          <a:pPr algn="l" rtl="1">
            <a:defRPr sz="1000"/>
          </a:pPr>
          <a:r>
            <a:rPr lang="ja-JP" altLang="en-US" sz="1100" b="0" i="0" strike="noStrike">
              <a:solidFill>
                <a:srgbClr val="000000"/>
              </a:solidFill>
              <a:latin typeface="ＭＳ Ｐゴシック"/>
              <a:ea typeface="ＭＳ Ｐゴシック"/>
            </a:rPr>
            <a:t>余裕があるトレード</a:t>
          </a:r>
        </a:p>
      </xdr:txBody>
    </xdr:sp>
    <xdr:clientData/>
  </xdr:twoCellAnchor>
  <xdr:twoCellAnchor>
    <xdr:from>
      <xdr:col>0</xdr:col>
      <xdr:colOff>0</xdr:colOff>
      <xdr:row>0</xdr:row>
      <xdr:rowOff>0</xdr:rowOff>
    </xdr:from>
    <xdr:to>
      <xdr:col>1</xdr:col>
      <xdr:colOff>552450</xdr:colOff>
      <xdr:row>0</xdr:row>
      <xdr:rowOff>0</xdr:rowOff>
    </xdr:to>
    <xdr:sp macro="" textlink="">
      <xdr:nvSpPr>
        <xdr:cNvPr id="16" name="AutoShape 15"/>
        <xdr:cNvSpPr>
          <a:spLocks noChangeArrowheads="1"/>
        </xdr:cNvSpPr>
      </xdr:nvSpPr>
      <xdr:spPr bwMode="auto">
        <a:xfrm>
          <a:off x="0" y="0"/>
          <a:ext cx="1228725" cy="0"/>
        </a:xfrm>
        <a:prstGeom prst="wedgeRectCallout">
          <a:avLst>
            <a:gd name="adj1" fmla="val -264"/>
            <a:gd name="adj2" fmla="val 2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EURUSD</a:t>
          </a:r>
          <a:r>
            <a:rPr lang="ja-JP" altLang="en-US" sz="1100" b="0" i="0" strike="noStrike">
              <a:solidFill>
                <a:srgbClr val="000000"/>
              </a:solidFill>
              <a:latin typeface="ＭＳ Ｐゴシック"/>
              <a:ea typeface="ＭＳ Ｐゴシック"/>
            </a:rPr>
            <a:t>　４</a:t>
          </a:r>
          <a:r>
            <a:rPr lang="en-US" altLang="ja-JP" sz="1100" b="0" i="0" strike="noStrike">
              <a:solidFill>
                <a:srgbClr val="000000"/>
              </a:solidFill>
              <a:latin typeface="ＭＳ Ｐゴシック"/>
              <a:ea typeface="ＭＳ Ｐゴシック"/>
            </a:rPr>
            <a:t>H</a:t>
          </a:r>
          <a:r>
            <a:rPr lang="ja-JP" altLang="en-US" sz="1100" b="0" i="0" strike="noStrike">
              <a:solidFill>
                <a:srgbClr val="000000"/>
              </a:solidFill>
              <a:latin typeface="ＭＳ Ｐゴシック"/>
              <a:ea typeface="ＭＳ Ｐゴシック"/>
            </a:rPr>
            <a:t>　４１～６０回分</a:t>
          </a:r>
        </a:p>
        <a:p>
          <a:pPr algn="l" rtl="1">
            <a:defRPr sz="1000"/>
          </a:pPr>
          <a:r>
            <a:rPr lang="ja-JP" altLang="en-US" sz="1100" b="0" i="0" strike="noStrike">
              <a:solidFill>
                <a:srgbClr val="000000"/>
              </a:solidFill>
              <a:latin typeface="ＭＳ Ｐゴシック"/>
              <a:ea typeface="ＭＳ Ｐゴシック"/>
            </a:rPr>
            <a:t>辛いトレードが目立った</a:t>
          </a:r>
        </a:p>
      </xdr:txBody>
    </xdr:sp>
    <xdr:clientData/>
  </xdr:twoCellAnchor>
  <xdr:twoCellAnchor>
    <xdr:from>
      <xdr:col>3</xdr:col>
      <xdr:colOff>409575</xdr:colOff>
      <xdr:row>0</xdr:row>
      <xdr:rowOff>0</xdr:rowOff>
    </xdr:from>
    <xdr:to>
      <xdr:col>11</xdr:col>
      <xdr:colOff>657225</xdr:colOff>
      <xdr:row>0</xdr:row>
      <xdr:rowOff>0</xdr:rowOff>
    </xdr:to>
    <xdr:sp macro="" textlink="">
      <xdr:nvSpPr>
        <xdr:cNvPr id="17" name="AutoShape 16"/>
        <xdr:cNvSpPr>
          <a:spLocks noChangeArrowheads="1"/>
        </xdr:cNvSpPr>
      </xdr:nvSpPr>
      <xdr:spPr bwMode="auto">
        <a:xfrm>
          <a:off x="2438400" y="0"/>
          <a:ext cx="5657850" cy="0"/>
        </a:xfrm>
        <a:prstGeom prst="lef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495300</xdr:colOff>
      <xdr:row>0</xdr:row>
      <xdr:rowOff>0</xdr:rowOff>
    </xdr:from>
    <xdr:to>
      <xdr:col>12</xdr:col>
      <xdr:colOff>304800</xdr:colOff>
      <xdr:row>0</xdr:row>
      <xdr:rowOff>0</xdr:rowOff>
    </xdr:to>
    <xdr:sp macro="" textlink="">
      <xdr:nvSpPr>
        <xdr:cNvPr id="18" name="AutoShape 17"/>
        <xdr:cNvSpPr>
          <a:spLocks noChangeArrowheads="1"/>
        </xdr:cNvSpPr>
      </xdr:nvSpPr>
      <xdr:spPr bwMode="auto">
        <a:xfrm>
          <a:off x="495300" y="0"/>
          <a:ext cx="7924800" cy="0"/>
        </a:xfrm>
        <a:prstGeom prst="lef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3</xdr:col>
      <xdr:colOff>571500</xdr:colOff>
      <xdr:row>0</xdr:row>
      <xdr:rowOff>0</xdr:rowOff>
    </xdr:to>
    <xdr:sp macro="" textlink="">
      <xdr:nvSpPr>
        <xdr:cNvPr id="19" name="AutoShape 18"/>
        <xdr:cNvSpPr>
          <a:spLocks noChangeArrowheads="1"/>
        </xdr:cNvSpPr>
      </xdr:nvSpPr>
      <xdr:spPr bwMode="auto">
        <a:xfrm>
          <a:off x="1428750" y="0"/>
          <a:ext cx="1171575" cy="0"/>
        </a:xfrm>
        <a:prstGeom prst="wedgeRoundRectCallout">
          <a:avLst>
            <a:gd name="adj1" fmla="val 22356"/>
            <a:gd name="adj2" fmla="val 22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ココから入って</a:t>
          </a:r>
        </a:p>
        <a:p>
          <a:pPr algn="l" rtl="1">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月</a:t>
          </a:r>
          <a:r>
            <a:rPr lang="en-US" altLang="ja-JP" sz="1100" b="0" i="0" strike="noStrike">
              <a:solidFill>
                <a:srgbClr val="000000"/>
              </a:solidFill>
              <a:latin typeface="ＭＳ Ｐゴシック"/>
              <a:ea typeface="ＭＳ Ｐゴシック"/>
            </a:rPr>
            <a:t>17</a:t>
          </a:r>
          <a:r>
            <a:rPr lang="ja-JP" altLang="en-US" sz="1100" b="0" i="0" strike="noStrike">
              <a:solidFill>
                <a:srgbClr val="000000"/>
              </a:solidFill>
              <a:latin typeface="ＭＳ Ｐゴシック"/>
              <a:ea typeface="ＭＳ Ｐゴシック"/>
            </a:rPr>
            <a:t>日</a:t>
          </a:r>
          <a:r>
            <a:rPr lang="en-US" altLang="ja-JP" sz="1100" b="0" i="0" strike="noStrike">
              <a:solidFill>
                <a:srgbClr val="000000"/>
              </a:solidFill>
              <a:latin typeface="ＭＳ Ｐゴシック"/>
              <a:ea typeface="ＭＳ Ｐゴシック"/>
            </a:rPr>
            <a:t>20</a:t>
          </a:r>
          <a:r>
            <a:rPr lang="ja-JP" altLang="en-US" sz="1100" b="0" i="0" strike="noStrike">
              <a:solidFill>
                <a:srgbClr val="000000"/>
              </a:solidFill>
              <a:latin typeface="ＭＳ Ｐゴシック"/>
              <a:ea typeface="ＭＳ Ｐゴシック"/>
            </a:rPr>
            <a:t>時）</a:t>
          </a:r>
        </a:p>
      </xdr:txBody>
    </xdr:sp>
    <xdr:clientData/>
  </xdr:twoCellAnchor>
  <xdr:twoCellAnchor>
    <xdr:from>
      <xdr:col>4</xdr:col>
      <xdr:colOff>581025</xdr:colOff>
      <xdr:row>0</xdr:row>
      <xdr:rowOff>0</xdr:rowOff>
    </xdr:from>
    <xdr:to>
      <xdr:col>7</xdr:col>
      <xdr:colOff>476250</xdr:colOff>
      <xdr:row>0</xdr:row>
      <xdr:rowOff>0</xdr:rowOff>
    </xdr:to>
    <xdr:sp macro="" textlink="">
      <xdr:nvSpPr>
        <xdr:cNvPr id="20" name="AutoShape 19"/>
        <xdr:cNvSpPr>
          <a:spLocks noChangeArrowheads="1"/>
        </xdr:cNvSpPr>
      </xdr:nvSpPr>
      <xdr:spPr bwMode="auto">
        <a:xfrm>
          <a:off x="3286125" y="0"/>
          <a:ext cx="1924050" cy="0"/>
        </a:xfrm>
        <a:prstGeom prst="wedgeRoundRectCallout">
          <a:avLst>
            <a:gd name="adj1" fmla="val -45546"/>
            <a:gd name="adj2" fmla="val 1253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ココで利確した分が一番利益が乗ったトレード</a:t>
          </a:r>
        </a:p>
        <a:p>
          <a:pPr algn="l" rtl="1">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10</a:t>
          </a:r>
          <a:r>
            <a:rPr lang="ja-JP" altLang="en-US" sz="1100" b="0" i="0" strike="noStrike">
              <a:solidFill>
                <a:srgbClr val="000000"/>
              </a:solidFill>
              <a:latin typeface="ＭＳ Ｐゴシック"/>
              <a:ea typeface="ＭＳ Ｐゴシック"/>
            </a:rPr>
            <a:t>月</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日</a:t>
          </a:r>
          <a:r>
            <a:rPr lang="en-US" altLang="ja-JP" sz="1100" b="0" i="0" strike="noStrike">
              <a:solidFill>
                <a:srgbClr val="000000"/>
              </a:solidFill>
              <a:latin typeface="ＭＳ Ｐゴシック"/>
              <a:ea typeface="ＭＳ Ｐゴシック"/>
            </a:rPr>
            <a:t>16</a:t>
          </a:r>
          <a:r>
            <a:rPr lang="ja-JP" altLang="en-US" sz="1100" b="0" i="0" strike="noStrike">
              <a:solidFill>
                <a:srgbClr val="000000"/>
              </a:solidFill>
              <a:latin typeface="ＭＳ Ｐゴシック"/>
              <a:ea typeface="ＭＳ Ｐゴシック"/>
            </a:rPr>
            <a:t>時約</a:t>
          </a:r>
          <a:r>
            <a:rPr lang="en-US" altLang="ja-JP" sz="1100" b="0" i="0" strike="noStrike">
              <a:solidFill>
                <a:srgbClr val="000000"/>
              </a:solidFill>
              <a:latin typeface="ＭＳ Ｐゴシック"/>
              <a:ea typeface="ＭＳ Ｐゴシック"/>
            </a:rPr>
            <a:t>195</a:t>
          </a:r>
          <a:r>
            <a:rPr lang="ja-JP" altLang="en-US" sz="1100" b="0" i="0" strike="noStrike">
              <a:solidFill>
                <a:srgbClr val="000000"/>
              </a:solidFill>
              <a:latin typeface="ＭＳ Ｐゴシック"/>
              <a:ea typeface="ＭＳ Ｐゴシック"/>
            </a:rPr>
            <a:t>万円）</a:t>
          </a:r>
        </a:p>
      </xdr:txBody>
    </xdr:sp>
    <xdr:clientData/>
  </xdr:twoCellAnchor>
  <xdr:twoCellAnchor>
    <xdr:from>
      <xdr:col>6</xdr:col>
      <xdr:colOff>285750</xdr:colOff>
      <xdr:row>0</xdr:row>
      <xdr:rowOff>0</xdr:rowOff>
    </xdr:from>
    <xdr:to>
      <xdr:col>9</xdr:col>
      <xdr:colOff>457200</xdr:colOff>
      <xdr:row>0</xdr:row>
      <xdr:rowOff>0</xdr:rowOff>
    </xdr:to>
    <xdr:sp macro="" textlink="">
      <xdr:nvSpPr>
        <xdr:cNvPr id="21" name="AutoShape 20"/>
        <xdr:cNvSpPr>
          <a:spLocks noChangeArrowheads="1"/>
        </xdr:cNvSpPr>
      </xdr:nvSpPr>
      <xdr:spPr bwMode="auto">
        <a:xfrm>
          <a:off x="4343400" y="0"/>
          <a:ext cx="2200275" cy="0"/>
        </a:xfrm>
        <a:prstGeom prst="wedgeRoundRectCallout">
          <a:avLst>
            <a:gd name="adj1" fmla="val -2380"/>
            <a:gd name="adj2" fmla="val -1458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Ｐゴシック"/>
              <a:ea typeface="ＭＳ Ｐゴシック"/>
            </a:rPr>
            <a:t>レンジ相場はしんどい</a:t>
          </a:r>
          <a:r>
            <a:rPr lang="en-US" altLang="ja-JP" sz="1400" b="0" i="0" strike="noStrike">
              <a:solidFill>
                <a:srgbClr val="000000"/>
              </a:solidFill>
              <a:latin typeface="ＭＳ Ｐゴシック"/>
              <a:ea typeface="ＭＳ Ｐゴシック"/>
            </a:rPr>
            <a:t>orz</a:t>
          </a:r>
        </a:p>
      </xdr:txBody>
    </xdr:sp>
    <xdr:clientData/>
  </xdr:twoCellAnchor>
  <xdr:twoCellAnchor>
    <xdr:from>
      <xdr:col>4</xdr:col>
      <xdr:colOff>133350</xdr:colOff>
      <xdr:row>0</xdr:row>
      <xdr:rowOff>0</xdr:rowOff>
    </xdr:from>
    <xdr:to>
      <xdr:col>8</xdr:col>
      <xdr:colOff>352425</xdr:colOff>
      <xdr:row>0</xdr:row>
      <xdr:rowOff>0</xdr:rowOff>
    </xdr:to>
    <xdr:sp macro="" textlink="">
      <xdr:nvSpPr>
        <xdr:cNvPr id="22" name="AutoShape 21"/>
        <xdr:cNvSpPr>
          <a:spLocks noChangeArrowheads="1"/>
        </xdr:cNvSpPr>
      </xdr:nvSpPr>
      <xdr:spPr bwMode="auto">
        <a:xfrm>
          <a:off x="2838450" y="0"/>
          <a:ext cx="2924175" cy="0"/>
        </a:xfrm>
        <a:prstGeom prst="wedgeRoundRectCallout">
          <a:avLst>
            <a:gd name="adj1" fmla="val 4722"/>
            <a:gd name="adj2" fmla="val -10977"/>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Ｐゴシック"/>
              <a:ea typeface="ＭＳ Ｐゴシック"/>
            </a:rPr>
            <a:t>トレンドが出てると利益出易く楽♪</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xdr:cNvSpPr>
          <a:spLocks noChangeArrowheads="1"/>
        </xdr:cNvSpPr>
      </xdr:nvSpPr>
      <xdr:spPr bwMode="auto">
        <a:xfrm>
          <a:off x="0" y="0"/>
          <a:ext cx="0" cy="0"/>
        </a:xfrm>
        <a:prstGeom prst="wedgeRectCallout">
          <a:avLst>
            <a:gd name="adj1" fmla="val 7625"/>
            <a:gd name="adj2" fmla="val 18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No.64</a:t>
          </a:r>
        </a:p>
      </xdr:txBody>
    </xdr:sp>
    <xdr:clientData/>
  </xdr:twoCellAnchor>
  <xdr:twoCellAnchor>
    <xdr:from>
      <xdr:col>11</xdr:col>
      <xdr:colOff>447675</xdr:colOff>
      <xdr:row>0</xdr:row>
      <xdr:rowOff>0</xdr:rowOff>
    </xdr:from>
    <xdr:to>
      <xdr:col>13</xdr:col>
      <xdr:colOff>247650</xdr:colOff>
      <xdr:row>0</xdr:row>
      <xdr:rowOff>0</xdr:rowOff>
    </xdr:to>
    <xdr:sp macro="" textlink="">
      <xdr:nvSpPr>
        <xdr:cNvPr id="24" name="AutoShape 23"/>
        <xdr:cNvSpPr>
          <a:spLocks noChangeArrowheads="1"/>
        </xdr:cNvSpPr>
      </xdr:nvSpPr>
      <xdr:spPr bwMode="auto">
        <a:xfrm>
          <a:off x="7886700" y="0"/>
          <a:ext cx="1152525" cy="0"/>
        </a:xfrm>
        <a:prstGeom prst="wedgeRoundRectCallout">
          <a:avLst>
            <a:gd name="adj1" fmla="val -64051"/>
            <a:gd name="adj2" fmla="val -10483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この</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でエントリー待ち→翌日エントリー</a:t>
          </a:r>
        </a:p>
      </xdr:txBody>
    </xdr:sp>
    <xdr:clientData/>
  </xdr:twoCellAnchor>
  <xdr:twoCellAnchor>
    <xdr:from>
      <xdr:col>9</xdr:col>
      <xdr:colOff>590550</xdr:colOff>
      <xdr:row>0</xdr:row>
      <xdr:rowOff>0</xdr:rowOff>
    </xdr:from>
    <xdr:to>
      <xdr:col>11</xdr:col>
      <xdr:colOff>609600</xdr:colOff>
      <xdr:row>0</xdr:row>
      <xdr:rowOff>0</xdr:rowOff>
    </xdr:to>
    <xdr:sp macro="" textlink="">
      <xdr:nvSpPr>
        <xdr:cNvPr id="25" name="AutoShape 24"/>
        <xdr:cNvSpPr>
          <a:spLocks noChangeArrowheads="1"/>
        </xdr:cNvSpPr>
      </xdr:nvSpPr>
      <xdr:spPr bwMode="auto">
        <a:xfrm>
          <a:off x="6677025" y="0"/>
          <a:ext cx="1371600" cy="0"/>
        </a:xfrm>
        <a:prstGeom prst="wedgeRoundRectCallout">
          <a:avLst>
            <a:gd name="adj1" fmla="val 54167"/>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反転の気配</a:t>
          </a:r>
        </a:p>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最近ﾚﾝｼﾞ相場なんで戻るかも･･･早めのｽﾄｯﾌﾟ準備</a:t>
          </a:r>
        </a:p>
      </xdr:txBody>
    </xdr:sp>
    <xdr:clientData/>
  </xdr:twoCellAnchor>
  <xdr:twoCellAnchor>
    <xdr:from>
      <xdr:col>12</xdr:col>
      <xdr:colOff>133350</xdr:colOff>
      <xdr:row>0</xdr:row>
      <xdr:rowOff>0</xdr:rowOff>
    </xdr:from>
    <xdr:to>
      <xdr:col>13</xdr:col>
      <xdr:colOff>590550</xdr:colOff>
      <xdr:row>0</xdr:row>
      <xdr:rowOff>0</xdr:rowOff>
    </xdr:to>
    <xdr:sp macro="" textlink="">
      <xdr:nvSpPr>
        <xdr:cNvPr id="26" name="AutoShape 25"/>
        <xdr:cNvSpPr>
          <a:spLocks noChangeArrowheads="1"/>
        </xdr:cNvSpPr>
      </xdr:nvSpPr>
      <xdr:spPr bwMode="auto">
        <a:xfrm>
          <a:off x="8248650" y="0"/>
          <a:ext cx="1133475" cy="0"/>
        </a:xfrm>
        <a:prstGeom prst="wedgeRoundRectCallout">
          <a:avLst>
            <a:gd name="adj1" fmla="val -28259"/>
            <a:gd name="adj2" fmla="val -14361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10MA</a:t>
          </a:r>
          <a:r>
            <a:rPr lang="ja-JP" altLang="en-US" sz="1100" b="0" i="0" strike="noStrike">
              <a:solidFill>
                <a:srgbClr val="000000"/>
              </a:solidFill>
              <a:latin typeface="ＭＳ Ｐゴシック"/>
              <a:ea typeface="ＭＳ Ｐゴシック"/>
            </a:rPr>
            <a:t>を下抜いた時点で利確</a:t>
          </a:r>
        </a:p>
      </xdr:txBody>
    </xdr:sp>
    <xdr:clientData/>
  </xdr:twoCellAnchor>
  <xdr:twoCellAnchor>
    <xdr:from>
      <xdr:col>0</xdr:col>
      <xdr:colOff>0</xdr:colOff>
      <xdr:row>0</xdr:row>
      <xdr:rowOff>0</xdr:rowOff>
    </xdr:from>
    <xdr:to>
      <xdr:col>0</xdr:col>
      <xdr:colOff>38100</xdr:colOff>
      <xdr:row>0</xdr:row>
      <xdr:rowOff>0</xdr:rowOff>
    </xdr:to>
    <xdr:sp macro="" textlink="">
      <xdr:nvSpPr>
        <xdr:cNvPr id="27" name="AutoShape 26"/>
        <xdr:cNvSpPr>
          <a:spLocks noChangeArrowheads="1"/>
        </xdr:cNvSpPr>
      </xdr:nvSpPr>
      <xdr:spPr bwMode="auto">
        <a:xfrm>
          <a:off x="0" y="0"/>
          <a:ext cx="38100" cy="0"/>
        </a:xfrm>
        <a:prstGeom prst="wedgeRectCallout">
          <a:avLst>
            <a:gd name="adj1" fmla="val 23468"/>
            <a:gd name="adj2" fmla="val 155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No.68</a:t>
          </a:r>
        </a:p>
      </xdr:txBody>
    </xdr:sp>
    <xdr:clientData/>
  </xdr:twoCellAnchor>
  <xdr:twoCellAnchor>
    <xdr:from>
      <xdr:col>11</xdr:col>
      <xdr:colOff>409575</xdr:colOff>
      <xdr:row>0</xdr:row>
      <xdr:rowOff>0</xdr:rowOff>
    </xdr:from>
    <xdr:to>
      <xdr:col>13</xdr:col>
      <xdr:colOff>28575</xdr:colOff>
      <xdr:row>0</xdr:row>
      <xdr:rowOff>0</xdr:rowOff>
    </xdr:to>
    <xdr:sp macro="" textlink="">
      <xdr:nvSpPr>
        <xdr:cNvPr id="28" name="AutoShape 27"/>
        <xdr:cNvSpPr>
          <a:spLocks noChangeArrowheads="1"/>
        </xdr:cNvSpPr>
      </xdr:nvSpPr>
      <xdr:spPr bwMode="auto">
        <a:xfrm>
          <a:off x="7848600" y="0"/>
          <a:ext cx="971550" cy="0"/>
        </a:xfrm>
        <a:prstGeom prst="wedgeRoundRectCallout">
          <a:avLst>
            <a:gd name="adj1" fmla="val -29412"/>
            <a:gd name="adj2" fmla="val -1159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この</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でエントリー</a:t>
          </a:r>
        </a:p>
      </xdr:txBody>
    </xdr:sp>
    <xdr:clientData/>
  </xdr:twoCellAnchor>
  <xdr:twoCellAnchor>
    <xdr:from>
      <xdr:col>14</xdr:col>
      <xdr:colOff>609600</xdr:colOff>
      <xdr:row>0</xdr:row>
      <xdr:rowOff>0</xdr:rowOff>
    </xdr:from>
    <xdr:to>
      <xdr:col>16</xdr:col>
      <xdr:colOff>657225</xdr:colOff>
      <xdr:row>0</xdr:row>
      <xdr:rowOff>0</xdr:rowOff>
    </xdr:to>
    <xdr:sp macro="" textlink="">
      <xdr:nvSpPr>
        <xdr:cNvPr id="29" name="AutoShape 28"/>
        <xdr:cNvSpPr>
          <a:spLocks noChangeArrowheads="1"/>
        </xdr:cNvSpPr>
      </xdr:nvSpPr>
      <xdr:spPr bwMode="auto">
        <a:xfrm>
          <a:off x="10077450" y="0"/>
          <a:ext cx="1400175" cy="0"/>
        </a:xfrm>
        <a:prstGeom prst="wedgeRoundRectCallout">
          <a:avLst>
            <a:gd name="adj1" fmla="val 11222"/>
            <a:gd name="adj2" fmla="val -15806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ここまで引っ張りたい</a:t>
          </a:r>
        </a:p>
        <a:p>
          <a:pPr algn="l" rtl="1">
            <a:defRPr sz="1000"/>
          </a:pPr>
          <a:r>
            <a:rPr lang="ja-JP" altLang="en-US" sz="1100" b="0" i="0" strike="noStrike">
              <a:solidFill>
                <a:srgbClr val="000000"/>
              </a:solidFill>
              <a:latin typeface="ＭＳ Ｐゴシック"/>
              <a:ea typeface="ＭＳ Ｐゴシック"/>
            </a:rPr>
            <a:t>（本当はもっと上で利確したい）</a:t>
          </a:r>
        </a:p>
      </xdr:txBody>
    </xdr:sp>
    <xdr:clientData/>
  </xdr:twoCellAnchor>
  <xdr:twoCellAnchor>
    <xdr:from>
      <xdr:col>13</xdr:col>
      <xdr:colOff>66675</xdr:colOff>
      <xdr:row>0</xdr:row>
      <xdr:rowOff>0</xdr:rowOff>
    </xdr:from>
    <xdr:to>
      <xdr:col>15</xdr:col>
      <xdr:colOff>85725</xdr:colOff>
      <xdr:row>0</xdr:row>
      <xdr:rowOff>0</xdr:rowOff>
    </xdr:to>
    <xdr:sp macro="" textlink="">
      <xdr:nvSpPr>
        <xdr:cNvPr id="30" name="AutoShape 29"/>
        <xdr:cNvSpPr>
          <a:spLocks noChangeArrowheads="1"/>
        </xdr:cNvSpPr>
      </xdr:nvSpPr>
      <xdr:spPr bwMode="auto">
        <a:xfrm>
          <a:off x="8858250" y="0"/>
          <a:ext cx="1371600" cy="0"/>
        </a:xfrm>
        <a:prstGeom prst="wedgeRoundRectCallout">
          <a:avLst>
            <a:gd name="adj1" fmla="val 0"/>
            <a:gd name="adj2" fmla="val -21094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強気でいかなければ</a:t>
          </a:r>
          <a:r>
            <a:rPr lang="en-US" altLang="ja-JP" sz="1100" b="0" i="0" strike="noStrike">
              <a:solidFill>
                <a:srgbClr val="000000"/>
              </a:solidFill>
              <a:latin typeface="ＭＳ Ｐゴシック"/>
              <a:ea typeface="ＭＳ Ｐゴシック"/>
            </a:rPr>
            <a:t>T/S</a:t>
          </a:r>
          <a:r>
            <a:rPr lang="ja-JP" altLang="en-US" sz="1100" b="0" i="0" strike="noStrike">
              <a:solidFill>
                <a:srgbClr val="000000"/>
              </a:solidFill>
              <a:latin typeface="ＭＳ Ｐゴシック"/>
              <a:ea typeface="ＭＳ Ｐゴシック"/>
            </a:rPr>
            <a:t>できずここでｽﾄｯﾌﾟしてしまいそう。。</a:t>
          </a:r>
        </a:p>
      </xdr:txBody>
    </xdr:sp>
    <xdr:clientData/>
  </xdr:twoCellAnchor>
  <xdr:twoCellAnchor>
    <xdr:from>
      <xdr:col>0</xdr:col>
      <xdr:colOff>0</xdr:colOff>
      <xdr:row>0</xdr:row>
      <xdr:rowOff>0</xdr:rowOff>
    </xdr:from>
    <xdr:to>
      <xdr:col>2</xdr:col>
      <xdr:colOff>66675</xdr:colOff>
      <xdr:row>0</xdr:row>
      <xdr:rowOff>0</xdr:rowOff>
    </xdr:to>
    <xdr:sp macro="" textlink="">
      <xdr:nvSpPr>
        <xdr:cNvPr id="31" name="AutoShape 30"/>
        <xdr:cNvSpPr>
          <a:spLocks noChangeArrowheads="1"/>
        </xdr:cNvSpPr>
      </xdr:nvSpPr>
      <xdr:spPr bwMode="auto">
        <a:xfrm>
          <a:off x="0" y="0"/>
          <a:ext cx="1419225" cy="0"/>
        </a:xfrm>
        <a:prstGeom prst="wedgeRectCallout">
          <a:avLst>
            <a:gd name="adj1" fmla="val 1389"/>
            <a:gd name="adj2" fmla="val -2376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EURUSD </a:t>
          </a: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4H </a:t>
          </a: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No.81</a:t>
          </a: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101</a:t>
          </a:r>
          <a:r>
            <a:rPr lang="ja-JP" altLang="en-US" sz="1100" b="0" i="0" strike="noStrike">
              <a:solidFill>
                <a:srgbClr val="000000"/>
              </a:solidFill>
              <a:latin typeface="ＭＳ Ｐゴシック"/>
              <a:ea typeface="ＭＳ Ｐゴシック"/>
            </a:rPr>
            <a:t>回分</a:t>
          </a:r>
        </a:p>
        <a:p>
          <a:pPr algn="l" rtl="1">
            <a:defRPr sz="1000"/>
          </a:pPr>
          <a:r>
            <a:rPr lang="ja-JP" altLang="en-US" sz="1100" b="0" i="0" strike="noStrike">
              <a:solidFill>
                <a:srgbClr val="000000"/>
              </a:solidFill>
              <a:latin typeface="ＭＳ Ｐゴシック"/>
              <a:ea typeface="ＭＳ Ｐゴシック"/>
            </a:rPr>
            <a:t>トレンド出てるが</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が機能しない場面が多々あった</a:t>
          </a:r>
        </a:p>
      </xdr:txBody>
    </xdr:sp>
    <xdr:clientData/>
  </xdr:twoCellAnchor>
  <xdr:twoCellAnchor>
    <xdr:from>
      <xdr:col>2</xdr:col>
      <xdr:colOff>0</xdr:colOff>
      <xdr:row>0</xdr:row>
      <xdr:rowOff>0</xdr:rowOff>
    </xdr:from>
    <xdr:to>
      <xdr:col>14</xdr:col>
      <xdr:colOff>323850</xdr:colOff>
      <xdr:row>0</xdr:row>
      <xdr:rowOff>0</xdr:rowOff>
    </xdr:to>
    <xdr:sp macro="" textlink="">
      <xdr:nvSpPr>
        <xdr:cNvPr id="32" name="AutoShape 31"/>
        <xdr:cNvSpPr>
          <a:spLocks noChangeArrowheads="1"/>
        </xdr:cNvSpPr>
      </xdr:nvSpPr>
      <xdr:spPr bwMode="auto">
        <a:xfrm>
          <a:off x="1352550" y="0"/>
          <a:ext cx="8439150" cy="0"/>
        </a:xfrm>
        <a:prstGeom prst="lef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7</xdr:col>
      <xdr:colOff>200025</xdr:colOff>
      <xdr:row>0</xdr:row>
      <xdr:rowOff>0</xdr:rowOff>
    </xdr:from>
    <xdr:to>
      <xdr:col>8</xdr:col>
      <xdr:colOff>638175</xdr:colOff>
      <xdr:row>0</xdr:row>
      <xdr:rowOff>0</xdr:rowOff>
    </xdr:to>
    <xdr:sp macro="" textlink="">
      <xdr:nvSpPr>
        <xdr:cNvPr id="33" name="AutoShape 32"/>
        <xdr:cNvSpPr>
          <a:spLocks noChangeArrowheads="1"/>
        </xdr:cNvSpPr>
      </xdr:nvSpPr>
      <xdr:spPr bwMode="auto">
        <a:xfrm>
          <a:off x="4933950" y="0"/>
          <a:ext cx="1114425" cy="0"/>
        </a:xfrm>
        <a:prstGeom prst="wedgeRoundRectCallout">
          <a:avLst>
            <a:gd name="adj1" fmla="val -67093"/>
            <a:gd name="adj2" fmla="val 12450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ｴﾝﾄﾘｰｻｲﾝにならず見逃し</a:t>
          </a:r>
        </a:p>
      </xdr:txBody>
    </xdr:sp>
    <xdr:clientData/>
  </xdr:twoCellAnchor>
  <xdr:twoCellAnchor>
    <xdr:from>
      <xdr:col>11</xdr:col>
      <xdr:colOff>285750</xdr:colOff>
      <xdr:row>0</xdr:row>
      <xdr:rowOff>0</xdr:rowOff>
    </xdr:from>
    <xdr:to>
      <xdr:col>13</xdr:col>
      <xdr:colOff>361950</xdr:colOff>
      <xdr:row>0</xdr:row>
      <xdr:rowOff>0</xdr:rowOff>
    </xdr:to>
    <xdr:sp macro="" textlink="">
      <xdr:nvSpPr>
        <xdr:cNvPr id="34" name="AutoShape 33"/>
        <xdr:cNvSpPr>
          <a:spLocks noChangeArrowheads="1"/>
        </xdr:cNvSpPr>
      </xdr:nvSpPr>
      <xdr:spPr bwMode="auto">
        <a:xfrm>
          <a:off x="7724775" y="0"/>
          <a:ext cx="1428750" cy="0"/>
        </a:xfrm>
        <a:prstGeom prst="wedgeRoundRectCallout">
          <a:avLst>
            <a:gd name="adj1" fmla="val 60667"/>
            <a:gd name="adj2" fmla="val 23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１０１回目の上昇分を取れてなかったら利益半分の４０万。。</a:t>
          </a:r>
        </a:p>
      </xdr:txBody>
    </xdr:sp>
    <xdr:clientData/>
  </xdr:twoCellAnchor>
  <xdr:twoCellAnchor editAs="oneCell">
    <xdr:from>
      <xdr:col>0</xdr:col>
      <xdr:colOff>0</xdr:colOff>
      <xdr:row>0</xdr:row>
      <xdr:rowOff>0</xdr:rowOff>
    </xdr:from>
    <xdr:to>
      <xdr:col>18</xdr:col>
      <xdr:colOff>93187</xdr:colOff>
      <xdr:row>29</xdr:row>
      <xdr:rowOff>49098</xdr:rowOff>
    </xdr:to>
    <xdr:pic>
      <xdr:nvPicPr>
        <xdr:cNvPr id="11265" name="Picture 1"/>
        <xdr:cNvPicPr>
          <a:picLocks noChangeAspect="1" noChangeArrowheads="1"/>
        </xdr:cNvPicPr>
      </xdr:nvPicPr>
      <xdr:blipFill>
        <a:blip xmlns:r="http://schemas.openxmlformats.org/officeDocument/2006/relationships" r:embed="rId2"/>
        <a:srcRect l="5725" t="19982" b="11389"/>
        <a:stretch>
          <a:fillRect/>
        </a:stretch>
      </xdr:blipFill>
      <xdr:spPr bwMode="auto">
        <a:xfrm>
          <a:off x="0" y="0"/>
          <a:ext cx="12289115" cy="4890155"/>
        </a:xfrm>
        <a:prstGeom prst="rect">
          <a:avLst/>
        </a:prstGeom>
        <a:noFill/>
        <a:ln w="1">
          <a:noFill/>
          <a:miter lim="800000"/>
          <a:headEnd/>
          <a:tailEnd type="none" w="med" len="med"/>
        </a:ln>
        <a:effectLst/>
      </xdr:spPr>
    </xdr:pic>
    <xdr:clientData/>
  </xdr:twoCellAnchor>
  <xdr:twoCellAnchor>
    <xdr:from>
      <xdr:col>0</xdr:col>
      <xdr:colOff>122550</xdr:colOff>
      <xdr:row>1</xdr:row>
      <xdr:rowOff>0</xdr:rowOff>
    </xdr:from>
    <xdr:to>
      <xdr:col>1</xdr:col>
      <xdr:colOff>377070</xdr:colOff>
      <xdr:row>2</xdr:row>
      <xdr:rowOff>98196</xdr:rowOff>
    </xdr:to>
    <xdr:sp macro="" textlink="">
      <xdr:nvSpPr>
        <xdr:cNvPr id="36" name="テキスト ボックス 35"/>
        <xdr:cNvSpPr txBox="1"/>
      </xdr:nvSpPr>
      <xdr:spPr>
        <a:xfrm>
          <a:off x="122550" y="166933"/>
          <a:ext cx="932072" cy="265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No.126</a:t>
          </a:r>
          <a:endParaRPr kumimoji="1" lang="ja-JP" altLang="en-US" sz="1100"/>
        </a:p>
      </xdr:txBody>
    </xdr:sp>
    <xdr:clientData/>
  </xdr:twoCellAnchor>
  <xdr:twoCellAnchor>
    <xdr:from>
      <xdr:col>0</xdr:col>
      <xdr:colOff>117835</xdr:colOff>
      <xdr:row>2</xdr:row>
      <xdr:rowOff>162219</xdr:rowOff>
    </xdr:from>
    <xdr:to>
      <xdr:col>2</xdr:col>
      <xdr:colOff>382962</xdr:colOff>
      <xdr:row>6</xdr:row>
      <xdr:rowOff>147295</xdr:rowOff>
    </xdr:to>
    <xdr:sp macro="" textlink="">
      <xdr:nvSpPr>
        <xdr:cNvPr id="37" name="テキスト ボックス 36"/>
        <xdr:cNvSpPr txBox="1"/>
      </xdr:nvSpPr>
      <xdr:spPr>
        <a:xfrm>
          <a:off x="117835" y="496085"/>
          <a:ext cx="1620230" cy="652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強い上昇後、</a:t>
          </a:r>
          <a:r>
            <a:rPr kumimoji="1" lang="en-US" altLang="ja-JP" sz="1100"/>
            <a:t>D/J</a:t>
          </a:r>
          <a:r>
            <a:rPr kumimoji="1" lang="ja-JP" altLang="en-US" sz="1100"/>
            <a:t>と読み違えて</a:t>
          </a:r>
          <a:r>
            <a:rPr kumimoji="1" lang="en-US" altLang="ja-JP" sz="1100"/>
            <a:t>T/L</a:t>
          </a:r>
          <a:r>
            <a:rPr kumimoji="1" lang="ja-JP" altLang="en-US" sz="1100"/>
            <a:t>ブレイクの戻りを待って</a:t>
          </a:r>
          <a:r>
            <a:rPr kumimoji="1" lang="en-US" altLang="ja-JP" sz="1100"/>
            <a:t>IN</a:t>
          </a:r>
        </a:p>
      </xdr:txBody>
    </xdr:sp>
    <xdr:clientData/>
  </xdr:twoCellAnchor>
  <xdr:twoCellAnchor>
    <xdr:from>
      <xdr:col>4</xdr:col>
      <xdr:colOff>63631</xdr:colOff>
      <xdr:row>3</xdr:row>
      <xdr:rowOff>93089</xdr:rowOff>
    </xdr:from>
    <xdr:to>
      <xdr:col>16</xdr:col>
      <xdr:colOff>358219</xdr:colOff>
      <xdr:row>3</xdr:row>
      <xdr:rowOff>94677</xdr:rowOff>
    </xdr:to>
    <xdr:cxnSp macro="">
      <xdr:nvCxnSpPr>
        <xdr:cNvPr id="38" name="直線コネクタ 37"/>
        <xdr:cNvCxnSpPr/>
      </xdr:nvCxnSpPr>
      <xdr:spPr>
        <a:xfrm>
          <a:off x="2773837" y="593888"/>
          <a:ext cx="8425207" cy="1588"/>
        </a:xfrm>
        <a:prstGeom prst="line">
          <a:avLst/>
        </a:prstGeom>
        <a:ln w="158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534970</xdr:colOff>
      <xdr:row>5</xdr:row>
      <xdr:rowOff>98194</xdr:rowOff>
    </xdr:from>
    <xdr:to>
      <xdr:col>4</xdr:col>
      <xdr:colOff>402602</xdr:colOff>
      <xdr:row>8</xdr:row>
      <xdr:rowOff>147294</xdr:rowOff>
    </xdr:to>
    <xdr:sp macro="" textlink="">
      <xdr:nvSpPr>
        <xdr:cNvPr id="39" name="角丸四角形吹き出し 38"/>
        <xdr:cNvSpPr/>
      </xdr:nvSpPr>
      <xdr:spPr>
        <a:xfrm>
          <a:off x="1890073" y="932859"/>
          <a:ext cx="1222735" cy="549899"/>
        </a:xfrm>
        <a:prstGeom prst="wedgeRoundRectCallout">
          <a:avLst>
            <a:gd name="adj1" fmla="val 62126"/>
            <a:gd name="adj2" fmla="val -111825"/>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ここに</a:t>
          </a:r>
          <a:r>
            <a:rPr kumimoji="1" lang="en-US" altLang="ja-JP" sz="1100"/>
            <a:t>S/R</a:t>
          </a:r>
          <a:r>
            <a:rPr kumimoji="1" lang="ja-JP" altLang="en-US" sz="1100"/>
            <a:t>を認識</a:t>
          </a:r>
          <a:endParaRPr kumimoji="1" lang="en-US" altLang="ja-JP" sz="1100"/>
        </a:p>
        <a:p>
          <a:pPr algn="ctr"/>
          <a:r>
            <a:rPr kumimoji="1" lang="ja-JP" altLang="en-US" sz="1100"/>
            <a:t>→失敗</a:t>
          </a:r>
        </a:p>
      </xdr:txBody>
    </xdr:sp>
    <xdr:clientData/>
  </xdr:twoCellAnchor>
  <xdr:twoCellAnchor>
    <xdr:from>
      <xdr:col>13</xdr:col>
      <xdr:colOff>127654</xdr:colOff>
      <xdr:row>7</xdr:row>
      <xdr:rowOff>113119</xdr:rowOff>
    </xdr:from>
    <xdr:to>
      <xdr:col>14</xdr:col>
      <xdr:colOff>672837</xdr:colOff>
      <xdr:row>10</xdr:row>
      <xdr:rowOff>162219</xdr:rowOff>
    </xdr:to>
    <xdr:sp macro="" textlink="">
      <xdr:nvSpPr>
        <xdr:cNvPr id="40" name="角丸四角形吹き出し 39"/>
        <xdr:cNvSpPr/>
      </xdr:nvSpPr>
      <xdr:spPr>
        <a:xfrm>
          <a:off x="8935824" y="1281650"/>
          <a:ext cx="1222735" cy="549899"/>
        </a:xfrm>
        <a:prstGeom prst="wedgeRoundRectCallout">
          <a:avLst>
            <a:gd name="adj1" fmla="val -27819"/>
            <a:gd name="adj2" fmla="val -160039"/>
            <a:gd name="adj3" fmla="val 16667"/>
          </a:avLst>
        </a:prstGeom>
        <a:solidFill>
          <a:srgbClr val="FFC000"/>
        </a:solid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完全レンジ</a:t>
          </a:r>
          <a:r>
            <a:rPr kumimoji="1" lang="en-US" altLang="ja-JP" sz="1100"/>
            <a:t>×</a:t>
          </a:r>
          <a:endParaRPr kumimoji="1" lang="ja-JP" altLang="en-US" sz="1100"/>
        </a:p>
      </xdr:txBody>
    </xdr:sp>
    <xdr:clientData/>
  </xdr:twoCellAnchor>
  <xdr:twoCellAnchor>
    <xdr:from>
      <xdr:col>8</xdr:col>
      <xdr:colOff>132760</xdr:colOff>
      <xdr:row>7</xdr:row>
      <xdr:rowOff>137864</xdr:rowOff>
    </xdr:from>
    <xdr:to>
      <xdr:col>9</xdr:col>
      <xdr:colOff>363326</xdr:colOff>
      <xdr:row>10</xdr:row>
      <xdr:rowOff>147294</xdr:rowOff>
    </xdr:to>
    <xdr:sp macro="" textlink="">
      <xdr:nvSpPr>
        <xdr:cNvPr id="41" name="角丸四角形吹き出し 40"/>
        <xdr:cNvSpPr/>
      </xdr:nvSpPr>
      <xdr:spPr>
        <a:xfrm>
          <a:off x="5553172" y="1306395"/>
          <a:ext cx="908118" cy="510229"/>
        </a:xfrm>
        <a:prstGeom prst="wedgeRoundRectCallout">
          <a:avLst>
            <a:gd name="adj1" fmla="val 72604"/>
            <a:gd name="adj2" fmla="val -158808"/>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ここで</a:t>
          </a:r>
          <a:r>
            <a:rPr kumimoji="1" lang="en-US" altLang="ja-JP" sz="1100"/>
            <a:t>IN</a:t>
          </a:r>
          <a:endParaRPr kumimoji="1" lang="ja-JP" altLang="en-US" sz="1100"/>
        </a:p>
      </xdr:txBody>
    </xdr:sp>
    <xdr:clientData/>
  </xdr:twoCellAnchor>
  <xdr:twoCellAnchor>
    <xdr:from>
      <xdr:col>9</xdr:col>
      <xdr:colOff>668124</xdr:colOff>
      <xdr:row>8</xdr:row>
      <xdr:rowOff>54594</xdr:rowOff>
    </xdr:from>
    <xdr:to>
      <xdr:col>11</xdr:col>
      <xdr:colOff>221139</xdr:colOff>
      <xdr:row>11</xdr:row>
      <xdr:rowOff>64024</xdr:rowOff>
    </xdr:to>
    <xdr:sp macro="" textlink="">
      <xdr:nvSpPr>
        <xdr:cNvPr id="42" name="角丸四角形吹き出し 41"/>
        <xdr:cNvSpPr/>
      </xdr:nvSpPr>
      <xdr:spPr>
        <a:xfrm>
          <a:off x="6766088" y="1390058"/>
          <a:ext cx="908118" cy="510229"/>
        </a:xfrm>
        <a:prstGeom prst="wedgeRoundRectCallout">
          <a:avLst>
            <a:gd name="adj1" fmla="val 9888"/>
            <a:gd name="adj2" fmla="val -170355"/>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ここでロスカット</a:t>
          </a:r>
        </a:p>
      </xdr:txBody>
    </xdr:sp>
    <xdr:clientData/>
  </xdr:twoCellAnchor>
  <xdr:twoCellAnchor>
    <xdr:from>
      <xdr:col>6</xdr:col>
      <xdr:colOff>391</xdr:colOff>
      <xdr:row>15</xdr:row>
      <xdr:rowOff>44775</xdr:rowOff>
    </xdr:from>
    <xdr:to>
      <xdr:col>7</xdr:col>
      <xdr:colOff>490978</xdr:colOff>
      <xdr:row>18</xdr:row>
      <xdr:rowOff>54205</xdr:rowOff>
    </xdr:to>
    <xdr:sp macro="" textlink="">
      <xdr:nvSpPr>
        <xdr:cNvPr id="43" name="角丸四角形吹き出し 42"/>
        <xdr:cNvSpPr/>
      </xdr:nvSpPr>
      <xdr:spPr>
        <a:xfrm>
          <a:off x="4065700" y="2548770"/>
          <a:ext cx="1168139" cy="510229"/>
        </a:xfrm>
        <a:prstGeom prst="wedgeRoundRectCallout">
          <a:avLst>
            <a:gd name="adj1" fmla="val -37690"/>
            <a:gd name="adj2" fmla="val 133723"/>
            <a:gd name="adj3" fmla="val 16667"/>
          </a:avLst>
        </a:prstGeom>
        <a:solidFill>
          <a:srgbClr val="FFC000"/>
        </a:solid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en-US" altLang="ja-JP" sz="1100"/>
            <a:t>D/J</a:t>
          </a:r>
          <a:r>
            <a:rPr kumimoji="1" lang="ja-JP" altLang="en-US" sz="1100"/>
            <a:t>と誤認</a:t>
          </a:r>
          <a:r>
            <a:rPr kumimoji="1" lang="en-US" altLang="ja-JP" sz="1100"/>
            <a:t>orz</a:t>
          </a:r>
          <a:endParaRPr kumimoji="1" lang="ja-JP" altLang="en-US" sz="1100"/>
        </a:p>
      </xdr:txBody>
    </xdr:sp>
    <xdr:clientData/>
  </xdr:twoCellAnchor>
  <xdr:twoCellAnchor editAs="oneCell">
    <xdr:from>
      <xdr:col>0</xdr:col>
      <xdr:colOff>0</xdr:colOff>
      <xdr:row>60</xdr:row>
      <xdr:rowOff>147293</xdr:rowOff>
    </xdr:from>
    <xdr:to>
      <xdr:col>18</xdr:col>
      <xdr:colOff>132466</xdr:colOff>
      <xdr:row>90</xdr:row>
      <xdr:rowOff>39278</xdr:rowOff>
    </xdr:to>
    <xdr:pic>
      <xdr:nvPicPr>
        <xdr:cNvPr id="11266" name="Picture 2"/>
        <xdr:cNvPicPr>
          <a:picLocks noChangeAspect="1" noChangeArrowheads="1"/>
        </xdr:cNvPicPr>
      </xdr:nvPicPr>
      <xdr:blipFill>
        <a:blip xmlns:r="http://schemas.openxmlformats.org/officeDocument/2006/relationships" r:embed="rId3"/>
        <a:srcRect l="5424" t="19707" b="11526"/>
        <a:stretch>
          <a:fillRect/>
        </a:stretch>
      </xdr:blipFill>
      <xdr:spPr bwMode="auto">
        <a:xfrm>
          <a:off x="0" y="5155283"/>
          <a:ext cx="12328394" cy="4899975"/>
        </a:xfrm>
        <a:prstGeom prst="rect">
          <a:avLst/>
        </a:prstGeom>
        <a:noFill/>
        <a:ln w="1">
          <a:noFill/>
          <a:miter lim="800000"/>
          <a:headEnd/>
          <a:tailEnd type="none" w="med" len="med"/>
        </a:ln>
        <a:effectLst/>
      </xdr:spPr>
    </xdr:pic>
    <xdr:clientData/>
  </xdr:twoCellAnchor>
  <xdr:twoCellAnchor>
    <xdr:from>
      <xdr:col>0</xdr:col>
      <xdr:colOff>137476</xdr:colOff>
      <xdr:row>61</xdr:row>
      <xdr:rowOff>162219</xdr:rowOff>
    </xdr:from>
    <xdr:to>
      <xdr:col>1</xdr:col>
      <xdr:colOff>391996</xdr:colOff>
      <xdr:row>63</xdr:row>
      <xdr:rowOff>93482</xdr:rowOff>
    </xdr:to>
    <xdr:sp macro="" textlink="">
      <xdr:nvSpPr>
        <xdr:cNvPr id="45" name="テキスト ボックス 44"/>
        <xdr:cNvSpPr txBox="1"/>
      </xdr:nvSpPr>
      <xdr:spPr>
        <a:xfrm>
          <a:off x="137476" y="5337142"/>
          <a:ext cx="932072" cy="265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No.129</a:t>
          </a:r>
        </a:p>
      </xdr:txBody>
    </xdr:sp>
    <xdr:clientData/>
  </xdr:twoCellAnchor>
  <xdr:twoCellAnchor>
    <xdr:from>
      <xdr:col>0</xdr:col>
      <xdr:colOff>132761</xdr:colOff>
      <xdr:row>63</xdr:row>
      <xdr:rowOff>157505</xdr:rowOff>
    </xdr:from>
    <xdr:to>
      <xdr:col>2</xdr:col>
      <xdr:colOff>397888</xdr:colOff>
      <xdr:row>67</xdr:row>
      <xdr:rowOff>142581</xdr:rowOff>
    </xdr:to>
    <xdr:sp macro="" textlink="">
      <xdr:nvSpPr>
        <xdr:cNvPr id="46" name="テキスト ボックス 45"/>
        <xdr:cNvSpPr txBox="1"/>
      </xdr:nvSpPr>
      <xdr:spPr>
        <a:xfrm>
          <a:off x="132761" y="5666294"/>
          <a:ext cx="1620230" cy="652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強い</a:t>
          </a:r>
          <a:r>
            <a:rPr kumimoji="1" lang="en-US" altLang="ja-JP" sz="1100"/>
            <a:t>S/R</a:t>
          </a:r>
          <a:r>
            <a:rPr kumimoji="1" lang="ja-JP" altLang="en-US" sz="1100"/>
            <a:t>を下抜いての戻り→</a:t>
          </a:r>
          <a:r>
            <a:rPr kumimoji="1" lang="en-US" altLang="ja-JP" sz="1100"/>
            <a:t>T/L</a:t>
          </a:r>
          <a:r>
            <a:rPr kumimoji="1" lang="ja-JP" altLang="en-US" sz="1100"/>
            <a:t>ブレイクと見て戻りを狙った。</a:t>
          </a:r>
          <a:endParaRPr kumimoji="1" lang="en-US" altLang="ja-JP" sz="1100"/>
        </a:p>
      </xdr:txBody>
    </xdr:sp>
    <xdr:clientData/>
  </xdr:twoCellAnchor>
  <xdr:twoCellAnchor>
    <xdr:from>
      <xdr:col>6</xdr:col>
      <xdr:colOff>481160</xdr:colOff>
      <xdr:row>72</xdr:row>
      <xdr:rowOff>127654</xdr:rowOff>
    </xdr:from>
    <xdr:to>
      <xdr:col>7</xdr:col>
      <xdr:colOff>304407</xdr:colOff>
      <xdr:row>74</xdr:row>
      <xdr:rowOff>68736</xdr:rowOff>
    </xdr:to>
    <xdr:cxnSp macro="">
      <xdr:nvCxnSpPr>
        <xdr:cNvPr id="47" name="直線コネクタ 46"/>
        <xdr:cNvCxnSpPr/>
      </xdr:nvCxnSpPr>
      <xdr:spPr>
        <a:xfrm flipV="1">
          <a:off x="4546469" y="7138840"/>
          <a:ext cx="500799" cy="274948"/>
        </a:xfrm>
        <a:prstGeom prst="line">
          <a:avLst/>
        </a:prstGeom>
        <a:ln w="158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324045</xdr:colOff>
      <xdr:row>76</xdr:row>
      <xdr:rowOff>44381</xdr:rowOff>
    </xdr:from>
    <xdr:to>
      <xdr:col>7</xdr:col>
      <xdr:colOff>191677</xdr:colOff>
      <xdr:row>79</xdr:row>
      <xdr:rowOff>93482</xdr:rowOff>
    </xdr:to>
    <xdr:sp macro="" textlink="">
      <xdr:nvSpPr>
        <xdr:cNvPr id="48" name="角丸四角形吹き出し 47"/>
        <xdr:cNvSpPr/>
      </xdr:nvSpPr>
      <xdr:spPr>
        <a:xfrm>
          <a:off x="3711803" y="7723299"/>
          <a:ext cx="1222735" cy="549899"/>
        </a:xfrm>
        <a:prstGeom prst="wedgeRoundRectCallout">
          <a:avLst>
            <a:gd name="adj1" fmla="val 44458"/>
            <a:gd name="adj2" fmla="val -131468"/>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小さな</a:t>
          </a:r>
          <a:r>
            <a:rPr kumimoji="1" lang="en-US" altLang="ja-JP" sz="1100"/>
            <a:t>T/L</a:t>
          </a:r>
          <a:r>
            <a:rPr kumimoji="1" lang="ja-JP" altLang="en-US" sz="1100"/>
            <a:t>ブレイクで試し玉</a:t>
          </a:r>
          <a:r>
            <a:rPr kumimoji="1" lang="en-US" altLang="ja-JP" sz="1100"/>
            <a:t>IN</a:t>
          </a:r>
          <a:endParaRPr kumimoji="1" lang="ja-JP" altLang="en-US" sz="1100"/>
        </a:p>
      </xdr:txBody>
    </xdr:sp>
    <xdr:clientData/>
  </xdr:twoCellAnchor>
  <xdr:twoCellAnchor>
    <xdr:from>
      <xdr:col>10</xdr:col>
      <xdr:colOff>0</xdr:colOff>
      <xdr:row>77</xdr:row>
      <xdr:rowOff>78556</xdr:rowOff>
    </xdr:from>
    <xdr:to>
      <xdr:col>13</xdr:col>
      <xdr:colOff>412423</xdr:colOff>
      <xdr:row>77</xdr:row>
      <xdr:rowOff>80144</xdr:rowOff>
    </xdr:to>
    <xdr:cxnSp macro="">
      <xdr:nvCxnSpPr>
        <xdr:cNvPr id="51" name="直線コネクタ 50"/>
        <xdr:cNvCxnSpPr/>
      </xdr:nvCxnSpPr>
      <xdr:spPr>
        <a:xfrm>
          <a:off x="6775515" y="7924407"/>
          <a:ext cx="2445078" cy="1588"/>
        </a:xfrm>
        <a:prstGeom prst="line">
          <a:avLst/>
        </a:prstGeom>
        <a:ln w="158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176753</xdr:colOff>
      <xdr:row>72</xdr:row>
      <xdr:rowOff>20028</xdr:rowOff>
    </xdr:from>
    <xdr:to>
      <xdr:col>15</xdr:col>
      <xdr:colOff>147685</xdr:colOff>
      <xdr:row>75</xdr:row>
      <xdr:rowOff>69128</xdr:rowOff>
    </xdr:to>
    <xdr:sp macro="" textlink="">
      <xdr:nvSpPr>
        <xdr:cNvPr id="54" name="角丸四角形吹き出し 53"/>
        <xdr:cNvSpPr/>
      </xdr:nvSpPr>
      <xdr:spPr>
        <a:xfrm>
          <a:off x="8307372" y="12039203"/>
          <a:ext cx="2003586" cy="549899"/>
        </a:xfrm>
        <a:prstGeom prst="wedgeRoundRectCallout">
          <a:avLst>
            <a:gd name="adj1" fmla="val -18595"/>
            <a:gd name="adj2" fmla="val 97102"/>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移動させたストップまで戻った</a:t>
          </a:r>
          <a:endParaRPr kumimoji="1" lang="en-US" altLang="ja-JP" sz="1100"/>
        </a:p>
        <a:p>
          <a:pPr algn="ctr"/>
          <a:r>
            <a:rPr kumimoji="1" lang="ja-JP" altLang="en-US" sz="1100"/>
            <a:t>ヒゲで刈られた</a:t>
          </a:r>
          <a:r>
            <a:rPr kumimoji="1" lang="en-US" altLang="ja-JP" sz="1100"/>
            <a:t>orz</a:t>
          </a:r>
          <a:endParaRPr kumimoji="1" lang="ja-JP" altLang="en-US" sz="1100"/>
        </a:p>
      </xdr:txBody>
    </xdr:sp>
    <xdr:clientData/>
  </xdr:twoCellAnchor>
  <xdr:twoCellAnchor>
    <xdr:from>
      <xdr:col>0</xdr:col>
      <xdr:colOff>157507</xdr:colOff>
      <xdr:row>68</xdr:row>
      <xdr:rowOff>93874</xdr:rowOff>
    </xdr:from>
    <xdr:to>
      <xdr:col>2</xdr:col>
      <xdr:colOff>422634</xdr:colOff>
      <xdr:row>73</xdr:row>
      <xdr:rowOff>98195</xdr:rowOff>
    </xdr:to>
    <xdr:sp macro="" textlink="">
      <xdr:nvSpPr>
        <xdr:cNvPr id="55" name="テキスト ボックス 54"/>
        <xdr:cNvSpPr txBox="1"/>
      </xdr:nvSpPr>
      <xdr:spPr>
        <a:xfrm>
          <a:off x="157507" y="6437328"/>
          <a:ext cx="1620230" cy="83898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1</a:t>
          </a:r>
          <a:r>
            <a:rPr kumimoji="1" lang="ja-JP" altLang="en-US" sz="1100"/>
            <a:t>回目の戻りと認識できるところで試し玉</a:t>
          </a:r>
          <a:r>
            <a:rPr kumimoji="1" lang="en-US" altLang="ja-JP" sz="1100"/>
            <a:t>IN</a:t>
          </a:r>
          <a:r>
            <a:rPr kumimoji="1" lang="ja-JP" altLang="en-US" sz="1100"/>
            <a:t>。その後戻ってこなかったので０．１ロットに留まった</a:t>
          </a:r>
          <a:endParaRPr kumimoji="1" lang="en-US" altLang="ja-JP" sz="1100"/>
        </a:p>
      </xdr:txBody>
    </xdr:sp>
    <xdr:clientData/>
  </xdr:twoCellAnchor>
  <xdr:twoCellAnchor>
    <xdr:from>
      <xdr:col>0</xdr:col>
      <xdr:colOff>113124</xdr:colOff>
      <xdr:row>92</xdr:row>
      <xdr:rowOff>78950</xdr:rowOff>
    </xdr:from>
    <xdr:to>
      <xdr:col>1</xdr:col>
      <xdr:colOff>367644</xdr:colOff>
      <xdr:row>94</xdr:row>
      <xdr:rowOff>10213</xdr:rowOff>
    </xdr:to>
    <xdr:sp macro="" textlink="">
      <xdr:nvSpPr>
        <xdr:cNvPr id="57" name="テキスト ボックス 56"/>
        <xdr:cNvSpPr txBox="1"/>
      </xdr:nvSpPr>
      <xdr:spPr>
        <a:xfrm>
          <a:off x="113124" y="10428795"/>
          <a:ext cx="932072" cy="265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No.130</a:t>
          </a:r>
          <a:r>
            <a:rPr kumimoji="1" lang="ja-JP" altLang="en-US" sz="1100"/>
            <a:t>、</a:t>
          </a:r>
          <a:r>
            <a:rPr kumimoji="1" lang="en-US" altLang="ja-JP" sz="1100"/>
            <a:t>131</a:t>
          </a:r>
        </a:p>
      </xdr:txBody>
    </xdr:sp>
    <xdr:clientData/>
  </xdr:twoCellAnchor>
  <xdr:twoCellAnchor>
    <xdr:from>
      <xdr:col>0</xdr:col>
      <xdr:colOff>108409</xdr:colOff>
      <xdr:row>94</xdr:row>
      <xdr:rowOff>74236</xdr:rowOff>
    </xdr:from>
    <xdr:to>
      <xdr:col>2</xdr:col>
      <xdr:colOff>373536</xdr:colOff>
      <xdr:row>98</xdr:row>
      <xdr:rowOff>19639</xdr:rowOff>
    </xdr:to>
    <xdr:sp macro="" textlink="">
      <xdr:nvSpPr>
        <xdr:cNvPr id="58" name="テキスト ボックス 57"/>
        <xdr:cNvSpPr txBox="1"/>
      </xdr:nvSpPr>
      <xdr:spPr>
        <a:xfrm>
          <a:off x="108409" y="10757947"/>
          <a:ext cx="1620230" cy="613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日足レベルの長い</a:t>
          </a:r>
          <a:r>
            <a:rPr kumimoji="1" lang="en-US" altLang="ja-JP" sz="1100"/>
            <a:t>T/L</a:t>
          </a:r>
          <a:r>
            <a:rPr kumimoji="1" lang="ja-JP" altLang="en-US" sz="1100"/>
            <a:t>をブレイク、戻りからの売りを狙った</a:t>
          </a:r>
          <a:endParaRPr kumimoji="1" lang="en-US" altLang="ja-JP" sz="1100"/>
        </a:p>
      </xdr:txBody>
    </xdr:sp>
    <xdr:clientData/>
  </xdr:twoCellAnchor>
  <xdr:twoCellAnchor>
    <xdr:from>
      <xdr:col>7</xdr:col>
      <xdr:colOff>604100</xdr:colOff>
      <xdr:row>104</xdr:row>
      <xdr:rowOff>157505</xdr:rowOff>
    </xdr:from>
    <xdr:to>
      <xdr:col>9</xdr:col>
      <xdr:colOff>471732</xdr:colOff>
      <xdr:row>108</xdr:row>
      <xdr:rowOff>39672</xdr:rowOff>
    </xdr:to>
    <xdr:sp macro="" textlink="">
      <xdr:nvSpPr>
        <xdr:cNvPr id="59" name="角丸四角形吹き出し 58"/>
        <xdr:cNvSpPr/>
      </xdr:nvSpPr>
      <xdr:spPr>
        <a:xfrm>
          <a:off x="5346961" y="12510546"/>
          <a:ext cx="1222735" cy="549899"/>
        </a:xfrm>
        <a:prstGeom prst="wedgeRoundRectCallout">
          <a:avLst>
            <a:gd name="adj1" fmla="val 44458"/>
            <a:gd name="adj2" fmla="val -140397"/>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１回目：直近ローソク下抜きで</a:t>
          </a:r>
          <a:r>
            <a:rPr kumimoji="1" lang="en-US" altLang="ja-JP" sz="1100"/>
            <a:t>IN</a:t>
          </a:r>
          <a:endParaRPr kumimoji="1" lang="ja-JP" altLang="en-US" sz="1100"/>
        </a:p>
      </xdr:txBody>
    </xdr:sp>
    <xdr:clientData/>
  </xdr:twoCellAnchor>
  <xdr:twoCellAnchor>
    <xdr:from>
      <xdr:col>0</xdr:col>
      <xdr:colOff>142580</xdr:colOff>
      <xdr:row>100</xdr:row>
      <xdr:rowOff>14928</xdr:rowOff>
    </xdr:from>
    <xdr:to>
      <xdr:col>16</xdr:col>
      <xdr:colOff>441881</xdr:colOff>
      <xdr:row>100</xdr:row>
      <xdr:rowOff>19639</xdr:rowOff>
    </xdr:to>
    <xdr:cxnSp macro="">
      <xdr:nvCxnSpPr>
        <xdr:cNvPr id="60" name="直線コネクタ 59"/>
        <xdr:cNvCxnSpPr/>
      </xdr:nvCxnSpPr>
      <xdr:spPr>
        <a:xfrm>
          <a:off x="142580" y="11700237"/>
          <a:ext cx="11140126" cy="4711"/>
        </a:xfrm>
        <a:prstGeom prst="line">
          <a:avLst/>
        </a:prstGeom>
        <a:ln w="158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530649</xdr:colOff>
      <xdr:row>109</xdr:row>
      <xdr:rowOff>44776</xdr:rowOff>
    </xdr:from>
    <xdr:to>
      <xdr:col>9</xdr:col>
      <xdr:colOff>398281</xdr:colOff>
      <xdr:row>112</xdr:row>
      <xdr:rowOff>93876</xdr:rowOff>
    </xdr:to>
    <xdr:sp macro="" textlink="">
      <xdr:nvSpPr>
        <xdr:cNvPr id="63" name="角丸四角形吹き出し 62"/>
        <xdr:cNvSpPr/>
      </xdr:nvSpPr>
      <xdr:spPr>
        <a:xfrm>
          <a:off x="5273510" y="13232482"/>
          <a:ext cx="1222735" cy="549899"/>
        </a:xfrm>
        <a:prstGeom prst="wedgeRoundRectCallout">
          <a:avLst>
            <a:gd name="adj1" fmla="val -4530"/>
            <a:gd name="adj2" fmla="val -88611"/>
            <a:gd name="adj3" fmla="val 16667"/>
          </a:avLst>
        </a:prstGeom>
        <a:solidFill>
          <a:srgbClr val="FFC000"/>
        </a:solid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b="1"/>
            <a:t>プライスアクションじゃない</a:t>
          </a:r>
          <a:r>
            <a:rPr kumimoji="1" lang="en-US" altLang="ja-JP" sz="1100" b="1"/>
            <a:t>×</a:t>
          </a:r>
          <a:endParaRPr kumimoji="1" lang="ja-JP" altLang="en-US" sz="1100" b="1"/>
        </a:p>
      </xdr:txBody>
    </xdr:sp>
    <xdr:clientData/>
  </xdr:twoCellAnchor>
  <xdr:twoCellAnchor>
    <xdr:from>
      <xdr:col>9</xdr:col>
      <xdr:colOff>638665</xdr:colOff>
      <xdr:row>103</xdr:row>
      <xdr:rowOff>123333</xdr:rowOff>
    </xdr:from>
    <xdr:to>
      <xdr:col>11</xdr:col>
      <xdr:colOff>506297</xdr:colOff>
      <xdr:row>107</xdr:row>
      <xdr:rowOff>5500</xdr:rowOff>
    </xdr:to>
    <xdr:sp macro="" textlink="">
      <xdr:nvSpPr>
        <xdr:cNvPr id="64" name="角丸四角形吹き出し 63"/>
        <xdr:cNvSpPr/>
      </xdr:nvSpPr>
      <xdr:spPr>
        <a:xfrm>
          <a:off x="6736629" y="12309441"/>
          <a:ext cx="1222735" cy="549899"/>
        </a:xfrm>
        <a:prstGeom prst="wedgeRoundRectCallout">
          <a:avLst>
            <a:gd name="adj1" fmla="val -29426"/>
            <a:gd name="adj2" fmla="val -147540"/>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２回目：</a:t>
          </a:r>
          <a:r>
            <a:rPr kumimoji="1" lang="en-US" altLang="ja-JP" sz="1100"/>
            <a:t>EB+S/R</a:t>
          </a:r>
          <a:r>
            <a:rPr kumimoji="1" lang="ja-JP" altLang="en-US" sz="1100"/>
            <a:t>下抜きで</a:t>
          </a:r>
          <a:r>
            <a:rPr kumimoji="1" lang="en-US" altLang="ja-JP" sz="1100"/>
            <a:t>IN</a:t>
          </a:r>
          <a:endParaRPr kumimoji="1" lang="ja-JP" altLang="en-US" sz="1100"/>
        </a:p>
      </xdr:txBody>
    </xdr:sp>
    <xdr:clientData/>
  </xdr:twoCellAnchor>
  <xdr:twoCellAnchor>
    <xdr:from>
      <xdr:col>14</xdr:col>
      <xdr:colOff>29458</xdr:colOff>
      <xdr:row>95</xdr:row>
      <xdr:rowOff>9819</xdr:rowOff>
    </xdr:from>
    <xdr:to>
      <xdr:col>15</xdr:col>
      <xdr:colOff>531043</xdr:colOff>
      <xdr:row>98</xdr:row>
      <xdr:rowOff>128441</xdr:rowOff>
    </xdr:to>
    <xdr:sp macro="" textlink="">
      <xdr:nvSpPr>
        <xdr:cNvPr id="66" name="角丸四角形吹き出し 65"/>
        <xdr:cNvSpPr/>
      </xdr:nvSpPr>
      <xdr:spPr>
        <a:xfrm>
          <a:off x="9515180" y="10860463"/>
          <a:ext cx="1179136" cy="619421"/>
        </a:xfrm>
        <a:prstGeom prst="wedgeRoundRectCallout">
          <a:avLst>
            <a:gd name="adj1" fmla="val 60519"/>
            <a:gd name="adj2" fmla="val 80648"/>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指標発表による爆上げで２回目建値撤退</a:t>
          </a:r>
        </a:p>
      </xdr:txBody>
    </xdr:sp>
    <xdr:clientData/>
  </xdr:twoCellAnchor>
  <xdr:twoCellAnchor>
    <xdr:from>
      <xdr:col>8</xdr:col>
      <xdr:colOff>525937</xdr:colOff>
      <xdr:row>93</xdr:row>
      <xdr:rowOff>148078</xdr:rowOff>
    </xdr:from>
    <xdr:to>
      <xdr:col>10</xdr:col>
      <xdr:colOff>393569</xdr:colOff>
      <xdr:row>97</xdr:row>
      <xdr:rowOff>30245</xdr:rowOff>
    </xdr:to>
    <xdr:sp macro="" textlink="">
      <xdr:nvSpPr>
        <xdr:cNvPr id="67" name="角丸四角形吹き出し 66"/>
        <xdr:cNvSpPr/>
      </xdr:nvSpPr>
      <xdr:spPr>
        <a:xfrm>
          <a:off x="5946349" y="10664856"/>
          <a:ext cx="1222735" cy="549899"/>
        </a:xfrm>
        <a:prstGeom prst="wedgeRoundRectCallout">
          <a:avLst>
            <a:gd name="adj1" fmla="val 22774"/>
            <a:gd name="adj2" fmla="val 107816"/>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en-US" altLang="ja-JP" sz="1100"/>
            <a:t>S/R</a:t>
          </a:r>
          <a:r>
            <a:rPr kumimoji="1" lang="ja-JP" altLang="en-US" sz="1100"/>
            <a:t>上抜いて</a:t>
          </a:r>
          <a:r>
            <a:rPr kumimoji="1" lang="en-US" altLang="ja-JP" sz="1100"/>
            <a:t>1</a:t>
          </a:r>
          <a:r>
            <a:rPr kumimoji="1" lang="ja-JP" altLang="en-US" sz="1100"/>
            <a:t>回目ロスカット</a:t>
          </a:r>
        </a:p>
      </xdr:txBody>
    </xdr:sp>
    <xdr:clientData/>
  </xdr:twoCellAnchor>
  <xdr:twoCellAnchor editAs="oneCell">
    <xdr:from>
      <xdr:col>0</xdr:col>
      <xdr:colOff>0</xdr:colOff>
      <xdr:row>30</xdr:row>
      <xdr:rowOff>108014</xdr:rowOff>
    </xdr:from>
    <xdr:to>
      <xdr:col>18</xdr:col>
      <xdr:colOff>142285</xdr:colOff>
      <xdr:row>59</xdr:row>
      <xdr:rowOff>108016</xdr:rowOff>
    </xdr:to>
    <xdr:pic>
      <xdr:nvPicPr>
        <xdr:cNvPr id="10241" name="Picture 1"/>
        <xdr:cNvPicPr>
          <a:picLocks noChangeAspect="1" noChangeArrowheads="1"/>
        </xdr:cNvPicPr>
      </xdr:nvPicPr>
      <xdr:blipFill>
        <a:blip xmlns:r="http://schemas.openxmlformats.org/officeDocument/2006/relationships" r:embed="rId4"/>
        <a:srcRect l="5348" t="19707" b="12353"/>
        <a:stretch>
          <a:fillRect/>
        </a:stretch>
      </xdr:blipFill>
      <xdr:spPr bwMode="auto">
        <a:xfrm>
          <a:off x="0" y="5116004"/>
          <a:ext cx="12338213" cy="4841058"/>
        </a:xfrm>
        <a:prstGeom prst="rect">
          <a:avLst/>
        </a:prstGeom>
        <a:noFill/>
        <a:ln w="1">
          <a:noFill/>
          <a:miter lim="800000"/>
          <a:headEnd/>
          <a:tailEnd type="none" w="med" len="med"/>
        </a:ln>
        <a:effectLst/>
      </xdr:spPr>
    </xdr:pic>
    <xdr:clientData/>
  </xdr:twoCellAnchor>
  <xdr:twoCellAnchor>
    <xdr:from>
      <xdr:col>0</xdr:col>
      <xdr:colOff>137869</xdr:colOff>
      <xdr:row>31</xdr:row>
      <xdr:rowOff>142973</xdr:rowOff>
    </xdr:from>
    <xdr:to>
      <xdr:col>1</xdr:col>
      <xdr:colOff>392389</xdr:colOff>
      <xdr:row>33</xdr:row>
      <xdr:rowOff>74236</xdr:rowOff>
    </xdr:to>
    <xdr:sp macro="" textlink="">
      <xdr:nvSpPr>
        <xdr:cNvPr id="62" name="テキスト ボックス 61"/>
        <xdr:cNvSpPr txBox="1"/>
      </xdr:nvSpPr>
      <xdr:spPr>
        <a:xfrm>
          <a:off x="137869" y="5317896"/>
          <a:ext cx="932072" cy="265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No.127､128</a:t>
          </a:r>
        </a:p>
      </xdr:txBody>
    </xdr:sp>
    <xdr:clientData/>
  </xdr:twoCellAnchor>
  <xdr:twoCellAnchor>
    <xdr:from>
      <xdr:col>0</xdr:col>
      <xdr:colOff>133154</xdr:colOff>
      <xdr:row>33</xdr:row>
      <xdr:rowOff>138259</xdr:rowOff>
    </xdr:from>
    <xdr:to>
      <xdr:col>2</xdr:col>
      <xdr:colOff>398281</xdr:colOff>
      <xdr:row>37</xdr:row>
      <xdr:rowOff>88377</xdr:rowOff>
    </xdr:to>
    <xdr:sp macro="" textlink="">
      <xdr:nvSpPr>
        <xdr:cNvPr id="65" name="テキスト ボックス 64"/>
        <xdr:cNvSpPr txBox="1"/>
      </xdr:nvSpPr>
      <xdr:spPr>
        <a:xfrm>
          <a:off x="133154" y="5647048"/>
          <a:ext cx="1620230" cy="61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日足でレンジ上限の</a:t>
          </a:r>
          <a:r>
            <a:rPr kumimoji="1" lang="en-US" altLang="ja-JP" sz="1100"/>
            <a:t>S/R</a:t>
          </a:r>
          <a:r>
            <a:rPr kumimoji="1" lang="ja-JP" altLang="en-US" sz="1100"/>
            <a:t>まできていた＋</a:t>
          </a:r>
          <a:r>
            <a:rPr kumimoji="1" lang="en-US" altLang="ja-JP" sz="1100"/>
            <a:t>T/L</a:t>
          </a:r>
          <a:r>
            <a:rPr kumimoji="1" lang="ja-JP" altLang="en-US" sz="1100"/>
            <a:t>ブレイク後の戻りで</a:t>
          </a:r>
          <a:r>
            <a:rPr kumimoji="1" lang="en-US" altLang="ja-JP" sz="1100"/>
            <a:t>IN</a:t>
          </a:r>
          <a:r>
            <a:rPr kumimoji="1" lang="ja-JP" altLang="en-US" sz="1100"/>
            <a:t>。</a:t>
          </a:r>
          <a:endParaRPr kumimoji="1" lang="en-US" altLang="ja-JP" sz="1100"/>
        </a:p>
      </xdr:txBody>
    </xdr:sp>
    <xdr:clientData/>
  </xdr:twoCellAnchor>
  <xdr:twoCellAnchor>
    <xdr:from>
      <xdr:col>7</xdr:col>
      <xdr:colOff>628845</xdr:colOff>
      <xdr:row>30</xdr:row>
      <xdr:rowOff>113513</xdr:rowOff>
    </xdr:from>
    <xdr:to>
      <xdr:col>9</xdr:col>
      <xdr:colOff>496477</xdr:colOff>
      <xdr:row>33</xdr:row>
      <xdr:rowOff>117835</xdr:rowOff>
    </xdr:to>
    <xdr:sp macro="" textlink="">
      <xdr:nvSpPr>
        <xdr:cNvPr id="68" name="角丸四角形吹き出し 67"/>
        <xdr:cNvSpPr/>
      </xdr:nvSpPr>
      <xdr:spPr>
        <a:xfrm>
          <a:off x="5371706" y="5121503"/>
          <a:ext cx="1222735" cy="505121"/>
        </a:xfrm>
        <a:prstGeom prst="wedgeRoundRectCallout">
          <a:avLst>
            <a:gd name="adj1" fmla="val -67975"/>
            <a:gd name="adj2" fmla="val 40276"/>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１回目：十字下抜きで試玉</a:t>
          </a:r>
          <a:r>
            <a:rPr kumimoji="1" lang="en-US" altLang="ja-JP" sz="1100"/>
            <a:t>IN</a:t>
          </a:r>
          <a:endParaRPr kumimoji="1" lang="ja-JP" altLang="en-US" sz="1100"/>
        </a:p>
      </xdr:txBody>
    </xdr:sp>
    <xdr:clientData/>
  </xdr:twoCellAnchor>
  <xdr:twoCellAnchor>
    <xdr:from>
      <xdr:col>6</xdr:col>
      <xdr:colOff>235670</xdr:colOff>
      <xdr:row>34</xdr:row>
      <xdr:rowOff>98197</xdr:rowOff>
    </xdr:from>
    <xdr:to>
      <xdr:col>9</xdr:col>
      <xdr:colOff>19639</xdr:colOff>
      <xdr:row>34</xdr:row>
      <xdr:rowOff>108015</xdr:rowOff>
    </xdr:to>
    <xdr:cxnSp macro="">
      <xdr:nvCxnSpPr>
        <xdr:cNvPr id="69" name="直線コネクタ 68"/>
        <xdr:cNvCxnSpPr/>
      </xdr:nvCxnSpPr>
      <xdr:spPr>
        <a:xfrm flipV="1">
          <a:off x="4300979" y="5773919"/>
          <a:ext cx="1816624" cy="9818"/>
        </a:xfrm>
        <a:prstGeom prst="line">
          <a:avLst/>
        </a:prstGeom>
        <a:ln w="158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103694</xdr:colOff>
      <xdr:row>37</xdr:row>
      <xdr:rowOff>785</xdr:rowOff>
    </xdr:from>
    <xdr:to>
      <xdr:col>8</xdr:col>
      <xdr:colOff>648878</xdr:colOff>
      <xdr:row>40</xdr:row>
      <xdr:rowOff>49885</xdr:rowOff>
    </xdr:to>
    <xdr:sp macro="" textlink="">
      <xdr:nvSpPr>
        <xdr:cNvPr id="73" name="角丸四角形吹き出し 72"/>
        <xdr:cNvSpPr/>
      </xdr:nvSpPr>
      <xdr:spPr>
        <a:xfrm>
          <a:off x="4846555" y="6177306"/>
          <a:ext cx="1222735" cy="549899"/>
        </a:xfrm>
        <a:prstGeom prst="wedgeRoundRectCallout">
          <a:avLst>
            <a:gd name="adj1" fmla="val -14971"/>
            <a:gd name="adj2" fmla="val -111826"/>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２回目：ダウ反転確定でメイン</a:t>
          </a:r>
          <a:r>
            <a:rPr kumimoji="1" lang="en-US" altLang="ja-JP" sz="1100"/>
            <a:t>IN</a:t>
          </a:r>
          <a:endParaRPr kumimoji="1" lang="ja-JP" altLang="en-US" sz="1100"/>
        </a:p>
      </xdr:txBody>
    </xdr:sp>
    <xdr:clientData/>
  </xdr:twoCellAnchor>
  <xdr:twoCellAnchor>
    <xdr:from>
      <xdr:col>8</xdr:col>
      <xdr:colOff>299694</xdr:colOff>
      <xdr:row>35</xdr:row>
      <xdr:rowOff>162221</xdr:rowOff>
    </xdr:from>
    <xdr:to>
      <xdr:col>11</xdr:col>
      <xdr:colOff>83663</xdr:colOff>
      <xdr:row>36</xdr:row>
      <xdr:rowOff>5106</xdr:rowOff>
    </xdr:to>
    <xdr:cxnSp macro="">
      <xdr:nvCxnSpPr>
        <xdr:cNvPr id="74" name="直線コネクタ 73"/>
        <xdr:cNvCxnSpPr/>
      </xdr:nvCxnSpPr>
      <xdr:spPr>
        <a:xfrm flipV="1">
          <a:off x="5720106" y="6004876"/>
          <a:ext cx="1816624" cy="9818"/>
        </a:xfrm>
        <a:prstGeom prst="line">
          <a:avLst/>
        </a:prstGeom>
        <a:ln w="158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599780</xdr:colOff>
      <xdr:row>32</xdr:row>
      <xdr:rowOff>35350</xdr:rowOff>
    </xdr:from>
    <xdr:to>
      <xdr:col>13</xdr:col>
      <xdr:colOff>49098</xdr:colOff>
      <xdr:row>35</xdr:row>
      <xdr:rowOff>84450</xdr:rowOff>
    </xdr:to>
    <xdr:sp macro="" textlink="">
      <xdr:nvSpPr>
        <xdr:cNvPr id="75" name="角丸四角形吹き出し 74"/>
        <xdr:cNvSpPr/>
      </xdr:nvSpPr>
      <xdr:spPr>
        <a:xfrm>
          <a:off x="7375295" y="5377206"/>
          <a:ext cx="1481973" cy="549899"/>
        </a:xfrm>
        <a:prstGeom prst="wedgeRoundRectCallout">
          <a:avLst>
            <a:gd name="adj1" fmla="val -67975"/>
            <a:gd name="adj2" fmla="val 56030"/>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移動させたストップでメイン決済</a:t>
          </a:r>
          <a:r>
            <a:rPr kumimoji="1" lang="en-US" altLang="ja-JP" sz="1100"/>
            <a:t>orz</a:t>
          </a:r>
          <a:endParaRPr kumimoji="1" lang="ja-JP" altLang="en-US" sz="1100"/>
        </a:p>
      </xdr:txBody>
    </xdr:sp>
    <xdr:clientData/>
  </xdr:twoCellAnchor>
  <xdr:twoCellAnchor>
    <xdr:from>
      <xdr:col>14</xdr:col>
      <xdr:colOff>35349</xdr:colOff>
      <xdr:row>38</xdr:row>
      <xdr:rowOff>10997</xdr:rowOff>
    </xdr:from>
    <xdr:to>
      <xdr:col>15</xdr:col>
      <xdr:colOff>580533</xdr:colOff>
      <xdr:row>41</xdr:row>
      <xdr:rowOff>60097</xdr:rowOff>
    </xdr:to>
    <xdr:sp macro="" textlink="">
      <xdr:nvSpPr>
        <xdr:cNvPr id="76" name="角丸四角形吹き出し 75"/>
        <xdr:cNvSpPr/>
      </xdr:nvSpPr>
      <xdr:spPr>
        <a:xfrm>
          <a:off x="9521071" y="6354451"/>
          <a:ext cx="1222735" cy="549899"/>
        </a:xfrm>
        <a:prstGeom prst="wedgeRoundRectCallout">
          <a:avLst>
            <a:gd name="adj1" fmla="val 48472"/>
            <a:gd name="adj2" fmla="val 106030"/>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移動させたストップで試玉決済</a:t>
          </a:r>
        </a:p>
      </xdr:txBody>
    </xdr:sp>
    <xdr:clientData/>
  </xdr:twoCellAnchor>
  <xdr:twoCellAnchor>
    <xdr:from>
      <xdr:col>11</xdr:col>
      <xdr:colOff>245490</xdr:colOff>
      <xdr:row>43</xdr:row>
      <xdr:rowOff>98590</xdr:rowOff>
    </xdr:from>
    <xdr:to>
      <xdr:col>16</xdr:col>
      <xdr:colOff>88769</xdr:colOff>
      <xdr:row>43</xdr:row>
      <xdr:rowOff>108014</xdr:rowOff>
    </xdr:to>
    <xdr:cxnSp macro="">
      <xdr:nvCxnSpPr>
        <xdr:cNvPr id="77" name="直線コネクタ 76"/>
        <xdr:cNvCxnSpPr/>
      </xdr:nvCxnSpPr>
      <xdr:spPr>
        <a:xfrm flipV="1">
          <a:off x="7698557" y="7276709"/>
          <a:ext cx="3231037" cy="9424"/>
        </a:xfrm>
        <a:prstGeom prst="line">
          <a:avLst/>
        </a:prstGeom>
        <a:ln w="158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20816</xdr:colOff>
      <xdr:row>37</xdr:row>
      <xdr:rowOff>58918</xdr:rowOff>
    </xdr:from>
    <xdr:to>
      <xdr:col>17</xdr:col>
      <xdr:colOff>566000</xdr:colOff>
      <xdr:row>40</xdr:row>
      <xdr:rowOff>153581</xdr:rowOff>
    </xdr:to>
    <xdr:sp macro="" textlink="">
      <xdr:nvSpPr>
        <xdr:cNvPr id="81" name="角丸四角形吹き出し 80"/>
        <xdr:cNvSpPr/>
      </xdr:nvSpPr>
      <xdr:spPr>
        <a:xfrm>
          <a:off x="10861641" y="6235439"/>
          <a:ext cx="1222735" cy="595462"/>
        </a:xfrm>
        <a:prstGeom prst="wedgeRoundRectCallout">
          <a:avLst>
            <a:gd name="adj1" fmla="val -39064"/>
            <a:gd name="adj2" fmla="val 69750"/>
            <a:gd name="adj3" fmla="val 16667"/>
          </a:avLst>
        </a:prstGeom>
        <a:solidFill>
          <a:srgbClr val="FFC000"/>
        </a:solid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これならここの</a:t>
          </a:r>
          <a:r>
            <a:rPr kumimoji="1" lang="en-US" altLang="ja-JP" sz="1100"/>
            <a:t>S/R</a:t>
          </a:r>
          <a:r>
            <a:rPr kumimoji="1" lang="ja-JP" altLang="en-US" sz="1100"/>
            <a:t>にストップ置いておけば</a:t>
          </a:r>
          <a:r>
            <a:rPr kumimoji="1" lang="en-US" altLang="ja-JP" sz="1100"/>
            <a:t>…</a:t>
          </a:r>
          <a:endParaRPr kumimoji="1" lang="ja-JP" altLang="en-US" sz="1100"/>
        </a:p>
      </xdr:txBody>
    </xdr:sp>
    <xdr:clientData/>
  </xdr:twoCellAnchor>
  <xdr:twoCellAnchor>
    <xdr:from>
      <xdr:col>9</xdr:col>
      <xdr:colOff>265130</xdr:colOff>
      <xdr:row>43</xdr:row>
      <xdr:rowOff>64808</xdr:rowOff>
    </xdr:from>
    <xdr:to>
      <xdr:col>11</xdr:col>
      <xdr:colOff>182645</xdr:colOff>
      <xdr:row>46</xdr:row>
      <xdr:rowOff>113908</xdr:rowOff>
    </xdr:to>
    <xdr:sp macro="" textlink="">
      <xdr:nvSpPr>
        <xdr:cNvPr id="82" name="角丸四角形吹き出し 81"/>
        <xdr:cNvSpPr/>
      </xdr:nvSpPr>
      <xdr:spPr>
        <a:xfrm>
          <a:off x="6363094" y="7242927"/>
          <a:ext cx="1272618" cy="549899"/>
        </a:xfrm>
        <a:prstGeom prst="wedgeRoundRectCallout">
          <a:avLst>
            <a:gd name="adj1" fmla="val 74974"/>
            <a:gd name="adj2" fmla="val -95755"/>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レンジ下限をあっさりブレイク！</a:t>
          </a:r>
        </a:p>
      </xdr:txBody>
    </xdr:sp>
    <xdr:clientData/>
  </xdr:twoCellAnchor>
  <xdr:twoCellAnchor>
    <xdr:from>
      <xdr:col>0</xdr:col>
      <xdr:colOff>138261</xdr:colOff>
      <xdr:row>43</xdr:row>
      <xdr:rowOff>35349</xdr:rowOff>
    </xdr:from>
    <xdr:to>
      <xdr:col>2</xdr:col>
      <xdr:colOff>403388</xdr:colOff>
      <xdr:row>48</xdr:row>
      <xdr:rowOff>29459</xdr:rowOff>
    </xdr:to>
    <xdr:sp macro="" textlink="">
      <xdr:nvSpPr>
        <xdr:cNvPr id="84" name="テキスト ボックス 83"/>
        <xdr:cNvSpPr txBox="1"/>
      </xdr:nvSpPr>
      <xdr:spPr>
        <a:xfrm>
          <a:off x="138261" y="7213468"/>
          <a:ext cx="1620230" cy="8287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しかし</a:t>
          </a:r>
          <a:r>
            <a:rPr kumimoji="1" lang="en-US" altLang="ja-JP" sz="1100"/>
            <a:t>…</a:t>
          </a:r>
          <a:r>
            <a:rPr kumimoji="1" lang="ja-JP" altLang="en-US" sz="1100"/>
            <a:t>ストップ移動のヘタさが際立った</a:t>
          </a:r>
          <a:r>
            <a:rPr kumimoji="1" lang="en-US" altLang="ja-JP" sz="1100"/>
            <a:t>×</a:t>
          </a:r>
        </a:p>
        <a:p>
          <a:r>
            <a:rPr kumimoji="1" lang="ja-JP" altLang="en-US" sz="1100"/>
            <a:t>ヒゲで戻ったところにストップを置いている。</a:t>
          </a:r>
          <a:endParaRPr kumimoji="1" lang="en-US" altLang="ja-JP" sz="1100"/>
        </a:p>
        <a:p>
          <a:endParaRPr kumimoji="1" lang="en-US" altLang="ja-JP" sz="1100"/>
        </a:p>
      </xdr:txBody>
    </xdr:sp>
    <xdr:clientData/>
  </xdr:twoCellAnchor>
  <xdr:twoCellAnchor>
    <xdr:from>
      <xdr:col>0</xdr:col>
      <xdr:colOff>143367</xdr:colOff>
      <xdr:row>48</xdr:row>
      <xdr:rowOff>89553</xdr:rowOff>
    </xdr:from>
    <xdr:to>
      <xdr:col>2</xdr:col>
      <xdr:colOff>408494</xdr:colOff>
      <xdr:row>52</xdr:row>
      <xdr:rowOff>49099</xdr:rowOff>
    </xdr:to>
    <xdr:sp macro="" textlink="">
      <xdr:nvSpPr>
        <xdr:cNvPr id="85" name="テキスト ボックス 84"/>
        <xdr:cNvSpPr txBox="1"/>
      </xdr:nvSpPr>
      <xdr:spPr>
        <a:xfrm>
          <a:off x="143367" y="8102337"/>
          <a:ext cx="1620230" cy="62727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がんばって幅をもたせてるつもり⇒中途半端な位置になっている。</a:t>
          </a:r>
          <a:endParaRPr kumimoji="1" lang="en-US" altLang="ja-JP" sz="1100"/>
        </a:p>
      </xdr:txBody>
    </xdr:sp>
    <xdr:clientData/>
  </xdr:twoCellAnchor>
  <xdr:twoCellAnchor>
    <xdr:from>
      <xdr:col>0</xdr:col>
      <xdr:colOff>158292</xdr:colOff>
      <xdr:row>52</xdr:row>
      <xdr:rowOff>104479</xdr:rowOff>
    </xdr:from>
    <xdr:to>
      <xdr:col>2</xdr:col>
      <xdr:colOff>423419</xdr:colOff>
      <xdr:row>57</xdr:row>
      <xdr:rowOff>98196</xdr:rowOff>
    </xdr:to>
    <xdr:sp macro="" textlink="">
      <xdr:nvSpPr>
        <xdr:cNvPr id="86" name="テキスト ボックス 85"/>
        <xdr:cNvSpPr txBox="1"/>
      </xdr:nvSpPr>
      <xdr:spPr>
        <a:xfrm>
          <a:off x="158292" y="8784994"/>
          <a:ext cx="1620230" cy="82838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・もっと重要な</a:t>
          </a:r>
          <a:r>
            <a:rPr kumimoji="1" lang="en-US" altLang="ja-JP" sz="1100"/>
            <a:t>S/R</a:t>
          </a:r>
          <a:r>
            <a:rPr kumimoji="1" lang="ja-JP" altLang="en-US" sz="1100"/>
            <a:t>まで幅を持たせる</a:t>
          </a:r>
          <a:endParaRPr kumimoji="1" lang="en-US" altLang="ja-JP" sz="1100"/>
        </a:p>
        <a:p>
          <a:r>
            <a:rPr kumimoji="1" lang="ja-JP" altLang="en-US" sz="1100"/>
            <a:t>・直近ダウに移動させる</a:t>
          </a:r>
          <a:endParaRPr kumimoji="1" lang="en-US" altLang="ja-JP" sz="1100"/>
        </a:p>
        <a:p>
          <a:r>
            <a:rPr kumimoji="1" lang="ja-JP" altLang="en-US" sz="1100"/>
            <a:t>の二択。どっちにする？</a:t>
          </a:r>
          <a:endParaRPr kumimoji="1" lang="en-US" altLang="ja-JP" sz="1100"/>
        </a:p>
      </xdr:txBody>
    </xdr:sp>
    <xdr:clientData/>
  </xdr:twoCellAnchor>
  <xdr:twoCellAnchor>
    <xdr:from>
      <xdr:col>0</xdr:col>
      <xdr:colOff>138260</xdr:colOff>
      <xdr:row>37</xdr:row>
      <xdr:rowOff>153183</xdr:rowOff>
    </xdr:from>
    <xdr:to>
      <xdr:col>2</xdr:col>
      <xdr:colOff>403387</xdr:colOff>
      <xdr:row>42</xdr:row>
      <xdr:rowOff>147293</xdr:rowOff>
    </xdr:to>
    <xdr:sp macro="" textlink="">
      <xdr:nvSpPr>
        <xdr:cNvPr id="87" name="テキスト ボックス 86"/>
        <xdr:cNvSpPr txBox="1"/>
      </xdr:nvSpPr>
      <xdr:spPr>
        <a:xfrm>
          <a:off x="138260" y="6329704"/>
          <a:ext cx="1620230" cy="8287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反転してのレンジ内を獲るつもりで</a:t>
          </a:r>
          <a:r>
            <a:rPr kumimoji="1" lang="en-US" altLang="ja-JP" sz="1100"/>
            <a:t>IN</a:t>
          </a:r>
          <a:r>
            <a:rPr kumimoji="1" lang="ja-JP" altLang="en-US" sz="1100"/>
            <a:t>したが、レンジ下限をブレイクして１００ｐｉｐｓ以上獲れた♪</a:t>
          </a:r>
          <a:endParaRPr kumimoji="1" lang="en-US" altLang="ja-JP" sz="1100"/>
        </a:p>
      </xdr:txBody>
    </xdr:sp>
    <xdr:clientData/>
  </xdr:twoCellAnchor>
  <xdr:twoCellAnchor editAs="oneCell">
    <xdr:from>
      <xdr:col>0</xdr:col>
      <xdr:colOff>0</xdr:colOff>
      <xdr:row>122</xdr:row>
      <xdr:rowOff>39278</xdr:rowOff>
    </xdr:from>
    <xdr:to>
      <xdr:col>18</xdr:col>
      <xdr:colOff>152105</xdr:colOff>
      <xdr:row>151</xdr:row>
      <xdr:rowOff>29459</xdr:rowOff>
    </xdr:to>
    <xdr:pic>
      <xdr:nvPicPr>
        <xdr:cNvPr id="10242" name="Picture 2"/>
        <xdr:cNvPicPr>
          <a:picLocks noChangeAspect="1" noChangeArrowheads="1"/>
        </xdr:cNvPicPr>
      </xdr:nvPicPr>
      <xdr:blipFill>
        <a:blip xmlns:r="http://schemas.openxmlformats.org/officeDocument/2006/relationships" r:embed="rId5"/>
        <a:srcRect l="5273" t="19982" b="12215"/>
        <a:stretch>
          <a:fillRect/>
        </a:stretch>
      </xdr:blipFill>
      <xdr:spPr bwMode="auto">
        <a:xfrm>
          <a:off x="0" y="20405103"/>
          <a:ext cx="12348033" cy="4831237"/>
        </a:xfrm>
        <a:prstGeom prst="rect">
          <a:avLst/>
        </a:prstGeom>
        <a:noFill/>
        <a:ln w="1">
          <a:noFill/>
          <a:miter lim="800000"/>
          <a:headEnd/>
          <a:tailEnd type="none" w="med" len="med"/>
        </a:ln>
        <a:effectLst/>
      </xdr:spPr>
    </xdr:pic>
    <xdr:clientData/>
  </xdr:twoCellAnchor>
  <xdr:twoCellAnchor>
    <xdr:from>
      <xdr:col>0</xdr:col>
      <xdr:colOff>83665</xdr:colOff>
      <xdr:row>123</xdr:row>
      <xdr:rowOff>49490</xdr:rowOff>
    </xdr:from>
    <xdr:to>
      <xdr:col>1</xdr:col>
      <xdr:colOff>338185</xdr:colOff>
      <xdr:row>124</xdr:row>
      <xdr:rowOff>147686</xdr:rowOff>
    </xdr:to>
    <xdr:sp macro="" textlink="">
      <xdr:nvSpPr>
        <xdr:cNvPr id="96" name="テキスト ボックス 95"/>
        <xdr:cNvSpPr txBox="1"/>
      </xdr:nvSpPr>
      <xdr:spPr>
        <a:xfrm>
          <a:off x="83665" y="20582248"/>
          <a:ext cx="932072" cy="265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No.132</a:t>
          </a:r>
        </a:p>
      </xdr:txBody>
    </xdr:sp>
    <xdr:clientData/>
  </xdr:twoCellAnchor>
  <xdr:twoCellAnchor>
    <xdr:from>
      <xdr:col>0</xdr:col>
      <xdr:colOff>78950</xdr:colOff>
      <xdr:row>125</xdr:row>
      <xdr:rowOff>44776</xdr:rowOff>
    </xdr:from>
    <xdr:to>
      <xdr:col>2</xdr:col>
      <xdr:colOff>344077</xdr:colOff>
      <xdr:row>128</xdr:row>
      <xdr:rowOff>157112</xdr:rowOff>
    </xdr:to>
    <xdr:sp macro="" textlink="">
      <xdr:nvSpPr>
        <xdr:cNvPr id="97" name="テキスト ボックス 96"/>
        <xdr:cNvSpPr txBox="1"/>
      </xdr:nvSpPr>
      <xdr:spPr>
        <a:xfrm>
          <a:off x="78950" y="20911400"/>
          <a:ext cx="1620230" cy="613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週足で弱めの</a:t>
          </a:r>
          <a:r>
            <a:rPr kumimoji="1" lang="en-US" altLang="ja-JP" sz="1100"/>
            <a:t>S/R</a:t>
          </a:r>
          <a:r>
            <a:rPr kumimoji="1" lang="ja-JP" altLang="en-US" sz="1100"/>
            <a:t>が近い＋</a:t>
          </a:r>
          <a:r>
            <a:rPr kumimoji="1" lang="en-US" altLang="ja-JP" sz="1100"/>
            <a:t>D/J</a:t>
          </a:r>
          <a:r>
            <a:rPr kumimoji="1" lang="ja-JP" altLang="en-US" sz="1100"/>
            <a:t>＋</a:t>
          </a:r>
          <a:r>
            <a:rPr kumimoji="1" lang="en-US" altLang="ja-JP" sz="1100"/>
            <a:t>T/L</a:t>
          </a:r>
          <a:r>
            <a:rPr kumimoji="1" lang="ja-JP" altLang="en-US" sz="1100"/>
            <a:t>ブレイクでの戻りで売り</a:t>
          </a:r>
          <a:r>
            <a:rPr kumimoji="1" lang="en-US" altLang="ja-JP" sz="1100"/>
            <a:t>IN</a:t>
          </a:r>
        </a:p>
      </xdr:txBody>
    </xdr:sp>
    <xdr:clientData/>
  </xdr:twoCellAnchor>
  <xdr:twoCellAnchor>
    <xdr:from>
      <xdr:col>11</xdr:col>
      <xdr:colOff>476445</xdr:colOff>
      <xdr:row>131</xdr:row>
      <xdr:rowOff>10210</xdr:rowOff>
    </xdr:from>
    <xdr:to>
      <xdr:col>13</xdr:col>
      <xdr:colOff>344077</xdr:colOff>
      <xdr:row>134</xdr:row>
      <xdr:rowOff>59310</xdr:rowOff>
    </xdr:to>
    <xdr:sp macro="" textlink="">
      <xdr:nvSpPr>
        <xdr:cNvPr id="98" name="角丸四角形吹き出し 97"/>
        <xdr:cNvSpPr/>
      </xdr:nvSpPr>
      <xdr:spPr>
        <a:xfrm>
          <a:off x="7929512" y="21878432"/>
          <a:ext cx="1222735" cy="549899"/>
        </a:xfrm>
        <a:prstGeom prst="wedgeRoundRectCallout">
          <a:avLst>
            <a:gd name="adj1" fmla="val 44458"/>
            <a:gd name="adj2" fmla="val -140397"/>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ダウ確定で</a:t>
          </a:r>
          <a:r>
            <a:rPr kumimoji="1" lang="en-US" altLang="ja-JP" sz="1100"/>
            <a:t>IN</a:t>
          </a:r>
          <a:endParaRPr kumimoji="1" lang="ja-JP" altLang="en-US" sz="1100"/>
        </a:p>
      </xdr:txBody>
    </xdr:sp>
    <xdr:clientData/>
  </xdr:twoCellAnchor>
  <xdr:twoCellAnchor>
    <xdr:from>
      <xdr:col>0</xdr:col>
      <xdr:colOff>84057</xdr:colOff>
      <xdr:row>129</xdr:row>
      <xdr:rowOff>148078</xdr:rowOff>
    </xdr:from>
    <xdr:to>
      <xdr:col>2</xdr:col>
      <xdr:colOff>349184</xdr:colOff>
      <xdr:row>132</xdr:row>
      <xdr:rowOff>127654</xdr:rowOff>
    </xdr:to>
    <xdr:sp macro="" textlink="">
      <xdr:nvSpPr>
        <xdr:cNvPr id="100" name="テキスト ボックス 99"/>
        <xdr:cNvSpPr txBox="1"/>
      </xdr:nvSpPr>
      <xdr:spPr>
        <a:xfrm>
          <a:off x="84057" y="21682434"/>
          <a:ext cx="1620230" cy="4803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D/J</a:t>
          </a:r>
          <a:r>
            <a:rPr kumimoji="1" lang="ja-JP" altLang="en-US" sz="1100"/>
            <a:t>より</a:t>
          </a:r>
          <a:r>
            <a:rPr kumimoji="1" lang="en-US" altLang="ja-JP" sz="1100"/>
            <a:t>S/R</a:t>
          </a:r>
          <a:r>
            <a:rPr kumimoji="1" lang="ja-JP" altLang="en-US" sz="1100"/>
            <a:t>等の兼ね合いの方が影響強い！</a:t>
          </a:r>
          <a:endParaRPr kumimoji="1" lang="en-US" altLang="ja-JP" sz="1100"/>
        </a:p>
      </xdr:txBody>
    </xdr:sp>
    <xdr:clientData/>
  </xdr:twoCellAnchor>
  <xdr:twoCellAnchor>
    <xdr:from>
      <xdr:col>12</xdr:col>
      <xdr:colOff>343685</xdr:colOff>
      <xdr:row>127</xdr:row>
      <xdr:rowOff>98196</xdr:rowOff>
    </xdr:from>
    <xdr:to>
      <xdr:col>14</xdr:col>
      <xdr:colOff>559717</xdr:colOff>
      <xdr:row>127</xdr:row>
      <xdr:rowOff>99785</xdr:rowOff>
    </xdr:to>
    <xdr:cxnSp macro="">
      <xdr:nvCxnSpPr>
        <xdr:cNvPr id="102" name="直線コネクタ 101"/>
        <xdr:cNvCxnSpPr/>
      </xdr:nvCxnSpPr>
      <xdr:spPr>
        <a:xfrm>
          <a:off x="8474304" y="21298686"/>
          <a:ext cx="1571135" cy="1589"/>
        </a:xfrm>
        <a:prstGeom prst="line">
          <a:avLst/>
        </a:prstGeom>
        <a:ln w="158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392783</xdr:colOff>
      <xdr:row>128</xdr:row>
      <xdr:rowOff>142971</xdr:rowOff>
    </xdr:from>
    <xdr:to>
      <xdr:col>16</xdr:col>
      <xdr:colOff>103694</xdr:colOff>
      <xdr:row>131</xdr:row>
      <xdr:rowOff>19639</xdr:rowOff>
    </xdr:to>
    <xdr:sp macro="" textlink="">
      <xdr:nvSpPr>
        <xdr:cNvPr id="107" name="角丸四角形吹き出し 106"/>
        <xdr:cNvSpPr/>
      </xdr:nvSpPr>
      <xdr:spPr>
        <a:xfrm>
          <a:off x="9878505" y="21510394"/>
          <a:ext cx="1066014" cy="377467"/>
        </a:xfrm>
        <a:prstGeom prst="wedgeRoundRectCallout">
          <a:avLst>
            <a:gd name="adj1" fmla="val -35661"/>
            <a:gd name="adj2" fmla="val -162531"/>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ロスカット</a:t>
          </a:r>
        </a:p>
      </xdr:txBody>
    </xdr:sp>
    <xdr:clientData/>
  </xdr:twoCellAnchor>
  <xdr:twoCellAnchor>
    <xdr:from>
      <xdr:col>8</xdr:col>
      <xdr:colOff>235670</xdr:colOff>
      <xdr:row>142</xdr:row>
      <xdr:rowOff>108015</xdr:rowOff>
    </xdr:from>
    <xdr:to>
      <xdr:col>12</xdr:col>
      <xdr:colOff>147293</xdr:colOff>
      <xdr:row>144</xdr:row>
      <xdr:rowOff>127654</xdr:rowOff>
    </xdr:to>
    <xdr:cxnSp macro="">
      <xdr:nvCxnSpPr>
        <xdr:cNvPr id="109" name="直線矢印コネクタ 108"/>
        <xdr:cNvCxnSpPr/>
      </xdr:nvCxnSpPr>
      <xdr:spPr>
        <a:xfrm>
          <a:off x="5656082" y="23812500"/>
          <a:ext cx="2621830" cy="353505"/>
        </a:xfrm>
        <a:prstGeom prst="straightConnector1">
          <a:avLst/>
        </a:prstGeom>
        <a:ln w="34925">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181858</xdr:colOff>
      <xdr:row>124</xdr:row>
      <xdr:rowOff>147294</xdr:rowOff>
    </xdr:from>
    <xdr:to>
      <xdr:col>12</xdr:col>
      <xdr:colOff>108015</xdr:colOff>
      <xdr:row>128</xdr:row>
      <xdr:rowOff>83662</xdr:rowOff>
    </xdr:to>
    <xdr:cxnSp macro="">
      <xdr:nvCxnSpPr>
        <xdr:cNvPr id="110" name="直線矢印コネクタ 109"/>
        <xdr:cNvCxnSpPr/>
      </xdr:nvCxnSpPr>
      <xdr:spPr>
        <a:xfrm flipV="1">
          <a:off x="5602270" y="20846985"/>
          <a:ext cx="2636364" cy="604100"/>
        </a:xfrm>
        <a:prstGeom prst="straightConnector1">
          <a:avLst/>
        </a:prstGeom>
        <a:ln w="34925">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294981</xdr:colOff>
      <xdr:row>137</xdr:row>
      <xdr:rowOff>127654</xdr:rowOff>
    </xdr:from>
    <xdr:to>
      <xdr:col>9</xdr:col>
      <xdr:colOff>579356</xdr:colOff>
      <xdr:row>139</xdr:row>
      <xdr:rowOff>84054</xdr:rowOff>
    </xdr:to>
    <xdr:sp macro="" textlink="">
      <xdr:nvSpPr>
        <xdr:cNvPr id="112" name="角丸四角形吹き出し 111"/>
        <xdr:cNvSpPr/>
      </xdr:nvSpPr>
      <xdr:spPr>
        <a:xfrm>
          <a:off x="5715393" y="22997474"/>
          <a:ext cx="961927" cy="290266"/>
        </a:xfrm>
        <a:prstGeom prst="wedgeRoundRectCallout">
          <a:avLst>
            <a:gd name="adj1" fmla="val -33060"/>
            <a:gd name="adj2" fmla="val 212222"/>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en-US" altLang="ja-JP" sz="1100"/>
            <a:t>D/J</a:t>
          </a:r>
          <a:r>
            <a:rPr kumimoji="1" lang="ja-JP" altLang="en-US" sz="1100"/>
            <a:t>だが</a:t>
          </a:r>
          <a:r>
            <a:rPr kumimoji="1" lang="en-US" altLang="ja-JP" sz="1100"/>
            <a:t>…</a:t>
          </a:r>
          <a:endParaRPr kumimoji="1" lang="ja-JP" altLang="en-US" sz="1100"/>
        </a:p>
      </xdr:txBody>
    </xdr:sp>
    <xdr:clientData/>
  </xdr:twoCellAnchor>
  <xdr:twoCellAnchor>
    <xdr:from>
      <xdr:col>14</xdr:col>
      <xdr:colOff>49097</xdr:colOff>
      <xdr:row>133</xdr:row>
      <xdr:rowOff>73842</xdr:rowOff>
    </xdr:from>
    <xdr:to>
      <xdr:col>16</xdr:col>
      <xdr:colOff>176751</xdr:colOff>
      <xdr:row>136</xdr:row>
      <xdr:rowOff>147294</xdr:rowOff>
    </xdr:to>
    <xdr:sp macro="" textlink="">
      <xdr:nvSpPr>
        <xdr:cNvPr id="113" name="角丸四角形吹き出し 112"/>
        <xdr:cNvSpPr/>
      </xdr:nvSpPr>
      <xdr:spPr>
        <a:xfrm>
          <a:off x="9534819" y="22275930"/>
          <a:ext cx="1482757" cy="574251"/>
        </a:xfrm>
        <a:prstGeom prst="wedgeRoundRectCallout">
          <a:avLst>
            <a:gd name="adj1" fmla="val -50730"/>
            <a:gd name="adj2" fmla="val -138427"/>
            <a:gd name="adj3" fmla="val 16667"/>
          </a:avLst>
        </a:prstGeom>
        <a:solidFill>
          <a:srgbClr val="FFC000"/>
        </a:solid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この</a:t>
          </a:r>
          <a:r>
            <a:rPr kumimoji="1" lang="en-US" altLang="ja-JP" sz="1100"/>
            <a:t>S/R</a:t>
          </a:r>
          <a:r>
            <a:rPr kumimoji="1" lang="ja-JP" altLang="en-US" sz="1100"/>
            <a:t>がレンジ上限⇒上抜けた後の戻りだった！！</a:t>
          </a:r>
        </a:p>
      </xdr:txBody>
    </xdr:sp>
    <xdr:clientData/>
  </xdr:twoCellAnchor>
  <xdr:twoCellAnchor>
    <xdr:from>
      <xdr:col>14</xdr:col>
      <xdr:colOff>240776</xdr:colOff>
      <xdr:row>138</xdr:row>
      <xdr:rowOff>10212</xdr:rowOff>
    </xdr:from>
    <xdr:to>
      <xdr:col>16</xdr:col>
      <xdr:colOff>368430</xdr:colOff>
      <xdr:row>141</xdr:row>
      <xdr:rowOff>29459</xdr:rowOff>
    </xdr:to>
    <xdr:sp macro="" textlink="">
      <xdr:nvSpPr>
        <xdr:cNvPr id="114" name="角丸四角形吹き出し 113"/>
        <xdr:cNvSpPr/>
      </xdr:nvSpPr>
      <xdr:spPr>
        <a:xfrm>
          <a:off x="9726498" y="23046965"/>
          <a:ext cx="1482757" cy="520046"/>
        </a:xfrm>
        <a:prstGeom prst="wedgeRoundRectCallout">
          <a:avLst>
            <a:gd name="adj1" fmla="val -23578"/>
            <a:gd name="adj2" fmla="val -90547"/>
            <a:gd name="adj3" fmla="val 16667"/>
          </a:avLst>
        </a:prstGeom>
        <a:solidFill>
          <a:srgbClr val="FFC000"/>
        </a:solid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小さな時間軸でしか見れてなかった</a:t>
          </a:r>
          <a:r>
            <a:rPr kumimoji="1" lang="en-US" altLang="ja-JP" sz="1100"/>
            <a:t>×</a:t>
          </a:r>
          <a:endParaRPr kumimoji="1" lang="ja-JP" altLang="en-US" sz="1100"/>
        </a:p>
      </xdr:txBody>
    </xdr:sp>
    <xdr:clientData/>
  </xdr:twoCellAnchor>
  <xdr:twoCellAnchor>
    <xdr:from>
      <xdr:col>14</xdr:col>
      <xdr:colOff>236063</xdr:colOff>
      <xdr:row>142</xdr:row>
      <xdr:rowOff>25138</xdr:rowOff>
    </xdr:from>
    <xdr:to>
      <xdr:col>16</xdr:col>
      <xdr:colOff>363717</xdr:colOff>
      <xdr:row>145</xdr:row>
      <xdr:rowOff>44385</xdr:rowOff>
    </xdr:to>
    <xdr:sp macro="" textlink="">
      <xdr:nvSpPr>
        <xdr:cNvPr id="115" name="角丸四角形吹き出し 114"/>
        <xdr:cNvSpPr/>
      </xdr:nvSpPr>
      <xdr:spPr>
        <a:xfrm>
          <a:off x="9721785" y="23729623"/>
          <a:ext cx="1482757" cy="520046"/>
        </a:xfrm>
        <a:prstGeom prst="wedgeRoundRectCallout">
          <a:avLst>
            <a:gd name="adj1" fmla="val -23578"/>
            <a:gd name="adj2" fmla="val -90547"/>
            <a:gd name="adj3" fmla="val 16667"/>
          </a:avLst>
        </a:prstGeom>
        <a:solidFill>
          <a:srgbClr val="FFC000"/>
        </a:solid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自分の都合で相場を見た</a:t>
          </a:r>
          <a:r>
            <a:rPr kumimoji="1" lang="en-US" altLang="ja-JP" sz="1100"/>
            <a:t>×</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1685925</xdr:colOff>
      <xdr:row>0</xdr:row>
      <xdr:rowOff>0</xdr:rowOff>
    </xdr:from>
    <xdr:to>
      <xdr:col>0</xdr:col>
      <xdr:colOff>3286125</xdr:colOff>
      <xdr:row>0</xdr:row>
      <xdr:rowOff>0</xdr:rowOff>
    </xdr:to>
    <xdr:sp macro="" textlink="">
      <xdr:nvSpPr>
        <xdr:cNvPr id="2" name="Line 2"/>
        <xdr:cNvSpPr>
          <a:spLocks noChangeShapeType="1"/>
        </xdr:cNvSpPr>
      </xdr:nvSpPr>
      <xdr:spPr bwMode="auto">
        <a:xfrm>
          <a:off x="2362200" y="0"/>
          <a:ext cx="1600200" cy="0"/>
        </a:xfrm>
        <a:prstGeom prst="line">
          <a:avLst/>
        </a:prstGeom>
        <a:noFill/>
        <a:ln w="9525">
          <a:solidFill>
            <a:srgbClr val="000000"/>
          </a:solidFill>
          <a:round/>
          <a:headEnd/>
          <a:tailEnd type="triangle" w="med" len="med"/>
        </a:ln>
      </xdr:spPr>
    </xdr:sp>
    <xdr:clientData/>
  </xdr:twoCellAnchor>
  <xdr:twoCellAnchor>
    <xdr:from>
      <xdr:col>0</xdr:col>
      <xdr:colOff>3014869</xdr:colOff>
      <xdr:row>168</xdr:row>
      <xdr:rowOff>41412</xdr:rowOff>
    </xdr:from>
    <xdr:to>
      <xdr:col>0</xdr:col>
      <xdr:colOff>4116456</xdr:colOff>
      <xdr:row>170</xdr:row>
      <xdr:rowOff>265043</xdr:rowOff>
    </xdr:to>
    <xdr:sp macro="" textlink="">
      <xdr:nvSpPr>
        <xdr:cNvPr id="3" name="角丸四角形吹き出し 2"/>
        <xdr:cNvSpPr/>
      </xdr:nvSpPr>
      <xdr:spPr>
        <a:xfrm>
          <a:off x="3014869" y="30927260"/>
          <a:ext cx="1101587" cy="571500"/>
        </a:xfrm>
        <a:prstGeom prst="wedgeRoundRectCallout">
          <a:avLst>
            <a:gd name="adj1" fmla="val -79480"/>
            <a:gd name="adj2" fmla="val 48986"/>
            <a:gd name="adj3" fmla="val 16667"/>
          </a:avLst>
        </a:prstGeom>
        <a:solidFill>
          <a:srgbClr val="FFC000"/>
        </a:solid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b="1"/>
            <a:t>今週の連敗の要因と分析</a:t>
          </a:r>
        </a:p>
      </xdr:txBody>
    </xdr:sp>
    <xdr:clientData/>
  </xdr:twoCellAnchor>
  <xdr:twoCellAnchor>
    <xdr:from>
      <xdr:col>0</xdr:col>
      <xdr:colOff>3776869</xdr:colOff>
      <xdr:row>181</xdr:row>
      <xdr:rowOff>66260</xdr:rowOff>
    </xdr:from>
    <xdr:to>
      <xdr:col>0</xdr:col>
      <xdr:colOff>5367130</xdr:colOff>
      <xdr:row>184</xdr:row>
      <xdr:rowOff>115956</xdr:rowOff>
    </xdr:to>
    <xdr:sp macro="" textlink="">
      <xdr:nvSpPr>
        <xdr:cNvPr id="4" name="角丸四角形吹き出し 3"/>
        <xdr:cNvSpPr/>
      </xdr:nvSpPr>
      <xdr:spPr>
        <a:xfrm>
          <a:off x="3776869" y="33884151"/>
          <a:ext cx="1590261" cy="571501"/>
        </a:xfrm>
        <a:prstGeom prst="wedgeRoundRectCallout">
          <a:avLst>
            <a:gd name="adj1" fmla="val -65434"/>
            <a:gd name="adj2" fmla="val -592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t>相場環境の見極めの甘さからきているかも</a:t>
          </a:r>
          <a:endParaRPr kumimoji="1" lang="en-US" altLang="ja-JP" sz="1100"/>
        </a:p>
        <a:p>
          <a:pPr algn="ctr"/>
          <a:r>
            <a:rPr kumimoji="1" lang="ja-JP" altLang="en-US" sz="1100"/>
            <a:t>（</a:t>
          </a:r>
          <a:r>
            <a:rPr kumimoji="1" lang="en-US" altLang="ja-JP" sz="1100"/>
            <a:t>No.132</a:t>
          </a:r>
          <a:r>
            <a:rPr kumimoji="1" lang="ja-JP" altLang="en-US" sz="1100"/>
            <a:t>のような）</a:t>
          </a:r>
          <a:endParaRPr kumimoji="1" lang="en-US" altLang="ja-JP" sz="1100"/>
        </a:p>
      </xdr:txBody>
    </xdr:sp>
    <xdr:clientData/>
  </xdr:twoCellAnchor>
  <xdr:twoCellAnchor>
    <xdr:from>
      <xdr:col>0</xdr:col>
      <xdr:colOff>3867978</xdr:colOff>
      <xdr:row>185</xdr:row>
      <xdr:rowOff>124239</xdr:rowOff>
    </xdr:from>
    <xdr:to>
      <xdr:col>0</xdr:col>
      <xdr:colOff>5632174</xdr:colOff>
      <xdr:row>189</xdr:row>
      <xdr:rowOff>0</xdr:rowOff>
    </xdr:to>
    <xdr:sp macro="" textlink="">
      <xdr:nvSpPr>
        <xdr:cNvPr id="5" name="角丸四角形吹き出し 4"/>
        <xdr:cNvSpPr/>
      </xdr:nvSpPr>
      <xdr:spPr>
        <a:xfrm>
          <a:off x="3867978" y="34637869"/>
          <a:ext cx="1764196" cy="571501"/>
        </a:xfrm>
        <a:prstGeom prst="wedgeRoundRectCallout">
          <a:avLst>
            <a:gd name="adj1" fmla="val -20364"/>
            <a:gd name="adj2" fmla="val -853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t>こーやって自信が持てない状態が定着してしまわないよーにしなければ！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254001</xdr:colOff>
      <xdr:row>6</xdr:row>
      <xdr:rowOff>162981</xdr:rowOff>
    </xdr:from>
    <xdr:to>
      <xdr:col>26</xdr:col>
      <xdr:colOff>529168</xdr:colOff>
      <xdr:row>35</xdr:row>
      <xdr:rowOff>74082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158751</xdr:colOff>
      <xdr:row>42</xdr:row>
      <xdr:rowOff>120649</xdr:rowOff>
    </xdr:from>
    <xdr:to>
      <xdr:col>24</xdr:col>
      <xdr:colOff>137583</xdr:colOff>
      <xdr:row>69</xdr:row>
      <xdr:rowOff>31749</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247650</xdr:colOff>
      <xdr:row>0</xdr:row>
      <xdr:rowOff>0</xdr:rowOff>
    </xdr:to>
    <xdr:sp macro="" textlink="">
      <xdr:nvSpPr>
        <xdr:cNvPr id="2" name="AutoShape 1"/>
        <xdr:cNvSpPr>
          <a:spLocks noChangeArrowheads="1"/>
        </xdr:cNvSpPr>
      </xdr:nvSpPr>
      <xdr:spPr bwMode="auto">
        <a:xfrm>
          <a:off x="0" y="0"/>
          <a:ext cx="247650" cy="0"/>
        </a:xfrm>
        <a:prstGeom prst="wedgeRectCallout">
          <a:avLst>
            <a:gd name="adj1" fmla="val -15306"/>
            <a:gd name="adj2" fmla="val -925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No.9</a:t>
          </a:r>
        </a:p>
      </xdr:txBody>
    </xdr:sp>
    <xdr:clientData/>
  </xdr:twoCellAnchor>
  <xdr:twoCellAnchor>
    <xdr:from>
      <xdr:col>13</xdr:col>
      <xdr:colOff>257175</xdr:colOff>
      <xdr:row>0</xdr:row>
      <xdr:rowOff>0</xdr:rowOff>
    </xdr:from>
    <xdr:to>
      <xdr:col>15</xdr:col>
      <xdr:colOff>647700</xdr:colOff>
      <xdr:row>0</xdr:row>
      <xdr:rowOff>0</xdr:rowOff>
    </xdr:to>
    <xdr:sp macro="" textlink="">
      <xdr:nvSpPr>
        <xdr:cNvPr id="3" name="AutoShape 2"/>
        <xdr:cNvSpPr>
          <a:spLocks noChangeArrowheads="1"/>
        </xdr:cNvSpPr>
      </xdr:nvSpPr>
      <xdr:spPr bwMode="auto">
        <a:xfrm>
          <a:off x="9048750" y="0"/>
          <a:ext cx="1743075" cy="0"/>
        </a:xfrm>
        <a:prstGeom prst="wedgeRoundRectCallout">
          <a:avLst>
            <a:gd name="adj1" fmla="val -16667"/>
            <a:gd name="adj2" fmla="val 17967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ルール１無視。</a:t>
          </a:r>
        </a:p>
        <a:p>
          <a:pPr algn="l" rtl="1">
            <a:defRPr sz="1000"/>
          </a:pPr>
          <a:r>
            <a:rPr lang="ja-JP" altLang="en-US" sz="1100" b="0" i="0" strike="noStrike">
              <a:solidFill>
                <a:srgbClr val="000000"/>
              </a:solidFill>
              <a:latin typeface="ＭＳ Ｐゴシック"/>
              <a:ea typeface="ＭＳ Ｐゴシック"/>
            </a:rPr>
            <a:t>しかし、トレンド方向が変わるかも？とエントリーしてしまう。</a:t>
          </a:r>
        </a:p>
      </xdr:txBody>
    </xdr:sp>
    <xdr:clientData/>
  </xdr:twoCellAnchor>
  <xdr:twoCellAnchor>
    <xdr:from>
      <xdr:col>14</xdr:col>
      <xdr:colOff>238125</xdr:colOff>
      <xdr:row>0</xdr:row>
      <xdr:rowOff>0</xdr:rowOff>
    </xdr:from>
    <xdr:to>
      <xdr:col>15</xdr:col>
      <xdr:colOff>657225</xdr:colOff>
      <xdr:row>0</xdr:row>
      <xdr:rowOff>0</xdr:rowOff>
    </xdr:to>
    <xdr:sp macro="" textlink="">
      <xdr:nvSpPr>
        <xdr:cNvPr id="4" name="Line 3"/>
        <xdr:cNvSpPr>
          <a:spLocks noChangeShapeType="1"/>
        </xdr:cNvSpPr>
      </xdr:nvSpPr>
      <xdr:spPr bwMode="auto">
        <a:xfrm flipV="1">
          <a:off x="9705975" y="0"/>
          <a:ext cx="1095375" cy="0"/>
        </a:xfrm>
        <a:prstGeom prst="line">
          <a:avLst/>
        </a:prstGeom>
        <a:noFill/>
        <a:ln w="9525">
          <a:solidFill>
            <a:srgbClr val="FF0000"/>
          </a:solidFill>
          <a:round/>
          <a:headEnd/>
          <a:tailEnd/>
        </a:ln>
      </xdr:spPr>
    </xdr:sp>
    <xdr:clientData/>
  </xdr:twoCellAnchor>
  <xdr:twoCellAnchor>
    <xdr:from>
      <xdr:col>14</xdr:col>
      <xdr:colOff>228600</xdr:colOff>
      <xdr:row>0</xdr:row>
      <xdr:rowOff>0</xdr:rowOff>
    </xdr:from>
    <xdr:to>
      <xdr:col>15</xdr:col>
      <xdr:colOff>657225</xdr:colOff>
      <xdr:row>0</xdr:row>
      <xdr:rowOff>0</xdr:rowOff>
    </xdr:to>
    <xdr:sp macro="" textlink="">
      <xdr:nvSpPr>
        <xdr:cNvPr id="5" name="AutoShape 4"/>
        <xdr:cNvSpPr>
          <a:spLocks noChangeArrowheads="1"/>
        </xdr:cNvSpPr>
      </xdr:nvSpPr>
      <xdr:spPr bwMode="auto">
        <a:xfrm>
          <a:off x="9696450" y="0"/>
          <a:ext cx="1104900" cy="0"/>
        </a:xfrm>
        <a:prstGeom prst="wedgeRoundRectCallout">
          <a:avLst>
            <a:gd name="adj1" fmla="val 19028"/>
            <a:gd name="adj2" fmla="val -12222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今の自分ならこの辺りで建値ストップ。</a:t>
          </a:r>
        </a:p>
      </xdr:txBody>
    </xdr:sp>
    <xdr:clientData/>
  </xdr:twoCellAnchor>
  <xdr:twoCellAnchor>
    <xdr:from>
      <xdr:col>0</xdr:col>
      <xdr:colOff>0</xdr:colOff>
      <xdr:row>0</xdr:row>
      <xdr:rowOff>0</xdr:rowOff>
    </xdr:from>
    <xdr:to>
      <xdr:col>2</xdr:col>
      <xdr:colOff>409575</xdr:colOff>
      <xdr:row>0</xdr:row>
      <xdr:rowOff>0</xdr:rowOff>
    </xdr:to>
    <xdr:sp macro="" textlink="">
      <xdr:nvSpPr>
        <xdr:cNvPr id="6" name="AutoShape 5"/>
        <xdr:cNvSpPr>
          <a:spLocks noChangeArrowheads="1"/>
        </xdr:cNvSpPr>
      </xdr:nvSpPr>
      <xdr:spPr bwMode="auto">
        <a:xfrm>
          <a:off x="0" y="0"/>
          <a:ext cx="1762125" cy="0"/>
        </a:xfrm>
        <a:prstGeom prst="wedgeRectCallout">
          <a:avLst>
            <a:gd name="adj1" fmla="val 3412"/>
            <a:gd name="adj2" fmla="val -148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No.20</a:t>
          </a:r>
        </a:p>
        <a:p>
          <a:pPr algn="l" rtl="1">
            <a:defRPr sz="1000"/>
          </a:pPr>
          <a:r>
            <a:rPr lang="en-US" altLang="ja-JP" sz="1100" b="0" i="0" strike="noStrike">
              <a:solidFill>
                <a:srgbClr val="000000"/>
              </a:solidFill>
              <a:latin typeface="ＭＳ Ｐゴシック"/>
              <a:ea typeface="ＭＳ Ｐゴシック"/>
            </a:rPr>
            <a:t>※7/9</a:t>
          </a:r>
          <a:r>
            <a:rPr lang="ja-JP" altLang="en-US" sz="1100" b="0" i="0" strike="noStrike">
              <a:solidFill>
                <a:srgbClr val="000000"/>
              </a:solidFill>
              <a:latin typeface="ＭＳ Ｐゴシック"/>
              <a:ea typeface="ＭＳ Ｐゴシック"/>
            </a:rPr>
            <a:t>ｾﾐﾅｰでの</a:t>
          </a:r>
          <a:r>
            <a:rPr lang="en-US" altLang="ja-JP" sz="1100" b="0" i="0" strike="noStrike">
              <a:solidFill>
                <a:srgbClr val="000000"/>
              </a:solidFill>
              <a:latin typeface="ＭＳ Ｐゴシック"/>
              <a:ea typeface="ＭＳ Ｐゴシック"/>
            </a:rPr>
            <a:t>FIB</a:t>
          </a:r>
          <a:r>
            <a:rPr lang="ja-JP" altLang="en-US" sz="1100" b="0" i="0" strike="noStrike">
              <a:solidFill>
                <a:srgbClr val="000000"/>
              </a:solidFill>
              <a:latin typeface="ＭＳ Ｐゴシック"/>
              <a:ea typeface="ＭＳ Ｐゴシック"/>
            </a:rPr>
            <a:t>＆ﾀﾞｲﾊﾞｰｼﾞｪﾝｽ検証</a:t>
          </a:r>
        </a:p>
      </xdr:txBody>
    </xdr:sp>
    <xdr:clientData/>
  </xdr:twoCellAnchor>
  <xdr:twoCellAnchor>
    <xdr:from>
      <xdr:col>9</xdr:col>
      <xdr:colOff>257175</xdr:colOff>
      <xdr:row>0</xdr:row>
      <xdr:rowOff>0</xdr:rowOff>
    </xdr:from>
    <xdr:to>
      <xdr:col>12</xdr:col>
      <xdr:colOff>238125</xdr:colOff>
      <xdr:row>0</xdr:row>
      <xdr:rowOff>0</xdr:rowOff>
    </xdr:to>
    <xdr:sp macro="" textlink="">
      <xdr:nvSpPr>
        <xdr:cNvPr id="7" name="AutoShape 6"/>
        <xdr:cNvSpPr>
          <a:spLocks noChangeArrowheads="1"/>
        </xdr:cNvSpPr>
      </xdr:nvSpPr>
      <xdr:spPr bwMode="auto">
        <a:xfrm>
          <a:off x="6343650" y="0"/>
          <a:ext cx="2009775" cy="0"/>
        </a:xfrm>
        <a:prstGeom prst="wedgeRoundRectCallout">
          <a:avLst>
            <a:gd name="adj1" fmla="val 108292"/>
            <a:gd name="adj2" fmla="val 7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直近の下値（</a:t>
          </a:r>
          <a:r>
            <a:rPr lang="en-US" altLang="ja-JP" sz="1100" b="0" i="0" strike="noStrike">
              <a:solidFill>
                <a:srgbClr val="000000"/>
              </a:solidFill>
              <a:latin typeface="ＭＳ Ｐゴシック"/>
              <a:ea typeface="ＭＳ Ｐゴシック"/>
            </a:rPr>
            <a:t>2010.06.07.04</a:t>
          </a:r>
          <a:r>
            <a:rPr lang="ja-JP" altLang="en-US" sz="1100" b="0" i="0" strike="noStrike">
              <a:solidFill>
                <a:srgbClr val="000000"/>
              </a:solidFill>
              <a:latin typeface="ＭＳ Ｐゴシック"/>
              <a:ea typeface="ＭＳ Ｐゴシック"/>
            </a:rPr>
            <a:t>）から引いた</a:t>
          </a:r>
          <a:r>
            <a:rPr lang="en-US" altLang="ja-JP" sz="1100" b="0" i="0" strike="noStrike">
              <a:solidFill>
                <a:srgbClr val="000000"/>
              </a:solidFill>
              <a:latin typeface="ＭＳ Ｐゴシック"/>
              <a:ea typeface="ＭＳ Ｐゴシック"/>
            </a:rPr>
            <a:t>FIB</a:t>
          </a:r>
          <a:r>
            <a:rPr lang="ja-JP" altLang="en-US" sz="1100" b="0" i="0" strike="noStrike">
              <a:solidFill>
                <a:srgbClr val="000000"/>
              </a:solidFill>
              <a:latin typeface="ＭＳ Ｐゴシック"/>
              <a:ea typeface="ＭＳ Ｐゴシック"/>
            </a:rPr>
            <a:t>に対し、</a:t>
          </a:r>
          <a:r>
            <a:rPr lang="en-US" altLang="ja-JP" sz="1100" b="0" i="0" strike="noStrike">
              <a:solidFill>
                <a:srgbClr val="000000"/>
              </a:solidFill>
              <a:latin typeface="ＭＳ Ｐゴシック"/>
              <a:ea typeface="ＭＳ Ｐゴシック"/>
            </a:rPr>
            <a:t>23.6</a:t>
          </a:r>
          <a:r>
            <a:rPr lang="ja-JP" altLang="en-US" sz="1100" b="0" i="0" strike="noStrike">
              <a:solidFill>
                <a:srgbClr val="000000"/>
              </a:solidFill>
              <a:latin typeface="ＭＳ Ｐゴシック"/>
              <a:ea typeface="ＭＳ Ｐゴシック"/>
            </a:rPr>
            <a:t>まで戻らず上昇している＝反転が近い</a:t>
          </a:r>
        </a:p>
      </xdr:txBody>
    </xdr:sp>
    <xdr:clientData/>
  </xdr:twoCellAnchor>
  <xdr:twoCellAnchor>
    <xdr:from>
      <xdr:col>13</xdr:col>
      <xdr:colOff>57150</xdr:colOff>
      <xdr:row>0</xdr:row>
      <xdr:rowOff>0</xdr:rowOff>
    </xdr:from>
    <xdr:to>
      <xdr:col>15</xdr:col>
      <xdr:colOff>247650</xdr:colOff>
      <xdr:row>0</xdr:row>
      <xdr:rowOff>0</xdr:rowOff>
    </xdr:to>
    <xdr:sp macro="" textlink="">
      <xdr:nvSpPr>
        <xdr:cNvPr id="8" name="AutoShape 7"/>
        <xdr:cNvSpPr>
          <a:spLocks noChangeArrowheads="1"/>
        </xdr:cNvSpPr>
      </xdr:nvSpPr>
      <xdr:spPr bwMode="auto">
        <a:xfrm>
          <a:off x="8848725" y="0"/>
          <a:ext cx="1543050" cy="0"/>
        </a:xfrm>
        <a:prstGeom prst="wedgeRoundRectCallout">
          <a:avLst>
            <a:gd name="adj1" fmla="val 20065"/>
            <a:gd name="adj2" fmla="val -1615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自分の条件には少し合わない</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だが、</a:t>
          </a:r>
          <a:r>
            <a:rPr lang="en-US" altLang="ja-JP" sz="1100" b="0" i="0" strike="noStrike">
              <a:solidFill>
                <a:srgbClr val="000000"/>
              </a:solidFill>
              <a:latin typeface="ＭＳ Ｐゴシック"/>
              <a:ea typeface="ＭＳ Ｐゴシック"/>
            </a:rPr>
            <a:t>MACD</a:t>
          </a:r>
          <a:r>
            <a:rPr lang="ja-JP" altLang="en-US" sz="1100" b="0" i="0" strike="noStrike">
              <a:solidFill>
                <a:srgbClr val="000000"/>
              </a:solidFill>
              <a:latin typeface="ＭＳ Ｐゴシック"/>
              <a:ea typeface="ＭＳ Ｐゴシック"/>
            </a:rPr>
            <a:t>によるダイバージェンスのサインも出ている為エントリー</a:t>
          </a:r>
        </a:p>
      </xdr:txBody>
    </xdr:sp>
    <xdr:clientData/>
  </xdr:twoCellAnchor>
  <xdr:twoCellAnchor>
    <xdr:from>
      <xdr:col>12</xdr:col>
      <xdr:colOff>371475</xdr:colOff>
      <xdr:row>0</xdr:row>
      <xdr:rowOff>0</xdr:rowOff>
    </xdr:from>
    <xdr:to>
      <xdr:col>14</xdr:col>
      <xdr:colOff>428625</xdr:colOff>
      <xdr:row>0</xdr:row>
      <xdr:rowOff>0</xdr:rowOff>
    </xdr:to>
    <xdr:sp macro="" textlink="">
      <xdr:nvSpPr>
        <xdr:cNvPr id="9" name="AutoShape 8"/>
        <xdr:cNvSpPr>
          <a:spLocks noChangeArrowheads="1"/>
        </xdr:cNvSpPr>
      </xdr:nvSpPr>
      <xdr:spPr bwMode="auto">
        <a:xfrm>
          <a:off x="8486775" y="0"/>
          <a:ext cx="1409700" cy="0"/>
        </a:xfrm>
        <a:prstGeom prst="wedgeRoundRectCallout">
          <a:avLst>
            <a:gd name="adj1" fmla="val 41894"/>
            <a:gd name="adj2" fmla="val 9942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相場は上昇しているが、</a:t>
          </a:r>
          <a:r>
            <a:rPr lang="en-US" altLang="ja-JP" sz="1100" b="0" i="0" strike="noStrike">
              <a:solidFill>
                <a:srgbClr val="000000"/>
              </a:solidFill>
              <a:latin typeface="ＭＳ Ｐゴシック"/>
              <a:ea typeface="ＭＳ Ｐゴシック"/>
            </a:rPr>
            <a:t>MACD</a:t>
          </a:r>
          <a:r>
            <a:rPr lang="ja-JP" altLang="en-US" sz="1100" b="0" i="0" strike="noStrike">
              <a:solidFill>
                <a:srgbClr val="000000"/>
              </a:solidFill>
              <a:latin typeface="ＭＳ Ｐゴシック"/>
              <a:ea typeface="ＭＳ Ｐゴシック"/>
            </a:rPr>
            <a:t>の山が手前より小さくなっている</a:t>
          </a:r>
        </a:p>
      </xdr:txBody>
    </xdr:sp>
    <xdr:clientData/>
  </xdr:twoCellAnchor>
  <xdr:twoCellAnchor>
    <xdr:from>
      <xdr:col>0</xdr:col>
      <xdr:colOff>0</xdr:colOff>
      <xdr:row>0</xdr:row>
      <xdr:rowOff>0</xdr:rowOff>
    </xdr:from>
    <xdr:to>
      <xdr:col>1</xdr:col>
      <xdr:colOff>76200</xdr:colOff>
      <xdr:row>0</xdr:row>
      <xdr:rowOff>0</xdr:rowOff>
    </xdr:to>
    <xdr:sp macro="" textlink="">
      <xdr:nvSpPr>
        <xdr:cNvPr id="10" name="AutoShape 9"/>
        <xdr:cNvSpPr>
          <a:spLocks noChangeArrowheads="1"/>
        </xdr:cNvSpPr>
      </xdr:nvSpPr>
      <xdr:spPr bwMode="auto">
        <a:xfrm>
          <a:off x="0" y="0"/>
          <a:ext cx="752475" cy="0"/>
        </a:xfrm>
        <a:prstGeom prst="wedgeRectCallout">
          <a:avLst>
            <a:gd name="adj1" fmla="val -9722"/>
            <a:gd name="adj2" fmla="val 2708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No.25</a:t>
          </a:r>
        </a:p>
        <a:p>
          <a:pPr algn="l" rtl="1">
            <a:defRPr sz="1000"/>
          </a:pPr>
          <a:r>
            <a:rPr lang="ja-JP" altLang="en-US" sz="1100" b="0" i="0" strike="noStrike">
              <a:solidFill>
                <a:srgbClr val="000000"/>
              </a:solidFill>
              <a:latin typeface="ＭＳ Ｐゴシック"/>
              <a:ea typeface="ＭＳ Ｐゴシック"/>
            </a:rPr>
            <a:t>怖いくらいの大利益</a:t>
          </a:r>
        </a:p>
      </xdr:txBody>
    </xdr:sp>
    <xdr:clientData/>
  </xdr:twoCellAnchor>
  <xdr:twoCellAnchor>
    <xdr:from>
      <xdr:col>1</xdr:col>
      <xdr:colOff>609600</xdr:colOff>
      <xdr:row>0</xdr:row>
      <xdr:rowOff>0</xdr:rowOff>
    </xdr:from>
    <xdr:to>
      <xdr:col>3</xdr:col>
      <xdr:colOff>600075</xdr:colOff>
      <xdr:row>0</xdr:row>
      <xdr:rowOff>0</xdr:rowOff>
    </xdr:to>
    <xdr:sp macro="" textlink="">
      <xdr:nvSpPr>
        <xdr:cNvPr id="11" name="AutoShape 10"/>
        <xdr:cNvSpPr>
          <a:spLocks noChangeArrowheads="1"/>
        </xdr:cNvSpPr>
      </xdr:nvSpPr>
      <xdr:spPr bwMode="auto">
        <a:xfrm>
          <a:off x="1285875" y="0"/>
          <a:ext cx="1343025" cy="0"/>
        </a:xfrm>
        <a:prstGeom prst="wedgeRoundRectCallout">
          <a:avLst>
            <a:gd name="adj1" fmla="val -59931"/>
            <a:gd name="adj2" fmla="val -132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MA</a:t>
          </a:r>
          <a:r>
            <a:rPr lang="ja-JP" altLang="en-US" sz="1100" b="0" i="0" strike="noStrike">
              <a:solidFill>
                <a:srgbClr val="000000"/>
              </a:solidFill>
              <a:latin typeface="ＭＳ Ｐゴシック"/>
              <a:ea typeface="ＭＳ Ｐゴシック"/>
            </a:rPr>
            <a:t>に下支えられた</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でエントリー</a:t>
          </a:r>
        </a:p>
      </xdr:txBody>
    </xdr:sp>
    <xdr:clientData/>
  </xdr:twoCellAnchor>
  <xdr:twoCellAnchor>
    <xdr:from>
      <xdr:col>13</xdr:col>
      <xdr:colOff>238125</xdr:colOff>
      <xdr:row>0</xdr:row>
      <xdr:rowOff>0</xdr:rowOff>
    </xdr:from>
    <xdr:to>
      <xdr:col>15</xdr:col>
      <xdr:colOff>628650</xdr:colOff>
      <xdr:row>0</xdr:row>
      <xdr:rowOff>0</xdr:rowOff>
    </xdr:to>
    <xdr:sp macro="" textlink="">
      <xdr:nvSpPr>
        <xdr:cNvPr id="12" name="Line 11"/>
        <xdr:cNvSpPr>
          <a:spLocks noChangeShapeType="1"/>
        </xdr:cNvSpPr>
      </xdr:nvSpPr>
      <xdr:spPr bwMode="auto">
        <a:xfrm>
          <a:off x="9029700" y="0"/>
          <a:ext cx="1743075" cy="0"/>
        </a:xfrm>
        <a:prstGeom prst="line">
          <a:avLst/>
        </a:prstGeom>
        <a:noFill/>
        <a:ln w="9525">
          <a:solidFill>
            <a:srgbClr val="FF0000"/>
          </a:solidFill>
          <a:round/>
          <a:headEnd/>
          <a:tailEnd/>
        </a:ln>
      </xdr:spPr>
    </xdr:sp>
    <xdr:clientData/>
  </xdr:twoCellAnchor>
  <xdr:twoCellAnchor>
    <xdr:from>
      <xdr:col>12</xdr:col>
      <xdr:colOff>333375</xdr:colOff>
      <xdr:row>0</xdr:row>
      <xdr:rowOff>0</xdr:rowOff>
    </xdr:from>
    <xdr:to>
      <xdr:col>14</xdr:col>
      <xdr:colOff>542925</xdr:colOff>
      <xdr:row>0</xdr:row>
      <xdr:rowOff>0</xdr:rowOff>
    </xdr:to>
    <xdr:sp macro="" textlink="">
      <xdr:nvSpPr>
        <xdr:cNvPr id="13" name="AutoShape 12"/>
        <xdr:cNvSpPr>
          <a:spLocks noChangeArrowheads="1"/>
        </xdr:cNvSpPr>
      </xdr:nvSpPr>
      <xdr:spPr bwMode="auto">
        <a:xfrm>
          <a:off x="8448675" y="0"/>
          <a:ext cx="1562100" cy="0"/>
        </a:xfrm>
        <a:prstGeom prst="wedgeRoundRectCallout">
          <a:avLst>
            <a:gd name="adj1" fmla="val 57926"/>
            <a:gd name="adj2" fmla="val -15555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S/R</a:t>
          </a:r>
          <a:r>
            <a:rPr lang="ja-JP" altLang="en-US" sz="1100" b="0" i="0" strike="noStrike">
              <a:solidFill>
                <a:srgbClr val="000000"/>
              </a:solidFill>
              <a:latin typeface="ＭＳ Ｐゴシック"/>
              <a:ea typeface="ＭＳ Ｐゴシック"/>
            </a:rPr>
            <a:t>が近いこと・</a:t>
          </a:r>
          <a:r>
            <a:rPr lang="en-US" altLang="ja-JP" sz="1100" b="0" i="0" strike="noStrike">
              <a:solidFill>
                <a:srgbClr val="000000"/>
              </a:solidFill>
              <a:latin typeface="ＭＳ Ｐゴシック"/>
              <a:ea typeface="ＭＳ Ｐゴシック"/>
            </a:rPr>
            <a:t>MADC</a:t>
          </a:r>
          <a:r>
            <a:rPr lang="ja-JP" altLang="en-US" sz="1100" b="0" i="0" strike="noStrike">
              <a:solidFill>
                <a:srgbClr val="000000"/>
              </a:solidFill>
              <a:latin typeface="ＭＳ Ｐゴシック"/>
              <a:ea typeface="ＭＳ Ｐゴシック"/>
            </a:rPr>
            <a:t>の山が小さくなっていることから早めの利確。</a:t>
          </a:r>
        </a:p>
      </xdr:txBody>
    </xdr:sp>
    <xdr:clientData/>
  </xdr:twoCellAnchor>
  <xdr:twoCellAnchor>
    <xdr:from>
      <xdr:col>14</xdr:col>
      <xdr:colOff>647700</xdr:colOff>
      <xdr:row>0</xdr:row>
      <xdr:rowOff>0</xdr:rowOff>
    </xdr:from>
    <xdr:to>
      <xdr:col>16</xdr:col>
      <xdr:colOff>523875</xdr:colOff>
      <xdr:row>0</xdr:row>
      <xdr:rowOff>0</xdr:rowOff>
    </xdr:to>
    <xdr:sp macro="" textlink="">
      <xdr:nvSpPr>
        <xdr:cNvPr id="14" name="AutoShape 13"/>
        <xdr:cNvSpPr>
          <a:spLocks noChangeArrowheads="1"/>
        </xdr:cNvSpPr>
      </xdr:nvSpPr>
      <xdr:spPr bwMode="auto">
        <a:xfrm>
          <a:off x="10115550" y="0"/>
          <a:ext cx="1228725" cy="0"/>
        </a:xfrm>
        <a:prstGeom prst="wedgeRoundRectCallout">
          <a:avLst>
            <a:gd name="adj1" fmla="val 36046"/>
            <a:gd name="adj2" fmla="val -11315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この後予想どおりに下落へ転換！</a:t>
          </a:r>
        </a:p>
      </xdr:txBody>
    </xdr:sp>
    <xdr:clientData/>
  </xdr:twoCellAnchor>
  <xdr:twoCellAnchor>
    <xdr:from>
      <xdr:col>0</xdr:col>
      <xdr:colOff>0</xdr:colOff>
      <xdr:row>0</xdr:row>
      <xdr:rowOff>0</xdr:rowOff>
    </xdr:from>
    <xdr:to>
      <xdr:col>1</xdr:col>
      <xdr:colOff>619125</xdr:colOff>
      <xdr:row>0</xdr:row>
      <xdr:rowOff>0</xdr:rowOff>
    </xdr:to>
    <xdr:sp macro="" textlink="">
      <xdr:nvSpPr>
        <xdr:cNvPr id="15" name="AutoShape 14"/>
        <xdr:cNvSpPr>
          <a:spLocks noChangeArrowheads="1"/>
        </xdr:cNvSpPr>
      </xdr:nvSpPr>
      <xdr:spPr bwMode="auto">
        <a:xfrm>
          <a:off x="0" y="0"/>
          <a:ext cx="1295400" cy="0"/>
        </a:xfrm>
        <a:prstGeom prst="wedgeRectCallout">
          <a:avLst>
            <a:gd name="adj1" fmla="val 537"/>
            <a:gd name="adj2" fmla="val 45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EURUSD</a:t>
          </a:r>
          <a:r>
            <a:rPr lang="ja-JP" altLang="en-US" sz="1100" b="0" i="0" strike="noStrike">
              <a:solidFill>
                <a:srgbClr val="000000"/>
              </a:solidFill>
              <a:latin typeface="ＭＳ Ｐゴシック"/>
              <a:ea typeface="ＭＳ Ｐゴシック"/>
            </a:rPr>
            <a:t>　４</a:t>
          </a:r>
          <a:r>
            <a:rPr lang="en-US" altLang="ja-JP" sz="1100" b="0" i="0" strike="noStrike">
              <a:solidFill>
                <a:srgbClr val="000000"/>
              </a:solidFill>
              <a:latin typeface="ＭＳ Ｐゴシック"/>
              <a:ea typeface="ＭＳ Ｐゴシック"/>
            </a:rPr>
            <a:t>H</a:t>
          </a:r>
          <a:r>
            <a:rPr lang="ja-JP" altLang="en-US" sz="1100" b="0" i="0" strike="noStrike">
              <a:solidFill>
                <a:srgbClr val="000000"/>
              </a:solidFill>
              <a:latin typeface="ＭＳ Ｐゴシック"/>
              <a:ea typeface="ＭＳ Ｐゴシック"/>
            </a:rPr>
            <a:t>　２１～４０回分</a:t>
          </a:r>
        </a:p>
        <a:p>
          <a:pPr algn="l" rtl="1">
            <a:defRPr sz="1000"/>
          </a:pPr>
          <a:r>
            <a:rPr lang="ja-JP" altLang="en-US" sz="1100" b="0" i="0" strike="noStrike">
              <a:solidFill>
                <a:srgbClr val="000000"/>
              </a:solidFill>
              <a:latin typeface="ＭＳ Ｐゴシック"/>
              <a:ea typeface="ＭＳ Ｐゴシック"/>
            </a:rPr>
            <a:t>余裕があるトレード</a:t>
          </a:r>
        </a:p>
      </xdr:txBody>
    </xdr:sp>
    <xdr:clientData/>
  </xdr:twoCellAnchor>
  <xdr:twoCellAnchor>
    <xdr:from>
      <xdr:col>0</xdr:col>
      <xdr:colOff>0</xdr:colOff>
      <xdr:row>0</xdr:row>
      <xdr:rowOff>0</xdr:rowOff>
    </xdr:from>
    <xdr:to>
      <xdr:col>1</xdr:col>
      <xdr:colOff>552450</xdr:colOff>
      <xdr:row>0</xdr:row>
      <xdr:rowOff>0</xdr:rowOff>
    </xdr:to>
    <xdr:sp macro="" textlink="">
      <xdr:nvSpPr>
        <xdr:cNvPr id="16" name="AutoShape 15"/>
        <xdr:cNvSpPr>
          <a:spLocks noChangeArrowheads="1"/>
        </xdr:cNvSpPr>
      </xdr:nvSpPr>
      <xdr:spPr bwMode="auto">
        <a:xfrm>
          <a:off x="0" y="0"/>
          <a:ext cx="1228725" cy="0"/>
        </a:xfrm>
        <a:prstGeom prst="wedgeRectCallout">
          <a:avLst>
            <a:gd name="adj1" fmla="val -264"/>
            <a:gd name="adj2" fmla="val 2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EURUSD</a:t>
          </a:r>
          <a:r>
            <a:rPr lang="ja-JP" altLang="en-US" sz="1100" b="0" i="0" strike="noStrike">
              <a:solidFill>
                <a:srgbClr val="000000"/>
              </a:solidFill>
              <a:latin typeface="ＭＳ Ｐゴシック"/>
              <a:ea typeface="ＭＳ Ｐゴシック"/>
            </a:rPr>
            <a:t>　４</a:t>
          </a:r>
          <a:r>
            <a:rPr lang="en-US" altLang="ja-JP" sz="1100" b="0" i="0" strike="noStrike">
              <a:solidFill>
                <a:srgbClr val="000000"/>
              </a:solidFill>
              <a:latin typeface="ＭＳ Ｐゴシック"/>
              <a:ea typeface="ＭＳ Ｐゴシック"/>
            </a:rPr>
            <a:t>H</a:t>
          </a:r>
          <a:r>
            <a:rPr lang="ja-JP" altLang="en-US" sz="1100" b="0" i="0" strike="noStrike">
              <a:solidFill>
                <a:srgbClr val="000000"/>
              </a:solidFill>
              <a:latin typeface="ＭＳ Ｐゴシック"/>
              <a:ea typeface="ＭＳ Ｐゴシック"/>
            </a:rPr>
            <a:t>　４１～６０回分</a:t>
          </a:r>
        </a:p>
        <a:p>
          <a:pPr algn="l" rtl="1">
            <a:defRPr sz="1000"/>
          </a:pPr>
          <a:r>
            <a:rPr lang="ja-JP" altLang="en-US" sz="1100" b="0" i="0" strike="noStrike">
              <a:solidFill>
                <a:srgbClr val="000000"/>
              </a:solidFill>
              <a:latin typeface="ＭＳ Ｐゴシック"/>
              <a:ea typeface="ＭＳ Ｐゴシック"/>
            </a:rPr>
            <a:t>辛いトレードが目立った</a:t>
          </a:r>
        </a:p>
      </xdr:txBody>
    </xdr:sp>
    <xdr:clientData/>
  </xdr:twoCellAnchor>
  <xdr:twoCellAnchor>
    <xdr:from>
      <xdr:col>3</xdr:col>
      <xdr:colOff>409575</xdr:colOff>
      <xdr:row>0</xdr:row>
      <xdr:rowOff>0</xdr:rowOff>
    </xdr:from>
    <xdr:to>
      <xdr:col>11</xdr:col>
      <xdr:colOff>657225</xdr:colOff>
      <xdr:row>0</xdr:row>
      <xdr:rowOff>0</xdr:rowOff>
    </xdr:to>
    <xdr:sp macro="" textlink="">
      <xdr:nvSpPr>
        <xdr:cNvPr id="17" name="AutoShape 16"/>
        <xdr:cNvSpPr>
          <a:spLocks noChangeArrowheads="1"/>
        </xdr:cNvSpPr>
      </xdr:nvSpPr>
      <xdr:spPr bwMode="auto">
        <a:xfrm>
          <a:off x="2438400" y="0"/>
          <a:ext cx="5657850" cy="0"/>
        </a:xfrm>
        <a:prstGeom prst="lef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495300</xdr:colOff>
      <xdr:row>0</xdr:row>
      <xdr:rowOff>0</xdr:rowOff>
    </xdr:from>
    <xdr:to>
      <xdr:col>12</xdr:col>
      <xdr:colOff>304800</xdr:colOff>
      <xdr:row>0</xdr:row>
      <xdr:rowOff>0</xdr:rowOff>
    </xdr:to>
    <xdr:sp macro="" textlink="">
      <xdr:nvSpPr>
        <xdr:cNvPr id="18" name="AutoShape 17"/>
        <xdr:cNvSpPr>
          <a:spLocks noChangeArrowheads="1"/>
        </xdr:cNvSpPr>
      </xdr:nvSpPr>
      <xdr:spPr bwMode="auto">
        <a:xfrm>
          <a:off x="495300" y="0"/>
          <a:ext cx="7924800" cy="0"/>
        </a:xfrm>
        <a:prstGeom prst="lef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3</xdr:col>
      <xdr:colOff>571500</xdr:colOff>
      <xdr:row>0</xdr:row>
      <xdr:rowOff>0</xdr:rowOff>
    </xdr:to>
    <xdr:sp macro="" textlink="">
      <xdr:nvSpPr>
        <xdr:cNvPr id="19" name="AutoShape 18"/>
        <xdr:cNvSpPr>
          <a:spLocks noChangeArrowheads="1"/>
        </xdr:cNvSpPr>
      </xdr:nvSpPr>
      <xdr:spPr bwMode="auto">
        <a:xfrm>
          <a:off x="1428750" y="0"/>
          <a:ext cx="1171575" cy="0"/>
        </a:xfrm>
        <a:prstGeom prst="wedgeRoundRectCallout">
          <a:avLst>
            <a:gd name="adj1" fmla="val 22356"/>
            <a:gd name="adj2" fmla="val 22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ココから入って</a:t>
          </a:r>
        </a:p>
        <a:p>
          <a:pPr algn="l" rtl="1">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月</a:t>
          </a:r>
          <a:r>
            <a:rPr lang="en-US" altLang="ja-JP" sz="1100" b="0" i="0" strike="noStrike">
              <a:solidFill>
                <a:srgbClr val="000000"/>
              </a:solidFill>
              <a:latin typeface="ＭＳ Ｐゴシック"/>
              <a:ea typeface="ＭＳ Ｐゴシック"/>
            </a:rPr>
            <a:t>17</a:t>
          </a:r>
          <a:r>
            <a:rPr lang="ja-JP" altLang="en-US" sz="1100" b="0" i="0" strike="noStrike">
              <a:solidFill>
                <a:srgbClr val="000000"/>
              </a:solidFill>
              <a:latin typeface="ＭＳ Ｐゴシック"/>
              <a:ea typeface="ＭＳ Ｐゴシック"/>
            </a:rPr>
            <a:t>日</a:t>
          </a:r>
          <a:r>
            <a:rPr lang="en-US" altLang="ja-JP" sz="1100" b="0" i="0" strike="noStrike">
              <a:solidFill>
                <a:srgbClr val="000000"/>
              </a:solidFill>
              <a:latin typeface="ＭＳ Ｐゴシック"/>
              <a:ea typeface="ＭＳ Ｐゴシック"/>
            </a:rPr>
            <a:t>20</a:t>
          </a:r>
          <a:r>
            <a:rPr lang="ja-JP" altLang="en-US" sz="1100" b="0" i="0" strike="noStrike">
              <a:solidFill>
                <a:srgbClr val="000000"/>
              </a:solidFill>
              <a:latin typeface="ＭＳ Ｐゴシック"/>
              <a:ea typeface="ＭＳ Ｐゴシック"/>
            </a:rPr>
            <a:t>時）</a:t>
          </a:r>
        </a:p>
      </xdr:txBody>
    </xdr:sp>
    <xdr:clientData/>
  </xdr:twoCellAnchor>
  <xdr:twoCellAnchor>
    <xdr:from>
      <xdr:col>4</xdr:col>
      <xdr:colOff>581025</xdr:colOff>
      <xdr:row>0</xdr:row>
      <xdr:rowOff>0</xdr:rowOff>
    </xdr:from>
    <xdr:to>
      <xdr:col>7</xdr:col>
      <xdr:colOff>476250</xdr:colOff>
      <xdr:row>0</xdr:row>
      <xdr:rowOff>0</xdr:rowOff>
    </xdr:to>
    <xdr:sp macro="" textlink="">
      <xdr:nvSpPr>
        <xdr:cNvPr id="20" name="AutoShape 19"/>
        <xdr:cNvSpPr>
          <a:spLocks noChangeArrowheads="1"/>
        </xdr:cNvSpPr>
      </xdr:nvSpPr>
      <xdr:spPr bwMode="auto">
        <a:xfrm>
          <a:off x="3286125" y="0"/>
          <a:ext cx="1924050" cy="0"/>
        </a:xfrm>
        <a:prstGeom prst="wedgeRoundRectCallout">
          <a:avLst>
            <a:gd name="adj1" fmla="val -45546"/>
            <a:gd name="adj2" fmla="val 1253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ココで利確した分が一番利益が乗ったトレード</a:t>
          </a:r>
        </a:p>
        <a:p>
          <a:pPr algn="l" rtl="1">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10</a:t>
          </a:r>
          <a:r>
            <a:rPr lang="ja-JP" altLang="en-US" sz="1100" b="0" i="0" strike="noStrike">
              <a:solidFill>
                <a:srgbClr val="000000"/>
              </a:solidFill>
              <a:latin typeface="ＭＳ Ｐゴシック"/>
              <a:ea typeface="ＭＳ Ｐゴシック"/>
            </a:rPr>
            <a:t>月</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日</a:t>
          </a:r>
          <a:r>
            <a:rPr lang="en-US" altLang="ja-JP" sz="1100" b="0" i="0" strike="noStrike">
              <a:solidFill>
                <a:srgbClr val="000000"/>
              </a:solidFill>
              <a:latin typeface="ＭＳ Ｐゴシック"/>
              <a:ea typeface="ＭＳ Ｐゴシック"/>
            </a:rPr>
            <a:t>16</a:t>
          </a:r>
          <a:r>
            <a:rPr lang="ja-JP" altLang="en-US" sz="1100" b="0" i="0" strike="noStrike">
              <a:solidFill>
                <a:srgbClr val="000000"/>
              </a:solidFill>
              <a:latin typeface="ＭＳ Ｐゴシック"/>
              <a:ea typeface="ＭＳ Ｐゴシック"/>
            </a:rPr>
            <a:t>時約</a:t>
          </a:r>
          <a:r>
            <a:rPr lang="en-US" altLang="ja-JP" sz="1100" b="0" i="0" strike="noStrike">
              <a:solidFill>
                <a:srgbClr val="000000"/>
              </a:solidFill>
              <a:latin typeface="ＭＳ Ｐゴシック"/>
              <a:ea typeface="ＭＳ Ｐゴシック"/>
            </a:rPr>
            <a:t>195</a:t>
          </a:r>
          <a:r>
            <a:rPr lang="ja-JP" altLang="en-US" sz="1100" b="0" i="0" strike="noStrike">
              <a:solidFill>
                <a:srgbClr val="000000"/>
              </a:solidFill>
              <a:latin typeface="ＭＳ Ｐゴシック"/>
              <a:ea typeface="ＭＳ Ｐゴシック"/>
            </a:rPr>
            <a:t>万円）</a:t>
          </a:r>
        </a:p>
      </xdr:txBody>
    </xdr:sp>
    <xdr:clientData/>
  </xdr:twoCellAnchor>
  <xdr:twoCellAnchor>
    <xdr:from>
      <xdr:col>6</xdr:col>
      <xdr:colOff>285750</xdr:colOff>
      <xdr:row>0</xdr:row>
      <xdr:rowOff>0</xdr:rowOff>
    </xdr:from>
    <xdr:to>
      <xdr:col>9</xdr:col>
      <xdr:colOff>457200</xdr:colOff>
      <xdr:row>0</xdr:row>
      <xdr:rowOff>0</xdr:rowOff>
    </xdr:to>
    <xdr:sp macro="" textlink="">
      <xdr:nvSpPr>
        <xdr:cNvPr id="21" name="AutoShape 20"/>
        <xdr:cNvSpPr>
          <a:spLocks noChangeArrowheads="1"/>
        </xdr:cNvSpPr>
      </xdr:nvSpPr>
      <xdr:spPr bwMode="auto">
        <a:xfrm>
          <a:off x="4343400" y="0"/>
          <a:ext cx="2200275" cy="0"/>
        </a:xfrm>
        <a:prstGeom prst="wedgeRoundRectCallout">
          <a:avLst>
            <a:gd name="adj1" fmla="val -2380"/>
            <a:gd name="adj2" fmla="val -1458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Ｐゴシック"/>
              <a:ea typeface="ＭＳ Ｐゴシック"/>
            </a:rPr>
            <a:t>レンジ相場はしんどい</a:t>
          </a:r>
          <a:r>
            <a:rPr lang="en-US" altLang="ja-JP" sz="1400" b="0" i="0" strike="noStrike">
              <a:solidFill>
                <a:srgbClr val="000000"/>
              </a:solidFill>
              <a:latin typeface="ＭＳ Ｐゴシック"/>
              <a:ea typeface="ＭＳ Ｐゴシック"/>
            </a:rPr>
            <a:t>orz</a:t>
          </a:r>
        </a:p>
      </xdr:txBody>
    </xdr:sp>
    <xdr:clientData/>
  </xdr:twoCellAnchor>
  <xdr:twoCellAnchor>
    <xdr:from>
      <xdr:col>4</xdr:col>
      <xdr:colOff>133350</xdr:colOff>
      <xdr:row>0</xdr:row>
      <xdr:rowOff>0</xdr:rowOff>
    </xdr:from>
    <xdr:to>
      <xdr:col>8</xdr:col>
      <xdr:colOff>352425</xdr:colOff>
      <xdr:row>0</xdr:row>
      <xdr:rowOff>0</xdr:rowOff>
    </xdr:to>
    <xdr:sp macro="" textlink="">
      <xdr:nvSpPr>
        <xdr:cNvPr id="22" name="AutoShape 21"/>
        <xdr:cNvSpPr>
          <a:spLocks noChangeArrowheads="1"/>
        </xdr:cNvSpPr>
      </xdr:nvSpPr>
      <xdr:spPr bwMode="auto">
        <a:xfrm>
          <a:off x="2838450" y="0"/>
          <a:ext cx="2924175" cy="0"/>
        </a:xfrm>
        <a:prstGeom prst="wedgeRoundRectCallout">
          <a:avLst>
            <a:gd name="adj1" fmla="val 4722"/>
            <a:gd name="adj2" fmla="val -10977"/>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Ｐゴシック"/>
              <a:ea typeface="ＭＳ Ｐゴシック"/>
            </a:rPr>
            <a:t>トレンドが出てると利益出易く楽♪</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xdr:cNvSpPr>
          <a:spLocks noChangeArrowheads="1"/>
        </xdr:cNvSpPr>
      </xdr:nvSpPr>
      <xdr:spPr bwMode="auto">
        <a:xfrm>
          <a:off x="0" y="0"/>
          <a:ext cx="0" cy="0"/>
        </a:xfrm>
        <a:prstGeom prst="wedgeRectCallout">
          <a:avLst>
            <a:gd name="adj1" fmla="val 7625"/>
            <a:gd name="adj2" fmla="val 18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No.64</a:t>
          </a:r>
        </a:p>
      </xdr:txBody>
    </xdr:sp>
    <xdr:clientData/>
  </xdr:twoCellAnchor>
  <xdr:twoCellAnchor>
    <xdr:from>
      <xdr:col>11</xdr:col>
      <xdr:colOff>447675</xdr:colOff>
      <xdr:row>0</xdr:row>
      <xdr:rowOff>0</xdr:rowOff>
    </xdr:from>
    <xdr:to>
      <xdr:col>13</xdr:col>
      <xdr:colOff>247650</xdr:colOff>
      <xdr:row>0</xdr:row>
      <xdr:rowOff>0</xdr:rowOff>
    </xdr:to>
    <xdr:sp macro="" textlink="">
      <xdr:nvSpPr>
        <xdr:cNvPr id="24" name="AutoShape 23"/>
        <xdr:cNvSpPr>
          <a:spLocks noChangeArrowheads="1"/>
        </xdr:cNvSpPr>
      </xdr:nvSpPr>
      <xdr:spPr bwMode="auto">
        <a:xfrm>
          <a:off x="7886700" y="0"/>
          <a:ext cx="1152525" cy="0"/>
        </a:xfrm>
        <a:prstGeom prst="wedgeRoundRectCallout">
          <a:avLst>
            <a:gd name="adj1" fmla="val -64051"/>
            <a:gd name="adj2" fmla="val -10483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この</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でエントリー待ち→翌日エントリー</a:t>
          </a:r>
        </a:p>
      </xdr:txBody>
    </xdr:sp>
    <xdr:clientData/>
  </xdr:twoCellAnchor>
  <xdr:twoCellAnchor>
    <xdr:from>
      <xdr:col>9</xdr:col>
      <xdr:colOff>590550</xdr:colOff>
      <xdr:row>0</xdr:row>
      <xdr:rowOff>0</xdr:rowOff>
    </xdr:from>
    <xdr:to>
      <xdr:col>11</xdr:col>
      <xdr:colOff>609600</xdr:colOff>
      <xdr:row>0</xdr:row>
      <xdr:rowOff>0</xdr:rowOff>
    </xdr:to>
    <xdr:sp macro="" textlink="">
      <xdr:nvSpPr>
        <xdr:cNvPr id="25" name="AutoShape 24"/>
        <xdr:cNvSpPr>
          <a:spLocks noChangeArrowheads="1"/>
        </xdr:cNvSpPr>
      </xdr:nvSpPr>
      <xdr:spPr bwMode="auto">
        <a:xfrm>
          <a:off x="6677025" y="0"/>
          <a:ext cx="1371600" cy="0"/>
        </a:xfrm>
        <a:prstGeom prst="wedgeRoundRectCallout">
          <a:avLst>
            <a:gd name="adj1" fmla="val 54167"/>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反転の気配</a:t>
          </a:r>
        </a:p>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最近ﾚﾝｼﾞ相場なんで戻るかも･･･早めのｽﾄｯﾌﾟ準備</a:t>
          </a:r>
        </a:p>
      </xdr:txBody>
    </xdr:sp>
    <xdr:clientData/>
  </xdr:twoCellAnchor>
  <xdr:twoCellAnchor>
    <xdr:from>
      <xdr:col>12</xdr:col>
      <xdr:colOff>133350</xdr:colOff>
      <xdr:row>0</xdr:row>
      <xdr:rowOff>0</xdr:rowOff>
    </xdr:from>
    <xdr:to>
      <xdr:col>13</xdr:col>
      <xdr:colOff>590550</xdr:colOff>
      <xdr:row>0</xdr:row>
      <xdr:rowOff>0</xdr:rowOff>
    </xdr:to>
    <xdr:sp macro="" textlink="">
      <xdr:nvSpPr>
        <xdr:cNvPr id="26" name="AutoShape 25"/>
        <xdr:cNvSpPr>
          <a:spLocks noChangeArrowheads="1"/>
        </xdr:cNvSpPr>
      </xdr:nvSpPr>
      <xdr:spPr bwMode="auto">
        <a:xfrm>
          <a:off x="8248650" y="0"/>
          <a:ext cx="1133475" cy="0"/>
        </a:xfrm>
        <a:prstGeom prst="wedgeRoundRectCallout">
          <a:avLst>
            <a:gd name="adj1" fmla="val -28259"/>
            <a:gd name="adj2" fmla="val -14361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10MA</a:t>
          </a:r>
          <a:r>
            <a:rPr lang="ja-JP" altLang="en-US" sz="1100" b="0" i="0" strike="noStrike">
              <a:solidFill>
                <a:srgbClr val="000000"/>
              </a:solidFill>
              <a:latin typeface="ＭＳ Ｐゴシック"/>
              <a:ea typeface="ＭＳ Ｐゴシック"/>
            </a:rPr>
            <a:t>を下抜いた時点で利確</a:t>
          </a:r>
        </a:p>
      </xdr:txBody>
    </xdr:sp>
    <xdr:clientData/>
  </xdr:twoCellAnchor>
  <xdr:twoCellAnchor>
    <xdr:from>
      <xdr:col>0</xdr:col>
      <xdr:colOff>0</xdr:colOff>
      <xdr:row>0</xdr:row>
      <xdr:rowOff>0</xdr:rowOff>
    </xdr:from>
    <xdr:to>
      <xdr:col>0</xdr:col>
      <xdr:colOff>38100</xdr:colOff>
      <xdr:row>0</xdr:row>
      <xdr:rowOff>0</xdr:rowOff>
    </xdr:to>
    <xdr:sp macro="" textlink="">
      <xdr:nvSpPr>
        <xdr:cNvPr id="27" name="AutoShape 26"/>
        <xdr:cNvSpPr>
          <a:spLocks noChangeArrowheads="1"/>
        </xdr:cNvSpPr>
      </xdr:nvSpPr>
      <xdr:spPr bwMode="auto">
        <a:xfrm>
          <a:off x="0" y="0"/>
          <a:ext cx="38100" cy="0"/>
        </a:xfrm>
        <a:prstGeom prst="wedgeRectCallout">
          <a:avLst>
            <a:gd name="adj1" fmla="val 23468"/>
            <a:gd name="adj2" fmla="val 155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No.68</a:t>
          </a:r>
        </a:p>
      </xdr:txBody>
    </xdr:sp>
    <xdr:clientData/>
  </xdr:twoCellAnchor>
  <xdr:twoCellAnchor>
    <xdr:from>
      <xdr:col>11</xdr:col>
      <xdr:colOff>409575</xdr:colOff>
      <xdr:row>0</xdr:row>
      <xdr:rowOff>0</xdr:rowOff>
    </xdr:from>
    <xdr:to>
      <xdr:col>13</xdr:col>
      <xdr:colOff>28575</xdr:colOff>
      <xdr:row>0</xdr:row>
      <xdr:rowOff>0</xdr:rowOff>
    </xdr:to>
    <xdr:sp macro="" textlink="">
      <xdr:nvSpPr>
        <xdr:cNvPr id="28" name="AutoShape 27"/>
        <xdr:cNvSpPr>
          <a:spLocks noChangeArrowheads="1"/>
        </xdr:cNvSpPr>
      </xdr:nvSpPr>
      <xdr:spPr bwMode="auto">
        <a:xfrm>
          <a:off x="7848600" y="0"/>
          <a:ext cx="971550" cy="0"/>
        </a:xfrm>
        <a:prstGeom prst="wedgeRoundRectCallout">
          <a:avLst>
            <a:gd name="adj1" fmla="val -29412"/>
            <a:gd name="adj2" fmla="val -1159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この</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でエントリー</a:t>
          </a:r>
        </a:p>
      </xdr:txBody>
    </xdr:sp>
    <xdr:clientData/>
  </xdr:twoCellAnchor>
  <xdr:twoCellAnchor>
    <xdr:from>
      <xdr:col>14</xdr:col>
      <xdr:colOff>609600</xdr:colOff>
      <xdr:row>0</xdr:row>
      <xdr:rowOff>0</xdr:rowOff>
    </xdr:from>
    <xdr:to>
      <xdr:col>16</xdr:col>
      <xdr:colOff>657225</xdr:colOff>
      <xdr:row>0</xdr:row>
      <xdr:rowOff>0</xdr:rowOff>
    </xdr:to>
    <xdr:sp macro="" textlink="">
      <xdr:nvSpPr>
        <xdr:cNvPr id="29" name="AutoShape 28"/>
        <xdr:cNvSpPr>
          <a:spLocks noChangeArrowheads="1"/>
        </xdr:cNvSpPr>
      </xdr:nvSpPr>
      <xdr:spPr bwMode="auto">
        <a:xfrm>
          <a:off x="10077450" y="0"/>
          <a:ext cx="1400175" cy="0"/>
        </a:xfrm>
        <a:prstGeom prst="wedgeRoundRectCallout">
          <a:avLst>
            <a:gd name="adj1" fmla="val 11222"/>
            <a:gd name="adj2" fmla="val -15806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ここまで引っ張りたい</a:t>
          </a:r>
        </a:p>
        <a:p>
          <a:pPr algn="l" rtl="1">
            <a:defRPr sz="1000"/>
          </a:pPr>
          <a:r>
            <a:rPr lang="ja-JP" altLang="en-US" sz="1100" b="0" i="0" strike="noStrike">
              <a:solidFill>
                <a:srgbClr val="000000"/>
              </a:solidFill>
              <a:latin typeface="ＭＳ Ｐゴシック"/>
              <a:ea typeface="ＭＳ Ｐゴシック"/>
            </a:rPr>
            <a:t>（本当はもっと上で利確したい）</a:t>
          </a:r>
        </a:p>
      </xdr:txBody>
    </xdr:sp>
    <xdr:clientData/>
  </xdr:twoCellAnchor>
  <xdr:twoCellAnchor>
    <xdr:from>
      <xdr:col>13</xdr:col>
      <xdr:colOff>66675</xdr:colOff>
      <xdr:row>0</xdr:row>
      <xdr:rowOff>0</xdr:rowOff>
    </xdr:from>
    <xdr:to>
      <xdr:col>15</xdr:col>
      <xdr:colOff>85725</xdr:colOff>
      <xdr:row>0</xdr:row>
      <xdr:rowOff>0</xdr:rowOff>
    </xdr:to>
    <xdr:sp macro="" textlink="">
      <xdr:nvSpPr>
        <xdr:cNvPr id="30" name="AutoShape 29"/>
        <xdr:cNvSpPr>
          <a:spLocks noChangeArrowheads="1"/>
        </xdr:cNvSpPr>
      </xdr:nvSpPr>
      <xdr:spPr bwMode="auto">
        <a:xfrm>
          <a:off x="8858250" y="0"/>
          <a:ext cx="1371600" cy="0"/>
        </a:xfrm>
        <a:prstGeom prst="wedgeRoundRectCallout">
          <a:avLst>
            <a:gd name="adj1" fmla="val 0"/>
            <a:gd name="adj2" fmla="val -21094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強気でいかなければ</a:t>
          </a:r>
          <a:r>
            <a:rPr lang="en-US" altLang="ja-JP" sz="1100" b="0" i="0" strike="noStrike">
              <a:solidFill>
                <a:srgbClr val="000000"/>
              </a:solidFill>
              <a:latin typeface="ＭＳ Ｐゴシック"/>
              <a:ea typeface="ＭＳ Ｐゴシック"/>
            </a:rPr>
            <a:t>T/S</a:t>
          </a:r>
          <a:r>
            <a:rPr lang="ja-JP" altLang="en-US" sz="1100" b="0" i="0" strike="noStrike">
              <a:solidFill>
                <a:srgbClr val="000000"/>
              </a:solidFill>
              <a:latin typeface="ＭＳ Ｐゴシック"/>
              <a:ea typeface="ＭＳ Ｐゴシック"/>
            </a:rPr>
            <a:t>できずここでｽﾄｯﾌﾟしてしまいそう。。</a:t>
          </a:r>
        </a:p>
      </xdr:txBody>
    </xdr:sp>
    <xdr:clientData/>
  </xdr:twoCellAnchor>
  <xdr:twoCellAnchor>
    <xdr:from>
      <xdr:col>0</xdr:col>
      <xdr:colOff>0</xdr:colOff>
      <xdr:row>0</xdr:row>
      <xdr:rowOff>0</xdr:rowOff>
    </xdr:from>
    <xdr:to>
      <xdr:col>2</xdr:col>
      <xdr:colOff>66675</xdr:colOff>
      <xdr:row>0</xdr:row>
      <xdr:rowOff>0</xdr:rowOff>
    </xdr:to>
    <xdr:sp macro="" textlink="">
      <xdr:nvSpPr>
        <xdr:cNvPr id="31" name="AutoShape 30"/>
        <xdr:cNvSpPr>
          <a:spLocks noChangeArrowheads="1"/>
        </xdr:cNvSpPr>
      </xdr:nvSpPr>
      <xdr:spPr bwMode="auto">
        <a:xfrm>
          <a:off x="0" y="0"/>
          <a:ext cx="1419225" cy="0"/>
        </a:xfrm>
        <a:prstGeom prst="wedgeRectCallout">
          <a:avLst>
            <a:gd name="adj1" fmla="val 1389"/>
            <a:gd name="adj2" fmla="val -2376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EURUSD </a:t>
          </a: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4H </a:t>
          </a: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No.81</a:t>
          </a: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101</a:t>
          </a:r>
          <a:r>
            <a:rPr lang="ja-JP" altLang="en-US" sz="1100" b="0" i="0" strike="noStrike">
              <a:solidFill>
                <a:srgbClr val="000000"/>
              </a:solidFill>
              <a:latin typeface="ＭＳ Ｐゴシック"/>
              <a:ea typeface="ＭＳ Ｐゴシック"/>
            </a:rPr>
            <a:t>回分</a:t>
          </a:r>
        </a:p>
        <a:p>
          <a:pPr algn="l" rtl="1">
            <a:defRPr sz="1000"/>
          </a:pPr>
          <a:r>
            <a:rPr lang="ja-JP" altLang="en-US" sz="1100" b="0" i="0" strike="noStrike">
              <a:solidFill>
                <a:srgbClr val="000000"/>
              </a:solidFill>
              <a:latin typeface="ＭＳ Ｐゴシック"/>
              <a:ea typeface="ＭＳ Ｐゴシック"/>
            </a:rPr>
            <a:t>トレンド出てるが</a:t>
          </a:r>
          <a:r>
            <a:rPr lang="en-US" altLang="ja-JP" sz="1100" b="0" i="0" strike="noStrike">
              <a:solidFill>
                <a:srgbClr val="000000"/>
              </a:solidFill>
              <a:latin typeface="ＭＳ Ｐゴシック"/>
              <a:ea typeface="ＭＳ Ｐゴシック"/>
            </a:rPr>
            <a:t>PB</a:t>
          </a:r>
          <a:r>
            <a:rPr lang="ja-JP" altLang="en-US" sz="1100" b="0" i="0" strike="noStrike">
              <a:solidFill>
                <a:srgbClr val="000000"/>
              </a:solidFill>
              <a:latin typeface="ＭＳ Ｐゴシック"/>
              <a:ea typeface="ＭＳ Ｐゴシック"/>
            </a:rPr>
            <a:t>が機能しない場面が多々あった</a:t>
          </a:r>
        </a:p>
      </xdr:txBody>
    </xdr:sp>
    <xdr:clientData/>
  </xdr:twoCellAnchor>
  <xdr:twoCellAnchor>
    <xdr:from>
      <xdr:col>2</xdr:col>
      <xdr:colOff>0</xdr:colOff>
      <xdr:row>0</xdr:row>
      <xdr:rowOff>0</xdr:rowOff>
    </xdr:from>
    <xdr:to>
      <xdr:col>14</xdr:col>
      <xdr:colOff>323850</xdr:colOff>
      <xdr:row>0</xdr:row>
      <xdr:rowOff>0</xdr:rowOff>
    </xdr:to>
    <xdr:sp macro="" textlink="">
      <xdr:nvSpPr>
        <xdr:cNvPr id="32" name="AutoShape 31"/>
        <xdr:cNvSpPr>
          <a:spLocks noChangeArrowheads="1"/>
        </xdr:cNvSpPr>
      </xdr:nvSpPr>
      <xdr:spPr bwMode="auto">
        <a:xfrm>
          <a:off x="1352550" y="0"/>
          <a:ext cx="8439150" cy="0"/>
        </a:xfrm>
        <a:prstGeom prst="lef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7</xdr:col>
      <xdr:colOff>200025</xdr:colOff>
      <xdr:row>0</xdr:row>
      <xdr:rowOff>0</xdr:rowOff>
    </xdr:from>
    <xdr:to>
      <xdr:col>8</xdr:col>
      <xdr:colOff>638175</xdr:colOff>
      <xdr:row>0</xdr:row>
      <xdr:rowOff>0</xdr:rowOff>
    </xdr:to>
    <xdr:sp macro="" textlink="">
      <xdr:nvSpPr>
        <xdr:cNvPr id="33" name="AutoShape 32"/>
        <xdr:cNvSpPr>
          <a:spLocks noChangeArrowheads="1"/>
        </xdr:cNvSpPr>
      </xdr:nvSpPr>
      <xdr:spPr bwMode="auto">
        <a:xfrm>
          <a:off x="4933950" y="0"/>
          <a:ext cx="1114425" cy="0"/>
        </a:xfrm>
        <a:prstGeom prst="wedgeRoundRectCallout">
          <a:avLst>
            <a:gd name="adj1" fmla="val -67093"/>
            <a:gd name="adj2" fmla="val 12450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ｴﾝﾄﾘｰｻｲﾝにならず見逃し</a:t>
          </a:r>
        </a:p>
      </xdr:txBody>
    </xdr:sp>
    <xdr:clientData/>
  </xdr:twoCellAnchor>
  <xdr:twoCellAnchor>
    <xdr:from>
      <xdr:col>11</xdr:col>
      <xdr:colOff>285750</xdr:colOff>
      <xdr:row>0</xdr:row>
      <xdr:rowOff>0</xdr:rowOff>
    </xdr:from>
    <xdr:to>
      <xdr:col>13</xdr:col>
      <xdr:colOff>361950</xdr:colOff>
      <xdr:row>0</xdr:row>
      <xdr:rowOff>0</xdr:rowOff>
    </xdr:to>
    <xdr:sp macro="" textlink="">
      <xdr:nvSpPr>
        <xdr:cNvPr id="34" name="AutoShape 33"/>
        <xdr:cNvSpPr>
          <a:spLocks noChangeArrowheads="1"/>
        </xdr:cNvSpPr>
      </xdr:nvSpPr>
      <xdr:spPr bwMode="auto">
        <a:xfrm>
          <a:off x="7724775" y="0"/>
          <a:ext cx="1428750" cy="0"/>
        </a:xfrm>
        <a:prstGeom prst="wedgeRoundRectCallout">
          <a:avLst>
            <a:gd name="adj1" fmla="val 60667"/>
            <a:gd name="adj2" fmla="val 23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１０１回目の上昇分を取れてなかったら利益半分の４０万。。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rgb="FFFFC000"/>
  </sheetPr>
  <dimension ref="A1:L5"/>
  <sheetViews>
    <sheetView zoomScaleSheetLayoutView="100" workbookViewId="0">
      <pane ySplit="1" topLeftCell="A5" activePane="bottomLeft" state="frozen"/>
      <selection pane="bottomLeft" activeCell="D5" sqref="D5:L5"/>
    </sheetView>
  </sheetViews>
  <sheetFormatPr defaultColWidth="10" defaultRowHeight="13.5" customHeight="1"/>
  <cols>
    <col min="1" max="1" width="3.875" customWidth="1"/>
    <col min="2" max="2" width="23.5" style="146" customWidth="1"/>
    <col min="3" max="3" width="14.875" customWidth="1"/>
    <col min="4" max="4" width="13.625" customWidth="1"/>
    <col min="5" max="5" width="13.875" customWidth="1"/>
    <col min="6" max="6" width="15.625" customWidth="1"/>
    <col min="7" max="7" width="12.375" customWidth="1"/>
    <col min="8" max="9" width="12.25" customWidth="1"/>
    <col min="11" max="11" width="14.5" customWidth="1"/>
    <col min="12" max="12" width="8.25" customWidth="1"/>
  </cols>
  <sheetData>
    <row r="1" spans="1:12" ht="16.5" customHeight="1">
      <c r="A1" s="139" t="s">
        <v>68</v>
      </c>
      <c r="B1" s="140" t="s">
        <v>329</v>
      </c>
      <c r="C1" s="141" t="s">
        <v>317</v>
      </c>
      <c r="D1" s="266" t="s">
        <v>318</v>
      </c>
      <c r="E1" s="266"/>
      <c r="F1" s="266"/>
      <c r="G1" s="266"/>
      <c r="H1" s="266"/>
      <c r="I1" s="266"/>
      <c r="J1" s="266"/>
      <c r="K1" s="266"/>
      <c r="L1" s="266"/>
    </row>
    <row r="2" spans="1:12" ht="29.25" customHeight="1">
      <c r="A2" s="142">
        <v>1</v>
      </c>
      <c r="B2" s="143" t="s">
        <v>319</v>
      </c>
      <c r="C2" s="143" t="s">
        <v>320</v>
      </c>
      <c r="D2" s="267" t="s">
        <v>321</v>
      </c>
      <c r="E2" s="268"/>
      <c r="F2" s="268"/>
      <c r="G2" s="268"/>
      <c r="H2" s="268"/>
      <c r="I2" s="268"/>
      <c r="J2" s="268"/>
      <c r="K2" s="268"/>
      <c r="L2" s="268"/>
    </row>
    <row r="3" spans="1:12" ht="127.5" customHeight="1">
      <c r="A3" s="180">
        <v>2</v>
      </c>
      <c r="B3" s="145" t="s">
        <v>322</v>
      </c>
      <c r="C3" s="145" t="s">
        <v>323</v>
      </c>
      <c r="D3" s="269" t="s">
        <v>324</v>
      </c>
      <c r="E3" s="270"/>
      <c r="F3" s="270"/>
      <c r="G3" s="270"/>
      <c r="H3" s="270"/>
      <c r="I3" s="270"/>
      <c r="J3" s="270"/>
      <c r="K3" s="270"/>
      <c r="L3" s="270"/>
    </row>
    <row r="4" spans="1:12" ht="80.25" customHeight="1">
      <c r="A4" s="180">
        <v>3</v>
      </c>
      <c r="B4" s="145" t="s">
        <v>322</v>
      </c>
      <c r="C4" s="145" t="s">
        <v>330</v>
      </c>
      <c r="D4" s="271" t="s">
        <v>377</v>
      </c>
      <c r="E4" s="270"/>
      <c r="F4" s="270"/>
      <c r="G4" s="270"/>
      <c r="H4" s="270"/>
      <c r="I4" s="270"/>
      <c r="J4" s="270"/>
      <c r="K4" s="270"/>
      <c r="L4" s="270"/>
    </row>
    <row r="5" spans="1:12" ht="150.75" customHeight="1">
      <c r="A5" s="144">
        <v>3</v>
      </c>
      <c r="B5" s="145" t="s">
        <v>322</v>
      </c>
      <c r="C5" s="254" t="s">
        <v>767</v>
      </c>
      <c r="D5" s="271" t="s">
        <v>768</v>
      </c>
      <c r="E5" s="270"/>
      <c r="F5" s="270"/>
      <c r="G5" s="270"/>
      <c r="H5" s="270"/>
      <c r="I5" s="270"/>
      <c r="J5" s="270"/>
      <c r="K5" s="270"/>
      <c r="L5" s="270"/>
    </row>
  </sheetData>
  <mergeCells count="5">
    <mergeCell ref="D1:L1"/>
    <mergeCell ref="D2:L2"/>
    <mergeCell ref="D3:L3"/>
    <mergeCell ref="D4:L4"/>
    <mergeCell ref="D5:L5"/>
  </mergeCells>
  <phoneticPr fontId="2"/>
  <pageMargins left="0.69861111111111107" right="0.69861111111111107" top="0.75" bottom="0.75" header="0.3" footer="0.3"/>
  <pageSetup paperSize="9" firstPageNumber="4294963191"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rgb="FFFFC000"/>
  </sheetPr>
  <dimension ref="A1:R221"/>
  <sheetViews>
    <sheetView tabSelected="1" zoomScaleSheetLayoutView="100" workbookViewId="0">
      <pane ySplit="1" topLeftCell="A160" activePane="bottomLeft" state="frozen"/>
      <selection pane="bottomLeft" activeCell="B160" sqref="B160"/>
    </sheetView>
  </sheetViews>
  <sheetFormatPr defaultColWidth="10" defaultRowHeight="13.5" customHeight="1"/>
  <cols>
    <col min="1" max="1" width="3.75" customWidth="1"/>
    <col min="2" max="2" width="11.625" style="2" customWidth="1"/>
    <col min="3" max="3" width="5.375" customWidth="1"/>
    <col min="4" max="4" width="6.75" customWidth="1"/>
    <col min="5" max="5" width="15.25" style="67" customWidth="1"/>
    <col min="6" max="6" width="8.5" customWidth="1"/>
    <col min="7" max="7" width="12.75" style="65" customWidth="1"/>
    <col min="8" max="8" width="13.5" customWidth="1"/>
    <col min="9" max="9" width="4" customWidth="1"/>
    <col min="10" max="10" width="12.125" style="66" customWidth="1"/>
    <col min="12" max="12" width="10.875" style="67" customWidth="1"/>
    <col min="13" max="13" width="6.125" customWidth="1"/>
    <col min="14" max="15" width="8.125" style="69" customWidth="1"/>
    <col min="16" max="16" width="9.375" customWidth="1"/>
    <col min="17" max="17" width="10.25" style="71" customWidth="1"/>
    <col min="18" max="18" width="11.625" hidden="1" customWidth="1"/>
  </cols>
  <sheetData>
    <row r="1" spans="1:18" ht="14.25" thickBot="1">
      <c r="A1" s="17" t="s">
        <v>68</v>
      </c>
      <c r="B1" s="18" t="s">
        <v>69</v>
      </c>
      <c r="C1" s="19" t="s">
        <v>70</v>
      </c>
      <c r="D1" s="19" t="s">
        <v>71</v>
      </c>
      <c r="E1" s="20" t="s">
        <v>72</v>
      </c>
      <c r="F1" s="19" t="s">
        <v>73</v>
      </c>
      <c r="G1" s="21" t="s">
        <v>74</v>
      </c>
      <c r="H1" s="19" t="s">
        <v>75</v>
      </c>
      <c r="I1" s="19" t="s">
        <v>76</v>
      </c>
      <c r="J1" s="21" t="s">
        <v>77</v>
      </c>
      <c r="K1" s="19" t="s">
        <v>78</v>
      </c>
      <c r="L1" s="20" t="s">
        <v>79</v>
      </c>
      <c r="M1" s="19" t="s">
        <v>80</v>
      </c>
      <c r="N1" s="22" t="s">
        <v>81</v>
      </c>
      <c r="O1" s="23" t="s">
        <v>82</v>
      </c>
      <c r="P1" s="24" t="s">
        <v>83</v>
      </c>
      <c r="Q1" s="25" t="s">
        <v>84</v>
      </c>
    </row>
    <row r="2" spans="1:18" s="26" customFormat="1" ht="13.5" customHeight="1">
      <c r="A2" s="26">
        <v>1</v>
      </c>
      <c r="B2" s="27" t="s">
        <v>85</v>
      </c>
      <c r="C2" s="26" t="s">
        <v>86</v>
      </c>
      <c r="D2" s="26">
        <v>4</v>
      </c>
      <c r="E2" s="28" t="s">
        <v>87</v>
      </c>
      <c r="F2" s="26" t="s">
        <v>88</v>
      </c>
      <c r="G2" s="29" t="s">
        <v>89</v>
      </c>
      <c r="H2" s="26">
        <v>1.11131</v>
      </c>
      <c r="I2" s="26" t="s">
        <v>90</v>
      </c>
      <c r="J2" s="236" t="s">
        <v>91</v>
      </c>
      <c r="K2" s="26">
        <v>1.10673</v>
      </c>
      <c r="L2" s="28"/>
      <c r="M2" s="26" t="s">
        <v>503</v>
      </c>
      <c r="N2" s="30"/>
      <c r="O2" s="30">
        <v>-45.8</v>
      </c>
      <c r="P2" s="26">
        <v>-2309</v>
      </c>
      <c r="Q2" s="31">
        <v>997691</v>
      </c>
      <c r="R2" s="243">
        <f>IF(G2&lt;&gt;"",DATEVALUE(LEFT(G2,4)&amp;"/"&amp;MID(G2,6,2)&amp;"/"&amp;MID(G2,9,2)),"")</f>
        <v>42233</v>
      </c>
    </row>
    <row r="3" spans="1:18" s="26" customFormat="1">
      <c r="A3" s="26">
        <v>2</v>
      </c>
      <c r="B3" s="27" t="s">
        <v>93</v>
      </c>
      <c r="C3" s="26" t="s">
        <v>86</v>
      </c>
      <c r="D3" s="26">
        <v>29</v>
      </c>
      <c r="E3" s="28" t="s">
        <v>94</v>
      </c>
      <c r="F3" s="26" t="s">
        <v>95</v>
      </c>
      <c r="G3" s="29" t="s">
        <v>96</v>
      </c>
      <c r="H3" s="26">
        <v>0.71153</v>
      </c>
      <c r="J3" s="236" t="s">
        <v>97</v>
      </c>
      <c r="K3" s="26">
        <v>0.70628000000000002</v>
      </c>
      <c r="L3" s="28"/>
      <c r="M3" s="26" t="s">
        <v>92</v>
      </c>
      <c r="N3" s="30"/>
      <c r="O3" s="32">
        <v>-52.5</v>
      </c>
      <c r="P3" s="26">
        <v>-29722</v>
      </c>
      <c r="Q3" s="31">
        <f>Q2+P3</f>
        <v>967969</v>
      </c>
      <c r="R3" s="243">
        <f t="shared" ref="R3:R66" si="0">IF(G3&lt;&gt;"",DATEVALUE(LEFT(G3,4)&amp;"/"&amp;MID(G3,6,2)&amp;"/"&amp;MID(G3,9,2)),"")</f>
        <v>42234</v>
      </c>
    </row>
    <row r="4" spans="1:18" s="26" customFormat="1">
      <c r="A4" s="26">
        <v>3</v>
      </c>
      <c r="B4" s="27" t="s">
        <v>98</v>
      </c>
      <c r="C4" s="26" t="s">
        <v>99</v>
      </c>
      <c r="D4" s="26">
        <v>0.08</v>
      </c>
      <c r="E4" s="28" t="s">
        <v>100</v>
      </c>
      <c r="F4" s="26" t="s">
        <v>90</v>
      </c>
      <c r="G4" s="29" t="s">
        <v>101</v>
      </c>
      <c r="H4" s="26">
        <v>1.1048100000000001</v>
      </c>
      <c r="J4" s="236" t="s">
        <v>102</v>
      </c>
      <c r="K4" s="26">
        <v>1.1048100000000001</v>
      </c>
      <c r="L4" s="28" t="s">
        <v>103</v>
      </c>
      <c r="M4" s="26" t="s">
        <v>104</v>
      </c>
      <c r="N4" s="30"/>
      <c r="O4" s="32"/>
      <c r="P4" s="26">
        <v>-1333</v>
      </c>
      <c r="Q4" s="31">
        <f t="shared" ref="Q4:Q22" si="1">Q3+P4</f>
        <v>966636</v>
      </c>
      <c r="R4" s="243">
        <f t="shared" si="0"/>
        <v>42235</v>
      </c>
    </row>
    <row r="5" spans="1:18" s="26" customFormat="1">
      <c r="A5" s="26">
        <v>4</v>
      </c>
      <c r="B5" s="27" t="s">
        <v>105</v>
      </c>
      <c r="C5" s="26" t="s">
        <v>86</v>
      </c>
      <c r="D5" s="26">
        <v>0.08</v>
      </c>
      <c r="E5" s="28" t="s">
        <v>106</v>
      </c>
      <c r="F5" s="26" t="s">
        <v>107</v>
      </c>
      <c r="G5" s="29" t="s">
        <v>108</v>
      </c>
      <c r="H5" s="26">
        <v>0.66605000000000003</v>
      </c>
      <c r="J5" s="236" t="s">
        <v>109</v>
      </c>
      <c r="K5" s="26">
        <v>0.66603000000000001</v>
      </c>
      <c r="L5" s="28" t="s">
        <v>103</v>
      </c>
      <c r="M5" s="26" t="s">
        <v>104</v>
      </c>
      <c r="N5" s="30"/>
      <c r="O5" s="32"/>
      <c r="P5" s="26">
        <v>-29</v>
      </c>
      <c r="Q5" s="31">
        <f t="shared" si="1"/>
        <v>966607</v>
      </c>
      <c r="R5" s="243">
        <f t="shared" si="0"/>
        <v>42237</v>
      </c>
    </row>
    <row r="6" spans="1:18" s="26" customFormat="1">
      <c r="A6" s="26">
        <v>5</v>
      </c>
      <c r="B6" s="27" t="s">
        <v>110</v>
      </c>
      <c r="C6" s="26" t="s">
        <v>99</v>
      </c>
      <c r="D6" s="26">
        <v>0.93</v>
      </c>
      <c r="E6" s="28" t="s">
        <v>106</v>
      </c>
      <c r="F6" s="26" t="s">
        <v>88</v>
      </c>
      <c r="G6" s="29" t="s">
        <v>109</v>
      </c>
      <c r="H6" s="26">
        <v>128.56100000000001</v>
      </c>
      <c r="J6" s="236" t="s">
        <v>111</v>
      </c>
      <c r="K6" s="26">
        <v>128.76599999999999</v>
      </c>
      <c r="L6" s="28"/>
      <c r="M6" s="26" t="s">
        <v>92</v>
      </c>
      <c r="N6" s="30"/>
      <c r="O6" s="33">
        <v>-205</v>
      </c>
      <c r="P6" s="26">
        <v>-19430</v>
      </c>
      <c r="Q6" s="31">
        <f t="shared" si="1"/>
        <v>947177</v>
      </c>
      <c r="R6" s="243">
        <f t="shared" si="0"/>
        <v>42240</v>
      </c>
    </row>
    <row r="7" spans="1:18" s="26" customFormat="1">
      <c r="A7" s="26">
        <v>6</v>
      </c>
      <c r="B7" s="27" t="s">
        <v>112</v>
      </c>
      <c r="C7" s="26" t="s">
        <v>86</v>
      </c>
      <c r="D7" s="26">
        <v>0.1</v>
      </c>
      <c r="E7" s="28" t="s">
        <v>113</v>
      </c>
      <c r="F7" s="26" t="s">
        <v>107</v>
      </c>
      <c r="G7" s="29" t="s">
        <v>114</v>
      </c>
      <c r="H7" s="26">
        <v>138.85900000000001</v>
      </c>
      <c r="J7" s="236" t="s">
        <v>115</v>
      </c>
      <c r="K7" s="26">
        <v>136.977</v>
      </c>
      <c r="L7" s="28"/>
      <c r="M7" s="26" t="s">
        <v>92</v>
      </c>
      <c r="N7" s="30"/>
      <c r="O7" s="32">
        <v>-188.2</v>
      </c>
      <c r="P7" s="26">
        <v>-19050</v>
      </c>
      <c r="Q7" s="31">
        <f t="shared" si="1"/>
        <v>928127</v>
      </c>
      <c r="R7" s="243">
        <f t="shared" si="0"/>
        <v>42237</v>
      </c>
    </row>
    <row r="8" spans="1:18" s="26" customFormat="1">
      <c r="A8" s="26">
        <v>7</v>
      </c>
      <c r="B8" s="27" t="s">
        <v>116</v>
      </c>
      <c r="C8" s="26" t="s">
        <v>99</v>
      </c>
      <c r="D8" s="26">
        <v>0.49</v>
      </c>
      <c r="E8" s="28" t="s">
        <v>117</v>
      </c>
      <c r="F8" s="26" t="s">
        <v>118</v>
      </c>
      <c r="G8" s="29" t="s">
        <v>119</v>
      </c>
      <c r="H8" s="26">
        <v>0.64761000000000002</v>
      </c>
      <c r="J8" s="236" t="s">
        <v>120</v>
      </c>
      <c r="K8" s="26">
        <v>0.65056999999999998</v>
      </c>
      <c r="L8" s="28" t="s">
        <v>121</v>
      </c>
      <c r="M8" s="26" t="s">
        <v>92</v>
      </c>
      <c r="N8" s="30"/>
      <c r="O8" s="32">
        <v>-29.6</v>
      </c>
      <c r="P8" s="26">
        <v>-17439</v>
      </c>
      <c r="Q8" s="31">
        <f t="shared" si="1"/>
        <v>910688</v>
      </c>
      <c r="R8" s="243">
        <f t="shared" si="0"/>
        <v>42240</v>
      </c>
    </row>
    <row r="9" spans="1:18" s="26" customFormat="1">
      <c r="A9" s="26">
        <v>8</v>
      </c>
      <c r="B9" s="27" t="s">
        <v>93</v>
      </c>
      <c r="C9" s="26" t="s">
        <v>99</v>
      </c>
      <c r="D9" s="26">
        <v>0.59</v>
      </c>
      <c r="E9" s="28" t="s">
        <v>117</v>
      </c>
      <c r="F9" s="26" t="s">
        <v>90</v>
      </c>
      <c r="G9" s="29" t="s">
        <v>122</v>
      </c>
      <c r="H9" s="26">
        <v>0.73082000000000003</v>
      </c>
      <c r="J9" s="236" t="s">
        <v>123</v>
      </c>
      <c r="K9" s="26">
        <v>0.72684000000000004</v>
      </c>
      <c r="L9" s="28" t="s">
        <v>124</v>
      </c>
      <c r="M9" s="26" t="s">
        <v>125</v>
      </c>
      <c r="N9" s="30">
        <v>39.799999999999997</v>
      </c>
      <c r="O9" s="32"/>
      <c r="P9" s="26">
        <v>44501</v>
      </c>
      <c r="Q9" s="31">
        <f t="shared" si="1"/>
        <v>955189</v>
      </c>
      <c r="R9" s="243">
        <f t="shared" si="0"/>
        <v>42241</v>
      </c>
    </row>
    <row r="10" spans="1:18" s="26" customFormat="1">
      <c r="A10" s="26">
        <v>9</v>
      </c>
      <c r="B10" s="27" t="s">
        <v>126</v>
      </c>
      <c r="C10" s="26" t="s">
        <v>86</v>
      </c>
      <c r="D10" s="26">
        <v>0.37</v>
      </c>
      <c r="E10" s="28" t="s">
        <v>127</v>
      </c>
      <c r="F10" s="26" t="s">
        <v>90</v>
      </c>
      <c r="G10" s="29" t="s">
        <v>128</v>
      </c>
      <c r="H10" s="26">
        <v>0.68117000000000005</v>
      </c>
      <c r="J10" s="236" t="s">
        <v>123</v>
      </c>
      <c r="K10" s="26">
        <v>0.67513000000000001</v>
      </c>
      <c r="L10" s="28"/>
      <c r="M10" s="26" t="s">
        <v>92</v>
      </c>
      <c r="N10" s="30"/>
      <c r="O10" s="32">
        <v>-60.4</v>
      </c>
      <c r="P10" s="26">
        <v>-28544</v>
      </c>
      <c r="Q10" s="31">
        <f t="shared" si="1"/>
        <v>926645</v>
      </c>
      <c r="R10" s="243">
        <f t="shared" si="0"/>
        <v>42241</v>
      </c>
    </row>
    <row r="11" spans="1:18" s="26" customFormat="1">
      <c r="A11" s="26">
        <v>10</v>
      </c>
      <c r="B11" s="27" t="s">
        <v>129</v>
      </c>
      <c r="C11" s="26" t="s">
        <v>86</v>
      </c>
      <c r="D11" s="26">
        <v>0.55000000000000004</v>
      </c>
      <c r="E11" s="28" t="s">
        <v>106</v>
      </c>
      <c r="F11" s="26" t="s">
        <v>90</v>
      </c>
      <c r="G11" s="29" t="s">
        <v>130</v>
      </c>
      <c r="H11" s="26">
        <v>136.35400000000001</v>
      </c>
      <c r="J11" s="236" t="s">
        <v>131</v>
      </c>
      <c r="K11" s="26">
        <v>136.99299999999999</v>
      </c>
      <c r="L11" s="28" t="s">
        <v>103</v>
      </c>
      <c r="M11" s="26" t="s">
        <v>104</v>
      </c>
      <c r="N11" s="30">
        <v>6.4</v>
      </c>
      <c r="O11" s="32"/>
      <c r="P11" s="26">
        <v>330</v>
      </c>
      <c r="Q11" s="31">
        <f t="shared" si="1"/>
        <v>926975</v>
      </c>
      <c r="R11" s="243">
        <f t="shared" si="0"/>
        <v>42244</v>
      </c>
    </row>
    <row r="12" spans="1:18" s="26" customFormat="1">
      <c r="A12" s="26">
        <v>11</v>
      </c>
      <c r="B12" s="27" t="s">
        <v>132</v>
      </c>
      <c r="C12" s="26" t="s">
        <v>86</v>
      </c>
      <c r="D12" s="26">
        <v>0.2</v>
      </c>
      <c r="E12" s="28" t="s">
        <v>106</v>
      </c>
      <c r="F12" s="26" t="s">
        <v>90</v>
      </c>
      <c r="G12" s="29" t="s">
        <v>133</v>
      </c>
      <c r="H12" s="26">
        <v>1.5428299999999999</v>
      </c>
      <c r="J12" s="236" t="s">
        <v>134</v>
      </c>
      <c r="K12" s="26">
        <v>1.54203</v>
      </c>
      <c r="L12" s="28"/>
      <c r="M12" s="26" t="s">
        <v>92</v>
      </c>
      <c r="N12" s="30"/>
      <c r="O12" s="32">
        <v>-8</v>
      </c>
      <c r="P12" s="26">
        <v>-3731</v>
      </c>
      <c r="Q12" s="31">
        <f t="shared" si="1"/>
        <v>923244</v>
      </c>
      <c r="R12" s="243">
        <f t="shared" si="0"/>
        <v>42244</v>
      </c>
    </row>
    <row r="13" spans="1:18" s="26" customFormat="1">
      <c r="B13" s="27"/>
      <c r="E13" s="28"/>
      <c r="G13" s="29"/>
      <c r="J13" s="236"/>
      <c r="L13" s="28"/>
      <c r="M13" s="34" t="s">
        <v>135</v>
      </c>
      <c r="N13" s="30">
        <f>SUM(N9:N12)</f>
        <v>46.199999999999996</v>
      </c>
      <c r="O13" s="32">
        <f>SUM(O2:O12)</f>
        <v>-589.5</v>
      </c>
      <c r="P13" s="26">
        <f>SUM(P2:P12)</f>
        <v>-76756</v>
      </c>
      <c r="Q13" s="31"/>
      <c r="R13" s="243" t="str">
        <f t="shared" si="0"/>
        <v/>
      </c>
    </row>
    <row r="14" spans="1:18" s="35" customFormat="1">
      <c r="B14" s="36" t="s">
        <v>136</v>
      </c>
      <c r="E14" s="37"/>
      <c r="G14" s="38"/>
      <c r="J14" s="237"/>
      <c r="L14" s="37"/>
      <c r="N14" s="39"/>
      <c r="O14" s="40"/>
      <c r="Q14" s="41"/>
      <c r="R14" s="244" t="str">
        <f t="shared" si="0"/>
        <v/>
      </c>
    </row>
    <row r="15" spans="1:18" s="35" customFormat="1">
      <c r="A15" s="35">
        <v>12</v>
      </c>
      <c r="B15" s="42" t="s">
        <v>132</v>
      </c>
      <c r="C15" s="35" t="s">
        <v>86</v>
      </c>
      <c r="D15" s="35">
        <v>0.25</v>
      </c>
      <c r="E15" s="37" t="s">
        <v>137</v>
      </c>
      <c r="F15" s="35" t="s">
        <v>90</v>
      </c>
      <c r="G15" s="38" t="s">
        <v>138</v>
      </c>
      <c r="H15" s="35">
        <v>1.5377700000000001</v>
      </c>
      <c r="J15" s="237" t="s">
        <v>139</v>
      </c>
      <c r="K15" s="35">
        <v>1.54392</v>
      </c>
      <c r="L15" s="37" t="s">
        <v>140</v>
      </c>
      <c r="M15" s="35" t="s">
        <v>125</v>
      </c>
      <c r="N15" s="39">
        <v>61.5</v>
      </c>
      <c r="O15" s="40"/>
      <c r="P15" s="35">
        <v>12994</v>
      </c>
      <c r="Q15" s="41">
        <f>Q12+P15</f>
        <v>936238</v>
      </c>
      <c r="R15" s="244">
        <f t="shared" si="0"/>
        <v>42244</v>
      </c>
    </row>
    <row r="16" spans="1:18" s="35" customFormat="1">
      <c r="A16" s="35">
        <v>13</v>
      </c>
      <c r="B16" s="42" t="s">
        <v>141</v>
      </c>
      <c r="C16" s="35" t="s">
        <v>86</v>
      </c>
      <c r="D16" s="35">
        <v>0.4</v>
      </c>
      <c r="E16" s="37" t="s">
        <v>106</v>
      </c>
      <c r="F16" s="35" t="s">
        <v>90</v>
      </c>
      <c r="G16" s="38" t="s">
        <v>142</v>
      </c>
      <c r="H16" s="35">
        <v>1.5713299999999999</v>
      </c>
      <c r="J16" s="237" t="s">
        <v>143</v>
      </c>
      <c r="K16" s="35">
        <v>1.57996</v>
      </c>
      <c r="L16" s="37" t="s">
        <v>103</v>
      </c>
      <c r="M16" s="35" t="s">
        <v>104</v>
      </c>
      <c r="N16" s="39">
        <v>8.6300000000000008</v>
      </c>
      <c r="O16" s="40"/>
      <c r="P16" s="35">
        <v>832</v>
      </c>
      <c r="Q16" s="41">
        <f t="shared" si="1"/>
        <v>937070</v>
      </c>
      <c r="R16" s="244">
        <f t="shared" si="0"/>
        <v>42247</v>
      </c>
    </row>
    <row r="17" spans="1:18" s="35" customFormat="1">
      <c r="A17" s="35">
        <v>14</v>
      </c>
      <c r="B17" s="42" t="s">
        <v>144</v>
      </c>
      <c r="C17" s="35" t="s">
        <v>86</v>
      </c>
      <c r="D17" s="35">
        <v>0.45</v>
      </c>
      <c r="E17" s="37" t="s">
        <v>106</v>
      </c>
      <c r="F17" s="35" t="s">
        <v>90</v>
      </c>
      <c r="G17" s="38" t="s">
        <v>502</v>
      </c>
      <c r="H17" s="35">
        <v>1.4863500000000001</v>
      </c>
      <c r="J17" s="237" t="s">
        <v>143</v>
      </c>
      <c r="K17" s="35">
        <v>1.5</v>
      </c>
      <c r="L17" s="37" t="s">
        <v>87</v>
      </c>
      <c r="M17" s="35" t="s">
        <v>125</v>
      </c>
      <c r="N17" s="39">
        <v>13.6</v>
      </c>
      <c r="O17" s="40"/>
      <c r="P17" s="35">
        <v>4615</v>
      </c>
      <c r="Q17" s="41">
        <f t="shared" si="1"/>
        <v>941685</v>
      </c>
      <c r="R17" s="244">
        <f t="shared" si="0"/>
        <v>42247</v>
      </c>
    </row>
    <row r="18" spans="1:18" s="35" customFormat="1">
      <c r="A18" s="35">
        <v>15</v>
      </c>
      <c r="B18" s="42" t="s">
        <v>126</v>
      </c>
      <c r="C18" s="35" t="s">
        <v>99</v>
      </c>
      <c r="D18" s="35">
        <v>0.32</v>
      </c>
      <c r="E18" s="37" t="s">
        <v>127</v>
      </c>
      <c r="F18" s="35" t="s">
        <v>145</v>
      </c>
      <c r="G18" s="38" t="s">
        <v>146</v>
      </c>
      <c r="H18" s="35">
        <v>0.67954999999999999</v>
      </c>
      <c r="J18" s="237" t="s">
        <v>147</v>
      </c>
      <c r="K18" s="35">
        <v>0.68081999999999998</v>
      </c>
      <c r="L18" s="37"/>
      <c r="M18" s="35" t="s">
        <v>92</v>
      </c>
      <c r="N18" s="39"/>
      <c r="O18" s="40">
        <v>-12.7</v>
      </c>
      <c r="P18" s="35">
        <v>-5098</v>
      </c>
      <c r="Q18" s="41">
        <f t="shared" si="1"/>
        <v>936587</v>
      </c>
      <c r="R18" s="244">
        <f t="shared" si="0"/>
        <v>42248</v>
      </c>
    </row>
    <row r="19" spans="1:18" s="35" customFormat="1">
      <c r="A19" s="35">
        <v>16</v>
      </c>
      <c r="B19" s="42" t="s">
        <v>148</v>
      </c>
      <c r="C19" s="35" t="s">
        <v>86</v>
      </c>
      <c r="D19" s="35">
        <v>1.1100000000000001</v>
      </c>
      <c r="E19" s="37" t="s">
        <v>149</v>
      </c>
      <c r="F19" s="35" t="s">
        <v>90</v>
      </c>
      <c r="G19" s="38" t="s">
        <v>150</v>
      </c>
      <c r="H19" s="35">
        <v>0.63588</v>
      </c>
      <c r="J19" s="237" t="s">
        <v>151</v>
      </c>
      <c r="K19" s="35">
        <v>0.63366999999999996</v>
      </c>
      <c r="L19" s="37"/>
      <c r="M19" s="35" t="s">
        <v>92</v>
      </c>
      <c r="N19" s="39"/>
      <c r="O19" s="40">
        <v>-22.1</v>
      </c>
      <c r="P19" s="35">
        <v>-29420</v>
      </c>
      <c r="Q19" s="41">
        <f t="shared" si="1"/>
        <v>907167</v>
      </c>
      <c r="R19" s="244">
        <f t="shared" si="0"/>
        <v>42249</v>
      </c>
    </row>
    <row r="20" spans="1:18" s="35" customFormat="1">
      <c r="A20" s="35">
        <v>17</v>
      </c>
      <c r="B20" s="42" t="s">
        <v>98</v>
      </c>
      <c r="C20" s="35" t="s">
        <v>99</v>
      </c>
      <c r="D20" s="35">
        <v>0.11</v>
      </c>
      <c r="E20" s="37" t="s">
        <v>152</v>
      </c>
      <c r="F20" s="35" t="s">
        <v>90</v>
      </c>
      <c r="G20" s="38" t="s">
        <v>153</v>
      </c>
      <c r="H20" s="35">
        <v>1.59663</v>
      </c>
      <c r="J20" s="237" t="s">
        <v>154</v>
      </c>
      <c r="K20" s="35">
        <v>1.5854299999999999</v>
      </c>
      <c r="L20" s="37" t="s">
        <v>103</v>
      </c>
      <c r="M20" s="35" t="s">
        <v>104</v>
      </c>
      <c r="N20" s="39"/>
      <c r="O20" s="40">
        <v>-11.2</v>
      </c>
      <c r="P20" s="35">
        <v>-1473</v>
      </c>
      <c r="Q20" s="41">
        <f t="shared" si="1"/>
        <v>905694</v>
      </c>
      <c r="R20" s="244">
        <f t="shared" si="0"/>
        <v>42249</v>
      </c>
    </row>
    <row r="21" spans="1:18" s="35" customFormat="1">
      <c r="A21" s="35">
        <v>18</v>
      </c>
      <c r="B21" s="42" t="s">
        <v>155</v>
      </c>
      <c r="C21" s="35" t="s">
        <v>99</v>
      </c>
      <c r="D21" s="35">
        <v>0.44</v>
      </c>
      <c r="E21" s="37" t="s">
        <v>156</v>
      </c>
      <c r="F21" s="35" t="s">
        <v>90</v>
      </c>
      <c r="G21" s="38" t="s">
        <v>157</v>
      </c>
      <c r="H21" s="35">
        <v>0.68067</v>
      </c>
      <c r="I21" s="35" t="s">
        <v>158</v>
      </c>
      <c r="J21" s="237" t="s">
        <v>159</v>
      </c>
      <c r="K21" s="35">
        <v>0.67547000000000001</v>
      </c>
      <c r="L21" s="37" t="s">
        <v>160</v>
      </c>
      <c r="M21" s="35" t="s">
        <v>125</v>
      </c>
      <c r="N21" s="39">
        <v>52</v>
      </c>
      <c r="O21" s="40"/>
      <c r="P21" s="35">
        <v>13830</v>
      </c>
      <c r="Q21" s="41">
        <f t="shared" si="1"/>
        <v>919524</v>
      </c>
      <c r="R21" s="244">
        <f t="shared" si="0"/>
        <v>42251</v>
      </c>
    </row>
    <row r="22" spans="1:18" s="35" customFormat="1">
      <c r="A22" s="35">
        <v>19</v>
      </c>
      <c r="B22" s="42" t="s">
        <v>126</v>
      </c>
      <c r="C22" s="35" t="s">
        <v>99</v>
      </c>
      <c r="D22" s="35">
        <v>0.42</v>
      </c>
      <c r="E22" s="37" t="s">
        <v>161</v>
      </c>
      <c r="F22" s="35" t="s">
        <v>90</v>
      </c>
      <c r="G22" s="38" t="s">
        <v>162</v>
      </c>
      <c r="H22" s="35">
        <v>0.67481999999999998</v>
      </c>
      <c r="J22" s="237" t="s">
        <v>163</v>
      </c>
      <c r="K22" s="35">
        <v>0.67832999999999999</v>
      </c>
      <c r="L22" s="37"/>
      <c r="M22" s="35" t="s">
        <v>92</v>
      </c>
      <c r="N22" s="39"/>
      <c r="O22" s="40">
        <v>-35.1</v>
      </c>
      <c r="P22" s="35">
        <v>-18069</v>
      </c>
      <c r="Q22" s="41">
        <f t="shared" si="1"/>
        <v>901455</v>
      </c>
      <c r="R22" s="244">
        <f t="shared" si="0"/>
        <v>42251</v>
      </c>
    </row>
    <row r="23" spans="1:18" s="35" customFormat="1">
      <c r="B23" s="42" t="s">
        <v>164</v>
      </c>
      <c r="E23" s="37"/>
      <c r="G23" s="38"/>
      <c r="J23" s="237"/>
      <c r="L23" s="37"/>
      <c r="M23" s="43" t="s">
        <v>165</v>
      </c>
      <c r="N23" s="39">
        <f>SUM(N15:N22)</f>
        <v>135.72999999999999</v>
      </c>
      <c r="O23" s="44">
        <f>SUM(O18:O22)</f>
        <v>-81.099999999999994</v>
      </c>
      <c r="P23" s="35">
        <f>SUM(P15:P22)</f>
        <v>-21789</v>
      </c>
      <c r="Q23" s="35">
        <v>633952</v>
      </c>
      <c r="R23" s="244" t="str">
        <f t="shared" si="0"/>
        <v/>
      </c>
    </row>
    <row r="24" spans="1:18" s="35" customFormat="1">
      <c r="B24" s="42"/>
      <c r="E24" s="37"/>
      <c r="G24" s="38"/>
      <c r="J24" s="237"/>
      <c r="L24" s="37"/>
      <c r="M24" s="43"/>
      <c r="N24" s="39"/>
      <c r="O24" s="44"/>
      <c r="R24" s="244" t="str">
        <f t="shared" si="0"/>
        <v/>
      </c>
    </row>
    <row r="25" spans="1:18" s="35" customFormat="1">
      <c r="B25" s="36" t="s">
        <v>166</v>
      </c>
      <c r="E25" s="37"/>
      <c r="G25" s="38"/>
      <c r="J25" s="237"/>
      <c r="L25" s="37"/>
      <c r="N25" s="39"/>
      <c r="O25" s="44"/>
      <c r="Q25" s="41"/>
      <c r="R25" s="244" t="str">
        <f t="shared" si="0"/>
        <v/>
      </c>
    </row>
    <row r="26" spans="1:18" s="35" customFormat="1">
      <c r="A26" s="45">
        <v>20</v>
      </c>
      <c r="B26" s="46" t="s">
        <v>481</v>
      </c>
      <c r="C26" s="45" t="s">
        <v>86</v>
      </c>
      <c r="D26" s="45">
        <v>0.25</v>
      </c>
      <c r="E26" s="47" t="s">
        <v>167</v>
      </c>
      <c r="F26" s="45" t="s">
        <v>90</v>
      </c>
      <c r="G26" s="48" t="s">
        <v>168</v>
      </c>
      <c r="H26" s="45">
        <v>133.16499999999999</v>
      </c>
      <c r="I26" s="45"/>
      <c r="J26" s="238" t="s">
        <v>169</v>
      </c>
      <c r="K26" s="45">
        <v>132.977</v>
      </c>
      <c r="L26" s="47" t="s">
        <v>170</v>
      </c>
      <c r="M26" s="45" t="s">
        <v>92</v>
      </c>
      <c r="N26" s="49"/>
      <c r="O26" s="40">
        <v>-18.8</v>
      </c>
      <c r="P26" s="45">
        <v>-4750</v>
      </c>
      <c r="Q26" s="41">
        <f>Q23+P26</f>
        <v>629202</v>
      </c>
      <c r="R26" s="244">
        <f t="shared" si="0"/>
        <v>42254</v>
      </c>
    </row>
    <row r="27" spans="1:18" s="35" customFormat="1">
      <c r="A27" s="35">
        <v>21</v>
      </c>
      <c r="B27" s="42" t="s">
        <v>171</v>
      </c>
      <c r="C27" s="35" t="s">
        <v>86</v>
      </c>
      <c r="D27" s="45">
        <v>0.52</v>
      </c>
      <c r="E27" s="47" t="s">
        <v>106</v>
      </c>
      <c r="F27" s="45" t="s">
        <v>90</v>
      </c>
      <c r="G27" s="38" t="s">
        <v>172</v>
      </c>
      <c r="H27" s="45">
        <v>0.62748000000000004</v>
      </c>
      <c r="J27" s="237" t="s">
        <v>173</v>
      </c>
      <c r="K27" s="45">
        <v>0.62851999999999997</v>
      </c>
      <c r="L27" s="37" t="s">
        <v>87</v>
      </c>
      <c r="M27" s="45" t="s">
        <v>125</v>
      </c>
      <c r="N27" s="39">
        <v>10.4</v>
      </c>
      <c r="O27" s="40"/>
      <c r="P27" s="35">
        <v>6492</v>
      </c>
      <c r="Q27" s="41">
        <f t="shared" ref="Q27:Q43" si="2">Q26+P27</f>
        <v>635694</v>
      </c>
      <c r="R27" s="244">
        <f t="shared" si="0"/>
        <v>42255</v>
      </c>
    </row>
    <row r="28" spans="1:18" s="35" customFormat="1">
      <c r="A28" s="35">
        <v>22</v>
      </c>
      <c r="B28" s="42" t="s">
        <v>174</v>
      </c>
      <c r="C28" s="35" t="s">
        <v>99</v>
      </c>
      <c r="D28" s="35">
        <v>1</v>
      </c>
      <c r="E28" s="37" t="s">
        <v>167</v>
      </c>
      <c r="F28" s="35" t="s">
        <v>175</v>
      </c>
      <c r="G28" s="38" t="s">
        <v>176</v>
      </c>
      <c r="H28" s="35">
        <v>0.97765000000000002</v>
      </c>
      <c r="J28" s="237" t="s">
        <v>177</v>
      </c>
      <c r="K28" s="35">
        <v>0.97912999999999994</v>
      </c>
      <c r="L28" s="37"/>
      <c r="M28" s="45" t="s">
        <v>92</v>
      </c>
      <c r="N28" s="39"/>
      <c r="O28" s="40">
        <v>-14.8</v>
      </c>
      <c r="P28" s="35">
        <v>-18168</v>
      </c>
      <c r="Q28" s="41">
        <f t="shared" si="2"/>
        <v>617526</v>
      </c>
      <c r="R28" s="244">
        <f t="shared" si="0"/>
        <v>42256</v>
      </c>
    </row>
    <row r="29" spans="1:18" s="35" customFormat="1">
      <c r="A29" s="35">
        <v>23</v>
      </c>
      <c r="B29" s="42" t="s">
        <v>98</v>
      </c>
      <c r="C29" s="35" t="s">
        <v>99</v>
      </c>
      <c r="D29" s="35">
        <v>0.57999999999999996</v>
      </c>
      <c r="E29" s="37" t="s">
        <v>178</v>
      </c>
      <c r="F29" s="35" t="s">
        <v>90</v>
      </c>
      <c r="G29" s="38" t="s">
        <v>179</v>
      </c>
      <c r="H29" s="35">
        <v>1.11443</v>
      </c>
      <c r="J29" s="237" t="s">
        <v>180</v>
      </c>
      <c r="K29" s="35">
        <v>1.1021099999999999</v>
      </c>
      <c r="L29" s="37" t="s">
        <v>181</v>
      </c>
      <c r="M29" s="45" t="s">
        <v>92</v>
      </c>
      <c r="N29" s="39"/>
      <c r="O29" s="40">
        <v>-123.2</v>
      </c>
      <c r="P29" s="35">
        <v>-19918</v>
      </c>
      <c r="Q29" s="41">
        <f t="shared" si="2"/>
        <v>597608</v>
      </c>
      <c r="R29" s="244">
        <f t="shared" si="0"/>
        <v>42256</v>
      </c>
    </row>
    <row r="30" spans="1:18" s="35" customFormat="1">
      <c r="A30" s="35">
        <v>24</v>
      </c>
      <c r="B30" s="42" t="s">
        <v>182</v>
      </c>
      <c r="C30" s="35" t="s">
        <v>99</v>
      </c>
      <c r="D30" s="35">
        <v>0.21</v>
      </c>
      <c r="E30" s="37" t="s">
        <v>152</v>
      </c>
      <c r="F30" s="35" t="s">
        <v>90</v>
      </c>
      <c r="G30" s="38" t="s">
        <v>183</v>
      </c>
      <c r="H30" s="35">
        <v>1.5343899999999999</v>
      </c>
      <c r="J30" s="237" t="s">
        <v>184</v>
      </c>
      <c r="K30" s="35">
        <v>1.5315300000000001</v>
      </c>
      <c r="L30" s="37" t="s">
        <v>185</v>
      </c>
      <c r="M30" s="45" t="s">
        <v>92</v>
      </c>
      <c r="N30" s="39"/>
      <c r="O30" s="40">
        <v>-28.6</v>
      </c>
      <c r="P30" s="35">
        <v>-19023</v>
      </c>
      <c r="Q30" s="41">
        <f t="shared" si="2"/>
        <v>578585</v>
      </c>
      <c r="R30" s="244">
        <f t="shared" si="0"/>
        <v>42257</v>
      </c>
    </row>
    <row r="31" spans="1:18" s="35" customFormat="1">
      <c r="B31" s="42"/>
      <c r="E31" s="37"/>
      <c r="G31" s="38"/>
      <c r="J31" s="237"/>
      <c r="L31" s="37"/>
      <c r="M31" s="43" t="s">
        <v>186</v>
      </c>
      <c r="N31" s="39">
        <v>10.4</v>
      </c>
      <c r="O31" s="40">
        <f>SUM(O26:O30)</f>
        <v>-185.4</v>
      </c>
      <c r="P31" s="35">
        <f>SUM(P26:P30)</f>
        <v>-55367</v>
      </c>
      <c r="Q31" s="41"/>
      <c r="R31" s="244" t="str">
        <f t="shared" si="0"/>
        <v/>
      </c>
    </row>
    <row r="32" spans="1:18" s="50" customFormat="1">
      <c r="B32" s="51" t="s">
        <v>187</v>
      </c>
      <c r="E32" s="52"/>
      <c r="G32" s="53"/>
      <c r="J32" s="239"/>
      <c r="L32" s="52"/>
      <c r="M32" s="54"/>
      <c r="N32" s="55"/>
      <c r="O32" s="56"/>
      <c r="Q32" s="57"/>
      <c r="R32" s="245" t="str">
        <f t="shared" si="0"/>
        <v/>
      </c>
    </row>
    <row r="33" spans="1:18" s="50" customFormat="1">
      <c r="A33" s="50">
        <v>25</v>
      </c>
      <c r="B33" s="58" t="s">
        <v>458</v>
      </c>
      <c r="C33" s="50" t="s">
        <v>99</v>
      </c>
      <c r="D33" s="50">
        <v>0.54</v>
      </c>
      <c r="E33" s="59" t="s">
        <v>188</v>
      </c>
      <c r="F33" s="50" t="s">
        <v>90</v>
      </c>
      <c r="G33" s="53" t="s">
        <v>189</v>
      </c>
      <c r="H33" s="50">
        <v>136.38300000000001</v>
      </c>
      <c r="I33" s="50" t="s">
        <v>118</v>
      </c>
      <c r="J33" s="240" t="s">
        <v>190</v>
      </c>
      <c r="K33" s="50">
        <v>136.25299999999999</v>
      </c>
      <c r="L33" s="52" t="s">
        <v>170</v>
      </c>
      <c r="M33" s="54" t="s">
        <v>125</v>
      </c>
      <c r="N33" s="55">
        <v>13</v>
      </c>
      <c r="O33" s="56"/>
      <c r="P33" s="50">
        <v>6966</v>
      </c>
      <c r="Q33" s="57">
        <f>Q30+P33</f>
        <v>585551</v>
      </c>
      <c r="R33" s="245">
        <f t="shared" si="0"/>
        <v>42261</v>
      </c>
    </row>
    <row r="34" spans="1:18" s="50" customFormat="1">
      <c r="A34" s="50">
        <v>26</v>
      </c>
      <c r="B34" s="58" t="s">
        <v>98</v>
      </c>
      <c r="C34" s="50" t="s">
        <v>99</v>
      </c>
      <c r="D34" s="50">
        <v>0.3</v>
      </c>
      <c r="E34" s="52" t="s">
        <v>137</v>
      </c>
      <c r="F34" s="50" t="s">
        <v>191</v>
      </c>
      <c r="G34" s="53" t="s">
        <v>189</v>
      </c>
      <c r="H34" s="50">
        <v>1.1324700000000001</v>
      </c>
      <c r="I34" s="50" t="s">
        <v>90</v>
      </c>
      <c r="J34" s="240" t="s">
        <v>190</v>
      </c>
      <c r="K34" s="50">
        <v>1.1305499999999999</v>
      </c>
      <c r="L34" s="52" t="s">
        <v>103</v>
      </c>
      <c r="M34" s="54" t="s">
        <v>104</v>
      </c>
      <c r="N34" s="55">
        <v>19.2</v>
      </c>
      <c r="O34" s="56"/>
      <c r="P34" s="50">
        <v>145</v>
      </c>
      <c r="Q34" s="57">
        <f t="shared" si="2"/>
        <v>585696</v>
      </c>
      <c r="R34" s="245">
        <f t="shared" si="0"/>
        <v>42261</v>
      </c>
    </row>
    <row r="35" spans="1:18" s="50" customFormat="1">
      <c r="A35" s="50">
        <v>27</v>
      </c>
      <c r="B35" s="58" t="s">
        <v>98</v>
      </c>
      <c r="C35" s="50" t="s">
        <v>99</v>
      </c>
      <c r="D35" s="50">
        <v>0.4</v>
      </c>
      <c r="E35" s="52" t="s">
        <v>137</v>
      </c>
      <c r="F35" s="50" t="s">
        <v>191</v>
      </c>
      <c r="G35" s="53" t="s">
        <v>189</v>
      </c>
      <c r="H35" s="50">
        <v>1.1324700000000001</v>
      </c>
      <c r="I35" s="50" t="s">
        <v>90</v>
      </c>
      <c r="J35" s="240" t="s">
        <v>190</v>
      </c>
      <c r="K35" s="50">
        <v>1.12958</v>
      </c>
      <c r="L35" s="52" t="s">
        <v>103</v>
      </c>
      <c r="M35" s="54" t="s">
        <v>104</v>
      </c>
      <c r="N35" s="55">
        <v>28.9</v>
      </c>
      <c r="O35" s="56"/>
      <c r="P35" s="50">
        <v>193</v>
      </c>
      <c r="Q35" s="57">
        <f t="shared" si="2"/>
        <v>585889</v>
      </c>
      <c r="R35" s="245">
        <f t="shared" si="0"/>
        <v>42261</v>
      </c>
    </row>
    <row r="36" spans="1:18" s="50" customFormat="1">
      <c r="A36" s="50">
        <v>28</v>
      </c>
      <c r="B36" s="58" t="s">
        <v>480</v>
      </c>
      <c r="C36" s="50" t="s">
        <v>99</v>
      </c>
      <c r="D36" s="50">
        <v>0.24</v>
      </c>
      <c r="E36" s="52" t="s">
        <v>192</v>
      </c>
      <c r="F36" s="50" t="s">
        <v>90</v>
      </c>
      <c r="G36" s="53" t="s">
        <v>193</v>
      </c>
      <c r="H36" s="50">
        <v>135.84200000000001</v>
      </c>
      <c r="I36" s="50" t="s">
        <v>90</v>
      </c>
      <c r="J36" s="240" t="s">
        <v>194</v>
      </c>
      <c r="K36" s="50">
        <v>135.84399999999999</v>
      </c>
      <c r="L36" s="52" t="s">
        <v>103</v>
      </c>
      <c r="M36" s="54" t="s">
        <v>104</v>
      </c>
      <c r="N36" s="55"/>
      <c r="O36" s="56">
        <v>-0.2</v>
      </c>
      <c r="P36" s="50">
        <v>-48</v>
      </c>
      <c r="Q36" s="50">
        <v>633952</v>
      </c>
      <c r="R36" s="245">
        <f t="shared" si="0"/>
        <v>42261</v>
      </c>
    </row>
    <row r="37" spans="1:18" s="50" customFormat="1">
      <c r="A37" s="50">
        <v>29</v>
      </c>
      <c r="B37" s="58" t="s">
        <v>93</v>
      </c>
      <c r="C37" s="50" t="s">
        <v>99</v>
      </c>
      <c r="D37" s="50">
        <v>0.23</v>
      </c>
      <c r="E37" s="52" t="s">
        <v>152</v>
      </c>
      <c r="F37" s="50" t="s">
        <v>90</v>
      </c>
      <c r="G37" s="53" t="s">
        <v>195</v>
      </c>
      <c r="H37" s="50">
        <v>0.73236999999999997</v>
      </c>
      <c r="I37" s="50" t="s">
        <v>90</v>
      </c>
      <c r="J37" s="240" t="s">
        <v>196</v>
      </c>
      <c r="K37" s="50">
        <v>0.73594999999999999</v>
      </c>
      <c r="L37" s="52" t="s">
        <v>197</v>
      </c>
      <c r="M37" s="54" t="s">
        <v>92</v>
      </c>
      <c r="N37" s="55"/>
      <c r="O37" s="56">
        <v>-35.799999999999997</v>
      </c>
      <c r="P37" s="50">
        <v>-15196</v>
      </c>
      <c r="Q37" s="57">
        <f t="shared" si="2"/>
        <v>618756</v>
      </c>
      <c r="R37" s="245">
        <f t="shared" si="0"/>
        <v>42262</v>
      </c>
    </row>
    <row r="38" spans="1:18" s="50" customFormat="1">
      <c r="A38" s="50">
        <v>30</v>
      </c>
      <c r="B38" s="58" t="s">
        <v>198</v>
      </c>
      <c r="C38" s="50" t="s">
        <v>99</v>
      </c>
      <c r="D38" s="50">
        <v>0.4</v>
      </c>
      <c r="E38" s="59" t="s">
        <v>199</v>
      </c>
      <c r="F38" s="50" t="s">
        <v>90</v>
      </c>
      <c r="G38" s="53" t="s">
        <v>200</v>
      </c>
      <c r="H38" s="50">
        <v>0.94806999999999997</v>
      </c>
      <c r="I38" s="50" t="s">
        <v>158</v>
      </c>
      <c r="J38" s="240" t="s">
        <v>201</v>
      </c>
      <c r="K38" s="50">
        <v>0.94101000000000001</v>
      </c>
      <c r="L38" s="52" t="s">
        <v>202</v>
      </c>
      <c r="M38" s="54" t="s">
        <v>125</v>
      </c>
      <c r="N38" s="55">
        <v>70.599999999999994</v>
      </c>
      <c r="O38" s="56"/>
      <c r="P38" s="50">
        <v>7106</v>
      </c>
      <c r="Q38" s="57">
        <f t="shared" si="2"/>
        <v>625862</v>
      </c>
      <c r="R38" s="245">
        <f t="shared" si="0"/>
        <v>42262</v>
      </c>
    </row>
    <row r="39" spans="1:18" s="50" customFormat="1">
      <c r="A39" s="50">
        <v>31</v>
      </c>
      <c r="B39" s="58" t="s">
        <v>203</v>
      </c>
      <c r="C39" s="50" t="s">
        <v>86</v>
      </c>
      <c r="D39" s="50">
        <v>0.51</v>
      </c>
      <c r="E39" s="52" t="s">
        <v>204</v>
      </c>
      <c r="F39" s="50" t="s">
        <v>90</v>
      </c>
      <c r="G39" s="53" t="s">
        <v>195</v>
      </c>
      <c r="H39" s="50">
        <v>90.411000000000001</v>
      </c>
      <c r="I39" s="50" t="s">
        <v>118</v>
      </c>
      <c r="J39" s="239" t="s">
        <v>205</v>
      </c>
      <c r="K39" s="50">
        <v>90.096999999999994</v>
      </c>
      <c r="L39" s="52" t="s">
        <v>197</v>
      </c>
      <c r="M39" s="54" t="s">
        <v>92</v>
      </c>
      <c r="N39" s="55"/>
      <c r="O39" s="56">
        <v>-31.4</v>
      </c>
      <c r="P39" s="50">
        <v>-16014</v>
      </c>
      <c r="Q39" s="57">
        <f t="shared" si="2"/>
        <v>609848</v>
      </c>
      <c r="R39" s="245">
        <f t="shared" si="0"/>
        <v>42262</v>
      </c>
    </row>
    <row r="40" spans="1:18" s="50" customFormat="1">
      <c r="A40" s="50">
        <v>32</v>
      </c>
      <c r="B40" s="58" t="s">
        <v>206</v>
      </c>
      <c r="C40" s="50" t="s">
        <v>86</v>
      </c>
      <c r="D40" s="50">
        <v>0.19</v>
      </c>
      <c r="E40" s="52" t="s">
        <v>207</v>
      </c>
      <c r="F40" s="50" t="s">
        <v>90</v>
      </c>
      <c r="G40" s="53" t="s">
        <v>208</v>
      </c>
      <c r="H40" s="50">
        <v>185.09700000000001</v>
      </c>
      <c r="I40" s="50" t="s">
        <v>209</v>
      </c>
      <c r="J40" s="239" t="s">
        <v>210</v>
      </c>
      <c r="K40" s="50">
        <v>186.608</v>
      </c>
      <c r="L40" s="52" t="s">
        <v>211</v>
      </c>
      <c r="M40" s="54" t="s">
        <v>125</v>
      </c>
      <c r="N40" s="55">
        <v>151.1</v>
      </c>
      <c r="O40" s="56"/>
      <c r="P40" s="50">
        <v>29279</v>
      </c>
      <c r="Q40" s="57">
        <f t="shared" si="2"/>
        <v>639127</v>
      </c>
      <c r="R40" s="245">
        <f t="shared" si="0"/>
        <v>42263</v>
      </c>
    </row>
    <row r="41" spans="1:18" s="50" customFormat="1">
      <c r="A41" s="50">
        <v>33</v>
      </c>
      <c r="B41" s="58" t="s">
        <v>206</v>
      </c>
      <c r="C41" s="50" t="s">
        <v>99</v>
      </c>
      <c r="D41" s="50">
        <v>0.36</v>
      </c>
      <c r="E41" s="52" t="s">
        <v>212</v>
      </c>
      <c r="F41" s="50" t="s">
        <v>90</v>
      </c>
      <c r="G41" s="53" t="s">
        <v>213</v>
      </c>
      <c r="H41" s="50">
        <v>186.91900000000001</v>
      </c>
      <c r="I41" s="50" t="s">
        <v>118</v>
      </c>
      <c r="J41" s="239" t="s">
        <v>214</v>
      </c>
      <c r="K41" s="50">
        <v>186.929</v>
      </c>
      <c r="L41" s="52" t="s">
        <v>103</v>
      </c>
      <c r="M41" s="54" t="s">
        <v>104</v>
      </c>
      <c r="N41" s="55"/>
      <c r="O41" s="56">
        <v>-1</v>
      </c>
      <c r="P41" s="50">
        <v>360</v>
      </c>
      <c r="Q41" s="57">
        <f t="shared" si="2"/>
        <v>639487</v>
      </c>
      <c r="R41" s="245">
        <f t="shared" si="0"/>
        <v>42264</v>
      </c>
    </row>
    <row r="42" spans="1:18" s="50" customFormat="1">
      <c r="A42" s="50">
        <v>34</v>
      </c>
      <c r="B42" s="58" t="s">
        <v>215</v>
      </c>
      <c r="C42" s="50" t="s">
        <v>99</v>
      </c>
      <c r="D42" s="50">
        <v>0.37</v>
      </c>
      <c r="E42" s="52" t="s">
        <v>152</v>
      </c>
      <c r="F42" s="50" t="s">
        <v>90</v>
      </c>
      <c r="G42" s="53" t="s">
        <v>216</v>
      </c>
      <c r="H42" s="50">
        <v>0.71743999999999997</v>
      </c>
      <c r="I42" s="50" t="s">
        <v>90</v>
      </c>
      <c r="J42" s="239" t="s">
        <v>217</v>
      </c>
      <c r="K42" s="50">
        <v>0.71506000000000003</v>
      </c>
      <c r="L42" s="52" t="s">
        <v>218</v>
      </c>
      <c r="M42" s="54" t="s">
        <v>125</v>
      </c>
      <c r="N42" s="55">
        <v>23.8</v>
      </c>
      <c r="O42" s="56"/>
      <c r="P42" s="50">
        <v>10645</v>
      </c>
      <c r="Q42" s="57">
        <f t="shared" si="2"/>
        <v>650132</v>
      </c>
      <c r="R42" s="245">
        <f t="shared" si="0"/>
        <v>42264</v>
      </c>
    </row>
    <row r="43" spans="1:18" s="50" customFormat="1">
      <c r="A43" s="50">
        <v>35</v>
      </c>
      <c r="B43" s="58" t="s">
        <v>460</v>
      </c>
      <c r="C43" s="50" t="s">
        <v>99</v>
      </c>
      <c r="D43" s="50">
        <v>0.22</v>
      </c>
      <c r="E43" s="52" t="s">
        <v>152</v>
      </c>
      <c r="F43" s="50" t="s">
        <v>90</v>
      </c>
      <c r="G43" s="53" t="s">
        <v>219</v>
      </c>
      <c r="H43" s="50">
        <v>136.72200000000001</v>
      </c>
      <c r="I43" s="50" t="s">
        <v>90</v>
      </c>
      <c r="J43" s="239" t="s">
        <v>220</v>
      </c>
      <c r="K43" s="50">
        <v>136.32599999999999</v>
      </c>
      <c r="L43" s="52" t="s">
        <v>218</v>
      </c>
      <c r="M43" s="54" t="s">
        <v>125</v>
      </c>
      <c r="N43" s="55">
        <v>39.6</v>
      </c>
      <c r="O43" s="56"/>
      <c r="P43" s="50">
        <v>8712</v>
      </c>
      <c r="Q43" s="57">
        <f t="shared" si="2"/>
        <v>658844</v>
      </c>
      <c r="R43" s="245">
        <f t="shared" si="0"/>
        <v>42265</v>
      </c>
    </row>
    <row r="44" spans="1:18" s="50" customFormat="1">
      <c r="B44" s="58" t="s">
        <v>164</v>
      </c>
      <c r="E44" s="52"/>
      <c r="G44" s="53"/>
      <c r="J44" s="239"/>
      <c r="L44" s="52"/>
      <c r="M44" s="60" t="s">
        <v>221</v>
      </c>
      <c r="N44" s="55">
        <f>SUM(N33:N43)</f>
        <v>346.2</v>
      </c>
      <c r="O44" s="56">
        <f>SUM(O33:O43)</f>
        <v>-68.400000000000006</v>
      </c>
      <c r="P44" s="50">
        <f>SUM(P33:P43)</f>
        <v>32148</v>
      </c>
      <c r="Q44" s="57"/>
      <c r="R44" s="245" t="str">
        <f t="shared" si="0"/>
        <v/>
      </c>
    </row>
    <row r="45" spans="1:18" s="50" customFormat="1">
      <c r="B45" s="51" t="s">
        <v>222</v>
      </c>
      <c r="E45" s="52"/>
      <c r="G45" s="53"/>
      <c r="J45" s="239"/>
      <c r="L45" s="52"/>
      <c r="M45" s="54"/>
      <c r="N45" s="55"/>
      <c r="O45" s="56"/>
      <c r="Q45" s="57"/>
      <c r="R45" s="245" t="str">
        <f t="shared" si="0"/>
        <v/>
      </c>
    </row>
    <row r="46" spans="1:18" s="50" customFormat="1">
      <c r="A46" s="50">
        <v>36</v>
      </c>
      <c r="B46" s="58" t="s">
        <v>215</v>
      </c>
      <c r="C46" s="50" t="s">
        <v>99</v>
      </c>
      <c r="D46" s="50">
        <v>1.25</v>
      </c>
      <c r="E46" s="52" t="s">
        <v>223</v>
      </c>
      <c r="F46" s="50" t="s">
        <v>191</v>
      </c>
      <c r="G46" s="53" t="s">
        <v>224</v>
      </c>
      <c r="H46" s="50">
        <v>0.71626999999999996</v>
      </c>
      <c r="I46" s="50" t="s">
        <v>158</v>
      </c>
      <c r="J46" s="239" t="s">
        <v>225</v>
      </c>
      <c r="K46" s="50">
        <v>0.71718000000000004</v>
      </c>
      <c r="L46" s="52"/>
      <c r="M46" s="54" t="s">
        <v>92</v>
      </c>
      <c r="N46" s="55"/>
      <c r="O46" s="56">
        <v>-9.1</v>
      </c>
      <c r="P46" s="50">
        <v>-16622</v>
      </c>
      <c r="Q46" s="57">
        <f>Q42+P46</f>
        <v>633510</v>
      </c>
      <c r="R46" s="245">
        <f t="shared" si="0"/>
        <v>42268</v>
      </c>
    </row>
    <row r="47" spans="1:18" s="50" customFormat="1">
      <c r="A47" s="50">
        <v>37</v>
      </c>
      <c r="B47" s="58" t="s">
        <v>215</v>
      </c>
      <c r="C47" s="50" t="s">
        <v>99</v>
      </c>
      <c r="D47" s="50">
        <v>1.5</v>
      </c>
      <c r="E47" s="52" t="s">
        <v>226</v>
      </c>
      <c r="F47" s="50" t="s">
        <v>191</v>
      </c>
      <c r="G47" s="53" t="s">
        <v>227</v>
      </c>
      <c r="H47" s="50">
        <v>0.71782999999999997</v>
      </c>
      <c r="I47" s="50" t="s">
        <v>158</v>
      </c>
      <c r="J47" s="239" t="s">
        <v>228</v>
      </c>
      <c r="K47" s="50">
        <v>0.71786000000000005</v>
      </c>
      <c r="L47" s="52"/>
      <c r="M47" s="54" t="s">
        <v>92</v>
      </c>
      <c r="N47" s="55"/>
      <c r="O47" s="56">
        <v>-0.3</v>
      </c>
      <c r="P47" s="50">
        <v>-21614</v>
      </c>
      <c r="Q47" s="57">
        <f>Q46+P47</f>
        <v>611896</v>
      </c>
      <c r="R47" s="245">
        <f t="shared" si="0"/>
        <v>42268</v>
      </c>
    </row>
    <row r="48" spans="1:18" s="50" customFormat="1">
      <c r="A48" s="50">
        <v>38</v>
      </c>
      <c r="B48" s="58" t="s">
        <v>215</v>
      </c>
      <c r="C48" s="50" t="s">
        <v>99</v>
      </c>
      <c r="D48" s="50">
        <v>0.59</v>
      </c>
      <c r="E48" s="52" t="s">
        <v>229</v>
      </c>
      <c r="F48" s="50" t="s">
        <v>191</v>
      </c>
      <c r="G48" s="53" t="s">
        <v>230</v>
      </c>
      <c r="H48" s="50">
        <v>0.71596000000000004</v>
      </c>
      <c r="I48" s="50" t="s">
        <v>118</v>
      </c>
      <c r="J48" s="239" t="s">
        <v>231</v>
      </c>
      <c r="K48" s="50">
        <v>0.70916000000000001</v>
      </c>
      <c r="L48" s="52" t="s">
        <v>232</v>
      </c>
      <c r="M48" s="54" t="s">
        <v>125</v>
      </c>
      <c r="N48" s="55">
        <v>68</v>
      </c>
      <c r="O48" s="56"/>
      <c r="P48" s="50">
        <v>48083</v>
      </c>
      <c r="Q48" s="57">
        <f t="shared" ref="Q48:Q58" si="3">Q47+P48</f>
        <v>659979</v>
      </c>
      <c r="R48" s="245">
        <f t="shared" si="0"/>
        <v>42268</v>
      </c>
    </row>
    <row r="49" spans="1:18" s="50" customFormat="1">
      <c r="A49" s="54">
        <v>39</v>
      </c>
      <c r="B49" s="61" t="s">
        <v>233</v>
      </c>
      <c r="C49" s="54" t="s">
        <v>86</v>
      </c>
      <c r="D49" s="54">
        <v>0.8</v>
      </c>
      <c r="E49" s="59" t="s">
        <v>137</v>
      </c>
      <c r="F49" s="54" t="s">
        <v>191</v>
      </c>
      <c r="G49" s="62" t="s">
        <v>234</v>
      </c>
      <c r="H49" s="54">
        <v>0.62895000000000001</v>
      </c>
      <c r="I49" s="54" t="s">
        <v>90</v>
      </c>
      <c r="J49" s="241" t="s">
        <v>235</v>
      </c>
      <c r="K49" s="54">
        <v>0.62697000000000003</v>
      </c>
      <c r="L49" s="59"/>
      <c r="M49" s="54" t="s">
        <v>92</v>
      </c>
      <c r="N49" s="63"/>
      <c r="O49" s="56">
        <v>-19.8</v>
      </c>
      <c r="P49" s="54">
        <v>-19004</v>
      </c>
      <c r="Q49" s="57">
        <f t="shared" si="3"/>
        <v>640975</v>
      </c>
      <c r="R49" s="245">
        <f t="shared" si="0"/>
        <v>42269</v>
      </c>
    </row>
    <row r="50" spans="1:18" s="50" customFormat="1">
      <c r="A50" s="54">
        <v>40</v>
      </c>
      <c r="B50" s="61" t="s">
        <v>236</v>
      </c>
      <c r="C50" s="54" t="s">
        <v>86</v>
      </c>
      <c r="D50" s="54">
        <v>0.43</v>
      </c>
      <c r="E50" s="59" t="s">
        <v>137</v>
      </c>
      <c r="F50" s="54" t="s">
        <v>90</v>
      </c>
      <c r="G50" s="62" t="s">
        <v>237</v>
      </c>
      <c r="H50" s="54">
        <v>1.47926</v>
      </c>
      <c r="I50" s="54" t="s">
        <v>90</v>
      </c>
      <c r="J50" s="241" t="s">
        <v>238</v>
      </c>
      <c r="K50" s="54">
        <v>1.47424</v>
      </c>
      <c r="L50" s="59"/>
      <c r="M50" s="54" t="s">
        <v>92</v>
      </c>
      <c r="N50" s="63"/>
      <c r="O50" s="56">
        <v>-50.2</v>
      </c>
      <c r="P50" s="54">
        <v>-19544</v>
      </c>
      <c r="Q50" s="57">
        <f t="shared" si="3"/>
        <v>621431</v>
      </c>
      <c r="R50" s="245">
        <f t="shared" si="0"/>
        <v>42270</v>
      </c>
    </row>
    <row r="51" spans="1:18" s="50" customFormat="1">
      <c r="A51" s="50">
        <v>41</v>
      </c>
      <c r="B51" s="58" t="s">
        <v>239</v>
      </c>
      <c r="C51" s="54" t="s">
        <v>99</v>
      </c>
      <c r="D51" s="54">
        <v>1.22</v>
      </c>
      <c r="E51" s="59" t="s">
        <v>240</v>
      </c>
      <c r="F51" s="54" t="s">
        <v>191</v>
      </c>
      <c r="G51" s="53" t="s">
        <v>241</v>
      </c>
      <c r="H51" s="54">
        <v>1.32792</v>
      </c>
      <c r="I51" s="54" t="s">
        <v>90</v>
      </c>
      <c r="J51" s="239" t="s">
        <v>242</v>
      </c>
      <c r="K51" s="54">
        <v>1.3285899999999999</v>
      </c>
      <c r="L51" s="52"/>
      <c r="M51" s="54" t="s">
        <v>92</v>
      </c>
      <c r="N51" s="55"/>
      <c r="O51" s="56">
        <v>-6.7</v>
      </c>
      <c r="P51" s="50">
        <v>-7404</v>
      </c>
      <c r="Q51" s="57">
        <f t="shared" si="3"/>
        <v>614027</v>
      </c>
      <c r="R51" s="245">
        <f t="shared" si="0"/>
        <v>42270</v>
      </c>
    </row>
    <row r="52" spans="1:18" s="50" customFormat="1">
      <c r="A52" s="50">
        <v>42</v>
      </c>
      <c r="B52" s="58" t="s">
        <v>112</v>
      </c>
      <c r="C52" s="54" t="s">
        <v>86</v>
      </c>
      <c r="D52" s="54">
        <v>0.85</v>
      </c>
      <c r="E52" s="59" t="s">
        <v>243</v>
      </c>
      <c r="F52" s="54" t="s">
        <v>191</v>
      </c>
      <c r="G52" s="53" t="s">
        <v>241</v>
      </c>
      <c r="H52" s="54">
        <v>133.35400000000001</v>
      </c>
      <c r="I52" s="54" t="s">
        <v>158</v>
      </c>
      <c r="J52" s="239" t="s">
        <v>238</v>
      </c>
      <c r="K52" s="54">
        <v>133.547</v>
      </c>
      <c r="L52" s="59" t="s">
        <v>244</v>
      </c>
      <c r="M52" s="54" t="s">
        <v>125</v>
      </c>
      <c r="N52" s="55">
        <v>19.3</v>
      </c>
      <c r="O52" s="56"/>
      <c r="P52" s="50">
        <v>16405</v>
      </c>
      <c r="Q52" s="57">
        <f t="shared" si="3"/>
        <v>630432</v>
      </c>
      <c r="R52" s="245">
        <f t="shared" si="0"/>
        <v>42270</v>
      </c>
    </row>
    <row r="53" spans="1:18" s="50" customFormat="1">
      <c r="A53" s="50">
        <v>43</v>
      </c>
      <c r="B53" s="58" t="s">
        <v>116</v>
      </c>
      <c r="C53" s="54" t="s">
        <v>86</v>
      </c>
      <c r="D53" s="54">
        <v>1</v>
      </c>
      <c r="E53" s="59" t="s">
        <v>245</v>
      </c>
      <c r="F53" s="54" t="s">
        <v>191</v>
      </c>
      <c r="G53" s="53" t="s">
        <v>246</v>
      </c>
      <c r="H53" s="54">
        <v>0.62639</v>
      </c>
      <c r="I53" s="54" t="s">
        <v>158</v>
      </c>
      <c r="J53" s="239" t="s">
        <v>247</v>
      </c>
      <c r="K53" s="54">
        <v>0.63490999999999997</v>
      </c>
      <c r="L53" s="52" t="s">
        <v>232</v>
      </c>
      <c r="M53" s="54" t="s">
        <v>125</v>
      </c>
      <c r="N53" s="55">
        <v>85.2</v>
      </c>
      <c r="O53" s="56"/>
      <c r="P53" s="50">
        <v>101606</v>
      </c>
      <c r="Q53" s="57">
        <f t="shared" si="3"/>
        <v>732038</v>
      </c>
      <c r="R53" s="245">
        <f t="shared" si="0"/>
        <v>42270</v>
      </c>
    </row>
    <row r="54" spans="1:18" s="50" customFormat="1">
      <c r="A54" s="50">
        <v>44</v>
      </c>
      <c r="B54" s="58" t="s">
        <v>215</v>
      </c>
      <c r="C54" s="54" t="s">
        <v>86</v>
      </c>
      <c r="D54" s="54">
        <v>0.5</v>
      </c>
      <c r="E54" s="59" t="s">
        <v>248</v>
      </c>
      <c r="F54" s="54" t="s">
        <v>191</v>
      </c>
      <c r="G54" s="53" t="s">
        <v>249</v>
      </c>
      <c r="H54" s="54">
        <v>0.70121999999999995</v>
      </c>
      <c r="I54" s="54" t="s">
        <v>158</v>
      </c>
      <c r="J54" s="239" t="s">
        <v>250</v>
      </c>
      <c r="K54" s="54">
        <v>0.69869999999999999</v>
      </c>
      <c r="L54" s="52"/>
      <c r="M54" s="54" t="s">
        <v>92</v>
      </c>
      <c r="N54" s="55"/>
      <c r="O54" s="56">
        <v>-25.2</v>
      </c>
      <c r="P54" s="50">
        <v>-15129</v>
      </c>
      <c r="Q54" s="57">
        <f t="shared" si="3"/>
        <v>716909</v>
      </c>
      <c r="R54" s="245">
        <f t="shared" si="0"/>
        <v>42271</v>
      </c>
    </row>
    <row r="55" spans="1:18" s="50" customFormat="1">
      <c r="A55" s="50">
        <v>45</v>
      </c>
      <c r="B55" s="58" t="s">
        <v>251</v>
      </c>
      <c r="C55" s="54" t="s">
        <v>99</v>
      </c>
      <c r="D55" s="54">
        <v>0.53</v>
      </c>
      <c r="E55" s="59" t="s">
        <v>252</v>
      </c>
      <c r="F55" s="54" t="s">
        <v>191</v>
      </c>
      <c r="G55" s="53" t="s">
        <v>253</v>
      </c>
      <c r="H55" s="54">
        <v>2.1907199999999998</v>
      </c>
      <c r="I55" s="54" t="s">
        <v>158</v>
      </c>
      <c r="J55" s="239" t="s">
        <v>253</v>
      </c>
      <c r="K55" s="54">
        <v>2.19415</v>
      </c>
      <c r="L55" s="52"/>
      <c r="M55" s="54" t="s">
        <v>92</v>
      </c>
      <c r="N55" s="55"/>
      <c r="O55" s="56">
        <v>-34.299999999999997</v>
      </c>
      <c r="P55" s="50">
        <v>-15201</v>
      </c>
      <c r="Q55" s="57">
        <f t="shared" si="3"/>
        <v>701708</v>
      </c>
      <c r="R55" s="245">
        <f t="shared" si="0"/>
        <v>42271</v>
      </c>
    </row>
    <row r="56" spans="1:18" s="50" customFormat="1">
      <c r="A56" s="50">
        <v>46</v>
      </c>
      <c r="B56" s="58" t="s">
        <v>254</v>
      </c>
      <c r="C56" s="54" t="s">
        <v>99</v>
      </c>
      <c r="D56" s="54">
        <v>0.24</v>
      </c>
      <c r="E56" s="59" t="s">
        <v>255</v>
      </c>
      <c r="F56" s="54" t="s">
        <v>191</v>
      </c>
      <c r="G56" s="53" t="s">
        <v>256</v>
      </c>
      <c r="H56" s="54">
        <v>1.61243</v>
      </c>
      <c r="I56" s="54" t="s">
        <v>158</v>
      </c>
      <c r="J56" s="239" t="s">
        <v>257</v>
      </c>
      <c r="K56" s="54">
        <v>1.61276</v>
      </c>
      <c r="L56" s="52" t="s">
        <v>103</v>
      </c>
      <c r="M56" s="54" t="s">
        <v>104</v>
      </c>
      <c r="N56" s="55"/>
      <c r="O56" s="56">
        <v>-3.3</v>
      </c>
      <c r="P56" s="50">
        <v>-661</v>
      </c>
      <c r="Q56" s="57">
        <f t="shared" si="3"/>
        <v>701047</v>
      </c>
      <c r="R56" s="245">
        <f t="shared" si="0"/>
        <v>42271</v>
      </c>
    </row>
    <row r="57" spans="1:18" s="50" customFormat="1">
      <c r="A57" s="50">
        <v>47</v>
      </c>
      <c r="B57" s="58" t="s">
        <v>182</v>
      </c>
      <c r="C57" s="54" t="s">
        <v>86</v>
      </c>
      <c r="D57" s="54">
        <v>0.45</v>
      </c>
      <c r="E57" s="59" t="s">
        <v>248</v>
      </c>
      <c r="F57" s="54" t="s">
        <v>191</v>
      </c>
      <c r="G57" s="53" t="s">
        <v>258</v>
      </c>
      <c r="H57" s="54">
        <v>1.5231699999999999</v>
      </c>
      <c r="I57" s="54" t="s">
        <v>158</v>
      </c>
      <c r="J57" s="239" t="s">
        <v>259</v>
      </c>
      <c r="K57" s="54">
        <v>1.52013</v>
      </c>
      <c r="L57" s="52"/>
      <c r="M57" s="54" t="s">
        <v>92</v>
      </c>
      <c r="N57" s="55"/>
      <c r="O57" s="56">
        <v>-30.4</v>
      </c>
      <c r="P57" s="50">
        <v>-16528</v>
      </c>
      <c r="Q57" s="57">
        <f t="shared" si="3"/>
        <v>684519</v>
      </c>
      <c r="R57" s="245">
        <f t="shared" si="0"/>
        <v>42272</v>
      </c>
    </row>
    <row r="58" spans="1:18" s="50" customFormat="1">
      <c r="A58" s="50">
        <v>48</v>
      </c>
      <c r="B58" s="58" t="s">
        <v>203</v>
      </c>
      <c r="C58" s="54" t="s">
        <v>86</v>
      </c>
      <c r="D58" s="54">
        <v>0.91</v>
      </c>
      <c r="E58" s="59" t="s">
        <v>260</v>
      </c>
      <c r="F58" s="54" t="s">
        <v>191</v>
      </c>
      <c r="G58" s="53" t="s">
        <v>261</v>
      </c>
      <c r="H58" s="54">
        <v>90.366</v>
      </c>
      <c r="I58" s="54" t="s">
        <v>158</v>
      </c>
      <c r="J58" s="239" t="s">
        <v>262</v>
      </c>
      <c r="K58" s="54">
        <v>90.472999999999999</v>
      </c>
      <c r="L58" s="52" t="s">
        <v>263</v>
      </c>
      <c r="M58" s="54" t="s">
        <v>125</v>
      </c>
      <c r="N58" s="55">
        <v>10.7</v>
      </c>
      <c r="O58" s="56"/>
      <c r="P58" s="50">
        <v>9737</v>
      </c>
      <c r="Q58" s="57">
        <f t="shared" si="3"/>
        <v>694256</v>
      </c>
      <c r="R58" s="245">
        <f t="shared" si="0"/>
        <v>42272</v>
      </c>
    </row>
    <row r="59" spans="1:18" s="50" customFormat="1">
      <c r="B59" s="58"/>
      <c r="C59" s="54"/>
      <c r="D59" s="54"/>
      <c r="E59" s="59"/>
      <c r="F59" s="54"/>
      <c r="G59" s="53"/>
      <c r="H59" s="54"/>
      <c r="I59" s="54"/>
      <c r="J59" s="239"/>
      <c r="K59" s="54"/>
      <c r="L59" s="52"/>
      <c r="M59" s="60" t="s">
        <v>264</v>
      </c>
      <c r="N59" s="55">
        <f>SUM(N46:N58)</f>
        <v>183.2</v>
      </c>
      <c r="O59" s="56">
        <f>SUM(O46:O58)</f>
        <v>-179.30000000000004</v>
      </c>
      <c r="P59" s="50">
        <f>SUM(P46:P58)</f>
        <v>44124</v>
      </c>
      <c r="Q59" s="57"/>
      <c r="R59" s="245" t="str">
        <f t="shared" si="0"/>
        <v/>
      </c>
    </row>
    <row r="60" spans="1:18" s="50" customFormat="1">
      <c r="B60" s="51" t="s">
        <v>265</v>
      </c>
      <c r="C60" s="54"/>
      <c r="D60" s="54"/>
      <c r="E60" s="59"/>
      <c r="F60" s="54"/>
      <c r="G60" s="53"/>
      <c r="H60" s="54"/>
      <c r="I60" s="54"/>
      <c r="J60" s="239"/>
      <c r="K60" s="54"/>
      <c r="L60" s="52"/>
      <c r="M60" s="54"/>
      <c r="N60" s="55"/>
      <c r="O60" s="56"/>
      <c r="Q60" s="57"/>
      <c r="R60" s="245" t="str">
        <f t="shared" si="0"/>
        <v/>
      </c>
    </row>
    <row r="61" spans="1:18" s="50" customFormat="1">
      <c r="A61" s="50">
        <v>49</v>
      </c>
      <c r="B61" s="58" t="s">
        <v>215</v>
      </c>
      <c r="C61" s="54" t="s">
        <v>86</v>
      </c>
      <c r="D61" s="54">
        <v>2.1</v>
      </c>
      <c r="E61" s="59" t="s">
        <v>266</v>
      </c>
      <c r="F61" s="54" t="s">
        <v>191</v>
      </c>
      <c r="G61" s="53" t="s">
        <v>267</v>
      </c>
      <c r="H61" s="54">
        <v>0.69916999999999996</v>
      </c>
      <c r="I61" s="50" t="s">
        <v>268</v>
      </c>
      <c r="J61" s="239" t="s">
        <v>267</v>
      </c>
      <c r="K61" s="54">
        <v>0.69823000000000002</v>
      </c>
      <c r="L61" s="59" t="s">
        <v>185</v>
      </c>
      <c r="M61" s="61" t="s">
        <v>104</v>
      </c>
      <c r="N61" s="55"/>
      <c r="O61" s="56">
        <v>-9.4</v>
      </c>
      <c r="P61" s="50">
        <v>-1513</v>
      </c>
      <c r="Q61" s="57">
        <f>Q49+P61</f>
        <v>639462</v>
      </c>
      <c r="R61" s="245">
        <f t="shared" si="0"/>
        <v>42275</v>
      </c>
    </row>
    <row r="62" spans="1:18" s="50" customFormat="1">
      <c r="A62" s="50">
        <v>50</v>
      </c>
      <c r="B62" s="58" t="s">
        <v>215</v>
      </c>
      <c r="C62" s="54" t="s">
        <v>86</v>
      </c>
      <c r="D62" s="54">
        <v>2.1</v>
      </c>
      <c r="E62" s="59"/>
      <c r="F62" s="54" t="s">
        <v>158</v>
      </c>
      <c r="G62" s="53" t="s">
        <v>267</v>
      </c>
      <c r="H62" s="54">
        <v>0.69916999999999996</v>
      </c>
      <c r="I62" s="50" t="s">
        <v>268</v>
      </c>
      <c r="J62" s="239" t="s">
        <v>267</v>
      </c>
      <c r="K62" s="54">
        <v>0.69811999999999996</v>
      </c>
      <c r="L62" s="52"/>
      <c r="M62" s="61" t="s">
        <v>92</v>
      </c>
      <c r="N62" s="55"/>
      <c r="O62" s="56">
        <v>-10.5</v>
      </c>
      <c r="P62" s="50">
        <v>-27030</v>
      </c>
      <c r="Q62" s="57">
        <f t="shared" ref="Q62:Q68" si="4">Q61+P62</f>
        <v>612432</v>
      </c>
      <c r="R62" s="245">
        <f t="shared" si="0"/>
        <v>42275</v>
      </c>
    </row>
    <row r="63" spans="1:18" s="50" customFormat="1">
      <c r="A63" s="50">
        <v>51</v>
      </c>
      <c r="B63" s="58" t="s">
        <v>215</v>
      </c>
      <c r="C63" s="54" t="s">
        <v>86</v>
      </c>
      <c r="D63" s="54">
        <v>0.88</v>
      </c>
      <c r="E63" s="59" t="s">
        <v>269</v>
      </c>
      <c r="F63" s="54" t="s">
        <v>158</v>
      </c>
      <c r="G63" s="53" t="s">
        <v>267</v>
      </c>
      <c r="H63" s="54">
        <v>0.69972999999999996</v>
      </c>
      <c r="I63" s="54" t="s">
        <v>268</v>
      </c>
      <c r="J63" s="239" t="s">
        <v>270</v>
      </c>
      <c r="K63" s="54">
        <v>0.69793000000000005</v>
      </c>
      <c r="L63" s="52"/>
      <c r="M63" s="61" t="s">
        <v>92</v>
      </c>
      <c r="N63" s="55"/>
      <c r="O63" s="56">
        <v>-18</v>
      </c>
      <c r="P63" s="50">
        <v>-19268</v>
      </c>
      <c r="Q63" s="57">
        <f t="shared" si="4"/>
        <v>593164</v>
      </c>
      <c r="R63" s="245">
        <f t="shared" si="0"/>
        <v>42275</v>
      </c>
    </row>
    <row r="64" spans="1:18" s="50" customFormat="1">
      <c r="A64" s="50">
        <v>52</v>
      </c>
      <c r="B64" s="58" t="s">
        <v>93</v>
      </c>
      <c r="C64" s="54" t="s">
        <v>99</v>
      </c>
      <c r="D64" s="54">
        <v>0.82</v>
      </c>
      <c r="E64" s="52" t="s">
        <v>271</v>
      </c>
      <c r="F64" s="54" t="s">
        <v>158</v>
      </c>
      <c r="G64" s="53" t="s">
        <v>272</v>
      </c>
      <c r="H64" s="54">
        <v>0.74153999999999998</v>
      </c>
      <c r="I64" s="54" t="s">
        <v>158</v>
      </c>
      <c r="J64" s="239" t="s">
        <v>273</v>
      </c>
      <c r="K64" s="54">
        <v>0.74134</v>
      </c>
      <c r="L64" s="59" t="s">
        <v>103</v>
      </c>
      <c r="M64" s="61" t="s">
        <v>104</v>
      </c>
      <c r="N64" s="55">
        <v>2</v>
      </c>
      <c r="O64" s="56"/>
      <c r="P64" s="50">
        <v>2977</v>
      </c>
      <c r="Q64" s="57">
        <f t="shared" si="4"/>
        <v>596141</v>
      </c>
      <c r="R64" s="245">
        <f t="shared" si="0"/>
        <v>42276</v>
      </c>
    </row>
    <row r="65" spans="1:18" s="50" customFormat="1">
      <c r="A65" s="50">
        <v>53</v>
      </c>
      <c r="B65" s="58" t="s">
        <v>93</v>
      </c>
      <c r="C65" s="54" t="s">
        <v>99</v>
      </c>
      <c r="D65" s="54">
        <v>0.5</v>
      </c>
      <c r="E65" s="52" t="s">
        <v>271</v>
      </c>
      <c r="F65" s="54" t="s">
        <v>191</v>
      </c>
      <c r="G65" s="53" t="s">
        <v>274</v>
      </c>
      <c r="H65" s="54">
        <v>0.74197000000000002</v>
      </c>
      <c r="I65" s="54" t="s">
        <v>158</v>
      </c>
      <c r="J65" s="240" t="s">
        <v>275</v>
      </c>
      <c r="K65" s="54">
        <v>0.73699999999999999</v>
      </c>
      <c r="L65" s="59" t="s">
        <v>276</v>
      </c>
      <c r="M65" s="61" t="s">
        <v>125</v>
      </c>
      <c r="N65" s="55">
        <v>49.7</v>
      </c>
      <c r="O65" s="56"/>
      <c r="P65" s="50">
        <v>45139</v>
      </c>
      <c r="Q65" s="57">
        <f t="shared" si="4"/>
        <v>641280</v>
      </c>
      <c r="R65" s="245">
        <f t="shared" si="0"/>
        <v>42277</v>
      </c>
    </row>
    <row r="66" spans="1:18" s="50" customFormat="1">
      <c r="A66" s="50">
        <v>54</v>
      </c>
      <c r="B66" s="58" t="s">
        <v>277</v>
      </c>
      <c r="C66" s="54" t="s">
        <v>99</v>
      </c>
      <c r="D66" s="54">
        <v>0.99</v>
      </c>
      <c r="E66" s="52" t="s">
        <v>278</v>
      </c>
      <c r="F66" s="54" t="s">
        <v>191</v>
      </c>
      <c r="G66" s="53" t="s">
        <v>279</v>
      </c>
      <c r="H66" s="54">
        <v>76.942999999999998</v>
      </c>
      <c r="I66" s="54" t="s">
        <v>158</v>
      </c>
      <c r="J66" s="240" t="s">
        <v>280</v>
      </c>
      <c r="K66" s="54">
        <v>77.253</v>
      </c>
      <c r="L66" s="52"/>
      <c r="M66" s="61" t="s">
        <v>92</v>
      </c>
      <c r="N66" s="55"/>
      <c r="O66" s="56">
        <v>-31</v>
      </c>
      <c r="P66" s="50">
        <v>-30690</v>
      </c>
      <c r="Q66" s="57">
        <f t="shared" si="4"/>
        <v>610590</v>
      </c>
      <c r="R66" s="245">
        <f t="shared" si="0"/>
        <v>42278</v>
      </c>
    </row>
    <row r="67" spans="1:18" s="50" customFormat="1">
      <c r="A67" s="50">
        <v>55</v>
      </c>
      <c r="B67" s="58" t="s">
        <v>236</v>
      </c>
      <c r="C67" s="54" t="s">
        <v>86</v>
      </c>
      <c r="D67" s="54">
        <v>0.8</v>
      </c>
      <c r="E67" s="52" t="s">
        <v>281</v>
      </c>
      <c r="F67" s="54" t="s">
        <v>191</v>
      </c>
      <c r="G67" s="53" t="s">
        <v>282</v>
      </c>
      <c r="H67" s="54">
        <v>1.48153</v>
      </c>
      <c r="I67" s="54" t="s">
        <v>158</v>
      </c>
      <c r="J67" s="240" t="s">
        <v>283</v>
      </c>
      <c r="K67" s="54">
        <v>1.4814799999999999</v>
      </c>
      <c r="L67" s="52" t="s">
        <v>103</v>
      </c>
      <c r="M67" s="61" t="s">
        <v>104</v>
      </c>
      <c r="N67" s="55"/>
      <c r="O67" s="56">
        <v>-0.5</v>
      </c>
      <c r="P67" s="50">
        <v>-362</v>
      </c>
      <c r="Q67" s="57">
        <f t="shared" si="4"/>
        <v>610228</v>
      </c>
      <c r="R67" s="245">
        <f t="shared" ref="R67:R111" si="5">IF(G67&lt;&gt;"",DATEVALUE(LEFT(G67,4)&amp;"/"&amp;MID(G67,6,2)&amp;"/"&amp;MID(G67,9,2)),"")</f>
        <v>42278</v>
      </c>
    </row>
    <row r="68" spans="1:18" s="50" customFormat="1">
      <c r="A68" s="50">
        <v>56</v>
      </c>
      <c r="B68" s="58" t="s">
        <v>239</v>
      </c>
      <c r="C68" s="54" t="s">
        <v>86</v>
      </c>
      <c r="D68" s="54">
        <v>0.7</v>
      </c>
      <c r="E68" s="52" t="s">
        <v>278</v>
      </c>
      <c r="F68" s="54" t="s">
        <v>191</v>
      </c>
      <c r="G68" s="53" t="s">
        <v>284</v>
      </c>
      <c r="H68" s="54">
        <v>1.3238399999999999</v>
      </c>
      <c r="I68" s="54" t="s">
        <v>158</v>
      </c>
      <c r="J68" s="240" t="s">
        <v>285</v>
      </c>
      <c r="K68" s="54">
        <v>1.32334</v>
      </c>
      <c r="L68" s="52" t="s">
        <v>185</v>
      </c>
      <c r="M68" s="61" t="s">
        <v>92</v>
      </c>
      <c r="N68" s="55"/>
      <c r="O68" s="56">
        <v>-5</v>
      </c>
      <c r="P68" s="50">
        <v>-3182</v>
      </c>
      <c r="Q68" s="57">
        <f t="shared" si="4"/>
        <v>607046</v>
      </c>
      <c r="R68" s="245">
        <f t="shared" si="5"/>
        <v>42279</v>
      </c>
    </row>
    <row r="69" spans="1:18" s="50" customFormat="1">
      <c r="B69" s="58"/>
      <c r="E69" s="52"/>
      <c r="G69" s="53"/>
      <c r="J69" s="239"/>
      <c r="L69" s="52"/>
      <c r="M69" s="60" t="s">
        <v>286</v>
      </c>
      <c r="N69" s="55">
        <f>SUM(N64:N68)</f>
        <v>51.7</v>
      </c>
      <c r="O69" s="56">
        <f>SUM(O61:O68)</f>
        <v>-74.400000000000006</v>
      </c>
      <c r="P69" s="54">
        <f>SUM(P61:P68)</f>
        <v>-33929</v>
      </c>
      <c r="Q69" s="57"/>
      <c r="R69" s="245" t="str">
        <f t="shared" si="5"/>
        <v/>
      </c>
    </row>
    <row r="70" spans="1:18" s="50" customFormat="1">
      <c r="B70" s="58"/>
      <c r="E70" s="52"/>
      <c r="G70" s="53"/>
      <c r="J70" s="239"/>
      <c r="L70" s="52"/>
      <c r="N70" s="55"/>
      <c r="O70" s="56"/>
      <c r="Q70" s="57"/>
      <c r="R70" s="245" t="str">
        <f t="shared" si="5"/>
        <v/>
      </c>
    </row>
    <row r="71" spans="1:18" s="50" customFormat="1" ht="14.25" thickBot="1">
      <c r="B71" s="58"/>
      <c r="E71" s="52"/>
      <c r="G71" s="53"/>
      <c r="J71" s="239"/>
      <c r="L71" s="52"/>
      <c r="N71" s="55"/>
      <c r="O71" s="188" t="s">
        <v>287</v>
      </c>
      <c r="P71" s="189">
        <f>SUM(P61:P68,P46:P58,P33:P43,P26:P30,P15:P22)</f>
        <v>-34813</v>
      </c>
      <c r="Q71" s="190">
        <v>607046</v>
      </c>
      <c r="R71" s="245" t="str">
        <f t="shared" si="5"/>
        <v/>
      </c>
    </row>
    <row r="72" spans="1:18" s="50" customFormat="1" ht="14.25" thickTop="1">
      <c r="B72" s="58"/>
      <c r="E72" s="52"/>
      <c r="G72" s="53"/>
      <c r="J72" s="239"/>
      <c r="L72" s="52"/>
      <c r="N72" s="55"/>
      <c r="O72" s="56"/>
      <c r="Q72" s="57"/>
      <c r="R72" s="245" t="str">
        <f t="shared" si="5"/>
        <v/>
      </c>
    </row>
    <row r="73" spans="1:18" s="50" customFormat="1">
      <c r="B73" s="51" t="s">
        <v>374</v>
      </c>
      <c r="E73" s="52"/>
      <c r="G73" s="53"/>
      <c r="J73" s="239"/>
      <c r="L73" s="52"/>
      <c r="N73" s="55"/>
      <c r="O73" s="56"/>
      <c r="Q73" s="57"/>
      <c r="R73" s="245" t="str">
        <f t="shared" si="5"/>
        <v/>
      </c>
    </row>
    <row r="74" spans="1:18" s="50" customFormat="1">
      <c r="A74" s="50">
        <v>57</v>
      </c>
      <c r="B74" s="58" t="s">
        <v>336</v>
      </c>
      <c r="C74" s="50" t="s">
        <v>340</v>
      </c>
      <c r="D74" s="50">
        <v>1</v>
      </c>
      <c r="E74" s="52" t="s">
        <v>331</v>
      </c>
      <c r="F74" s="54" t="s">
        <v>191</v>
      </c>
      <c r="G74" s="53" t="s">
        <v>342</v>
      </c>
      <c r="H74" s="50">
        <v>0.65203999999999995</v>
      </c>
      <c r="J74" s="239" t="s">
        <v>347</v>
      </c>
      <c r="K74" s="50">
        <v>0.65334999999999999</v>
      </c>
      <c r="L74" s="52"/>
      <c r="M74" s="61" t="s">
        <v>349</v>
      </c>
      <c r="N74" s="55"/>
      <c r="O74" s="56">
        <v>-13.1</v>
      </c>
      <c r="P74" s="50">
        <v>-15753</v>
      </c>
      <c r="Q74" s="57">
        <f>Q68+P74</f>
        <v>591293</v>
      </c>
      <c r="R74" s="245">
        <f t="shared" si="5"/>
        <v>42283</v>
      </c>
    </row>
    <row r="75" spans="1:18" s="50" customFormat="1">
      <c r="A75" s="50">
        <v>58</v>
      </c>
      <c r="B75" s="58" t="s">
        <v>337</v>
      </c>
      <c r="C75" s="50" t="s">
        <v>341</v>
      </c>
      <c r="D75" s="50">
        <v>0.81</v>
      </c>
      <c r="E75" s="52" t="s">
        <v>332</v>
      </c>
      <c r="F75" s="50" t="s">
        <v>90</v>
      </c>
      <c r="G75" s="53" t="s">
        <v>343</v>
      </c>
      <c r="H75" s="50">
        <v>1.3086100000000001</v>
      </c>
      <c r="J75" s="239" t="s">
        <v>342</v>
      </c>
      <c r="K75" s="50">
        <v>1.30627</v>
      </c>
      <c r="L75" s="52"/>
      <c r="M75" s="61" t="s">
        <v>349</v>
      </c>
      <c r="N75" s="55"/>
      <c r="O75" s="56">
        <v>-23.4</v>
      </c>
      <c r="P75" s="50">
        <v>-17473</v>
      </c>
      <c r="Q75" s="57">
        <f t="shared" ref="Q75:Q78" si="6">Q74+P75</f>
        <v>573820</v>
      </c>
      <c r="R75" s="245">
        <f t="shared" si="5"/>
        <v>42283</v>
      </c>
    </row>
    <row r="76" spans="1:18" s="50" customFormat="1">
      <c r="A76" s="54">
        <v>59</v>
      </c>
      <c r="B76" s="61" t="s">
        <v>338</v>
      </c>
      <c r="C76" s="54" t="s">
        <v>340</v>
      </c>
      <c r="D76" s="54">
        <v>0.5</v>
      </c>
      <c r="E76" s="59" t="s">
        <v>353</v>
      </c>
      <c r="F76" s="54" t="s">
        <v>191</v>
      </c>
      <c r="G76" s="53" t="s">
        <v>344</v>
      </c>
      <c r="H76" s="54">
        <v>85.95</v>
      </c>
      <c r="I76" s="54"/>
      <c r="J76" s="241" t="s">
        <v>501</v>
      </c>
      <c r="K76" s="54">
        <v>86.286000000000001</v>
      </c>
      <c r="L76" s="59"/>
      <c r="M76" s="61" t="s">
        <v>349</v>
      </c>
      <c r="N76" s="63"/>
      <c r="O76" s="56">
        <v>-33.6</v>
      </c>
      <c r="P76" s="50">
        <v>-16800</v>
      </c>
      <c r="Q76" s="57">
        <f t="shared" si="6"/>
        <v>557020</v>
      </c>
      <c r="R76" s="245">
        <f t="shared" si="5"/>
        <v>42284</v>
      </c>
    </row>
    <row r="77" spans="1:18" s="50" customFormat="1">
      <c r="A77" s="54">
        <v>60</v>
      </c>
      <c r="B77" s="61" t="s">
        <v>339</v>
      </c>
      <c r="C77" s="54" t="s">
        <v>341</v>
      </c>
      <c r="D77" s="54">
        <v>0.65</v>
      </c>
      <c r="E77" s="59" t="s">
        <v>353</v>
      </c>
      <c r="F77" s="54" t="s">
        <v>191</v>
      </c>
      <c r="G77" s="62" t="s">
        <v>345</v>
      </c>
      <c r="H77" s="54">
        <v>1.5152399999999999</v>
      </c>
      <c r="I77" s="54" t="s">
        <v>346</v>
      </c>
      <c r="J77" s="241" t="s">
        <v>348</v>
      </c>
      <c r="K77" s="54">
        <v>1.5290900000000001</v>
      </c>
      <c r="L77" s="59" t="s">
        <v>351</v>
      </c>
      <c r="M77" s="61" t="s">
        <v>350</v>
      </c>
      <c r="N77" s="63">
        <v>138.5</v>
      </c>
      <c r="O77" s="56"/>
      <c r="P77" s="54">
        <v>108007</v>
      </c>
      <c r="Q77" s="57">
        <f t="shared" si="6"/>
        <v>665027</v>
      </c>
      <c r="R77" s="245">
        <f t="shared" si="5"/>
        <v>42279</v>
      </c>
    </row>
    <row r="78" spans="1:18" s="50" customFormat="1">
      <c r="A78" s="50">
        <v>61</v>
      </c>
      <c r="B78" s="58" t="s">
        <v>354</v>
      </c>
      <c r="C78" s="54" t="s">
        <v>86</v>
      </c>
      <c r="D78" s="54">
        <v>0.8</v>
      </c>
      <c r="E78" s="52" t="s">
        <v>352</v>
      </c>
      <c r="F78" s="54" t="s">
        <v>191</v>
      </c>
      <c r="G78" s="53" t="s">
        <v>355</v>
      </c>
      <c r="H78" s="54">
        <v>1.08813</v>
      </c>
      <c r="J78" s="239" t="s">
        <v>356</v>
      </c>
      <c r="K78" s="54">
        <v>1.0854299999999999</v>
      </c>
      <c r="L78" s="52" t="s">
        <v>357</v>
      </c>
      <c r="M78" s="61" t="s">
        <v>358</v>
      </c>
      <c r="N78" s="55"/>
      <c r="O78" s="56">
        <v>-27</v>
      </c>
      <c r="P78" s="50">
        <v>-17316</v>
      </c>
      <c r="Q78" s="57">
        <f t="shared" si="6"/>
        <v>647711</v>
      </c>
      <c r="R78" s="245">
        <f t="shared" si="5"/>
        <v>42285</v>
      </c>
    </row>
    <row r="79" spans="1:18" s="50" customFormat="1">
      <c r="B79" s="58"/>
      <c r="C79" s="54"/>
      <c r="D79" s="54"/>
      <c r="E79" s="52"/>
      <c r="F79" s="54"/>
      <c r="G79" s="53"/>
      <c r="H79" s="54"/>
      <c r="J79" s="239"/>
      <c r="K79" s="54"/>
      <c r="L79" s="52"/>
      <c r="M79" s="60" t="s">
        <v>375</v>
      </c>
      <c r="N79" s="55">
        <v>138.5</v>
      </c>
      <c r="O79" s="56">
        <f>SUM(O74:O78)</f>
        <v>-97.1</v>
      </c>
      <c r="P79" s="50">
        <f>SUM(P74:P78)</f>
        <v>40665</v>
      </c>
      <c r="Q79" s="57"/>
      <c r="R79" s="245" t="str">
        <f t="shared" si="5"/>
        <v/>
      </c>
    </row>
    <row r="80" spans="1:18" s="50" customFormat="1">
      <c r="B80" s="51" t="s">
        <v>378</v>
      </c>
      <c r="C80" s="54"/>
      <c r="D80" s="54"/>
      <c r="E80" s="52"/>
      <c r="F80" s="54"/>
      <c r="G80" s="53"/>
      <c r="H80" s="54"/>
      <c r="J80" s="239"/>
      <c r="K80" s="54"/>
      <c r="L80" s="52"/>
      <c r="M80" s="61"/>
      <c r="N80" s="55"/>
      <c r="O80" s="56"/>
      <c r="Q80" s="57"/>
      <c r="R80" s="245" t="str">
        <f t="shared" si="5"/>
        <v/>
      </c>
    </row>
    <row r="81" spans="1:18" s="50" customFormat="1">
      <c r="A81" s="50">
        <v>62</v>
      </c>
      <c r="B81" s="58" t="s">
        <v>379</v>
      </c>
      <c r="C81" s="54" t="s">
        <v>381</v>
      </c>
      <c r="D81" s="54">
        <v>0.4</v>
      </c>
      <c r="E81" s="52" t="s">
        <v>384</v>
      </c>
      <c r="F81" s="54" t="s">
        <v>383</v>
      </c>
      <c r="G81" s="53" t="s">
        <v>392</v>
      </c>
      <c r="H81" s="54">
        <v>1.55331</v>
      </c>
      <c r="J81" s="239" t="s">
        <v>398</v>
      </c>
      <c r="K81" s="54">
        <v>1.54196</v>
      </c>
      <c r="L81" s="52" t="s">
        <v>421</v>
      </c>
      <c r="M81" s="61" t="s">
        <v>401</v>
      </c>
      <c r="N81" s="55">
        <v>113.5</v>
      </c>
      <c r="O81" s="56"/>
      <c r="P81" s="50">
        <v>40151</v>
      </c>
      <c r="Q81" s="57">
        <f>Q78+P81</f>
        <v>687862</v>
      </c>
      <c r="R81" s="245">
        <f t="shared" si="5"/>
        <v>42289</v>
      </c>
    </row>
    <row r="82" spans="1:18" s="50" customFormat="1">
      <c r="A82" s="50">
        <v>63</v>
      </c>
      <c r="B82" s="58" t="s">
        <v>380</v>
      </c>
      <c r="C82" s="54" t="s">
        <v>382</v>
      </c>
      <c r="D82" s="54">
        <v>0.66</v>
      </c>
      <c r="E82" s="52" t="s">
        <v>385</v>
      </c>
      <c r="F82" s="54" t="s">
        <v>386</v>
      </c>
      <c r="G82" s="53" t="s">
        <v>393</v>
      </c>
      <c r="H82" s="54">
        <v>80.721999999999994</v>
      </c>
      <c r="J82" s="239" t="s">
        <v>400</v>
      </c>
      <c r="K82" s="54">
        <v>78.716999999999999</v>
      </c>
      <c r="L82" s="52" t="s">
        <v>420</v>
      </c>
      <c r="M82" s="61" t="s">
        <v>401</v>
      </c>
      <c r="N82" s="55">
        <v>20.05</v>
      </c>
      <c r="O82" s="56"/>
      <c r="P82" s="50">
        <v>25608</v>
      </c>
      <c r="Q82" s="57">
        <f t="shared" ref="Q82:Q88" si="7">Q81+P82</f>
        <v>713470</v>
      </c>
      <c r="R82" s="245">
        <f t="shared" si="5"/>
        <v>42289</v>
      </c>
    </row>
    <row r="83" spans="1:18" s="50" customFormat="1">
      <c r="A83" s="50">
        <v>64</v>
      </c>
      <c r="B83" s="58" t="s">
        <v>380</v>
      </c>
      <c r="C83" s="54" t="s">
        <v>382</v>
      </c>
      <c r="D83" s="54">
        <v>0.4</v>
      </c>
      <c r="E83" s="52" t="s">
        <v>388</v>
      </c>
      <c r="F83" s="54" t="s">
        <v>387</v>
      </c>
      <c r="G83" s="53" t="s">
        <v>394</v>
      </c>
      <c r="H83" s="54">
        <v>80.295000000000002</v>
      </c>
      <c r="J83" s="239" t="s">
        <v>399</v>
      </c>
      <c r="K83" s="54">
        <v>78.216999999999999</v>
      </c>
      <c r="L83" s="52"/>
      <c r="M83" s="61" t="s">
        <v>402</v>
      </c>
      <c r="N83" s="55"/>
      <c r="O83" s="56">
        <v>-21</v>
      </c>
      <c r="P83" s="50">
        <v>-20320</v>
      </c>
      <c r="Q83" s="57">
        <f t="shared" si="7"/>
        <v>693150</v>
      </c>
      <c r="R83" s="245">
        <f t="shared" si="5"/>
        <v>42291</v>
      </c>
    </row>
    <row r="84" spans="1:18" s="50" customFormat="1">
      <c r="A84" s="50">
        <v>65</v>
      </c>
      <c r="B84" s="58" t="s">
        <v>389</v>
      </c>
      <c r="C84" s="54" t="s">
        <v>382</v>
      </c>
      <c r="D84" s="54">
        <v>0.02</v>
      </c>
      <c r="E84" s="52" t="s">
        <v>390</v>
      </c>
      <c r="F84" s="54" t="s">
        <v>391</v>
      </c>
      <c r="G84" s="53" t="s">
        <v>395</v>
      </c>
      <c r="H84" s="50">
        <v>2.1348799999999999</v>
      </c>
      <c r="J84" s="239" t="s">
        <v>396</v>
      </c>
      <c r="K84" s="50">
        <v>2.12452</v>
      </c>
      <c r="L84" s="52" t="s">
        <v>420</v>
      </c>
      <c r="M84" s="54" t="s">
        <v>397</v>
      </c>
      <c r="N84" s="55"/>
      <c r="O84" s="56">
        <v>-10.4</v>
      </c>
      <c r="P84" s="50">
        <v>1798</v>
      </c>
      <c r="Q84" s="57">
        <f t="shared" si="7"/>
        <v>694948</v>
      </c>
      <c r="R84" s="245">
        <f t="shared" si="5"/>
        <v>42282</v>
      </c>
    </row>
    <row r="85" spans="1:18" s="50" customFormat="1">
      <c r="A85" s="50">
        <v>66</v>
      </c>
      <c r="B85" s="58" t="s">
        <v>408</v>
      </c>
      <c r="C85" s="54" t="s">
        <v>99</v>
      </c>
      <c r="D85" s="54">
        <v>0.5</v>
      </c>
      <c r="E85" s="52" t="s">
        <v>411</v>
      </c>
      <c r="F85" s="54" t="s">
        <v>383</v>
      </c>
      <c r="G85" s="53" t="s">
        <v>414</v>
      </c>
      <c r="H85" s="50">
        <v>80.691000000000003</v>
      </c>
      <c r="J85" s="239" t="s">
        <v>418</v>
      </c>
      <c r="K85" s="50">
        <v>81.058000000000007</v>
      </c>
      <c r="L85" s="52"/>
      <c r="M85" s="61" t="s">
        <v>92</v>
      </c>
      <c r="N85" s="55"/>
      <c r="O85" s="56">
        <v>-36.700000000000003</v>
      </c>
      <c r="P85" s="50">
        <v>-18350</v>
      </c>
      <c r="Q85" s="57">
        <f t="shared" si="7"/>
        <v>676598</v>
      </c>
      <c r="R85" s="245">
        <f t="shared" si="5"/>
        <v>42291</v>
      </c>
    </row>
    <row r="86" spans="1:18" s="50" customFormat="1">
      <c r="A86" s="50">
        <v>67</v>
      </c>
      <c r="B86" s="58" t="s">
        <v>277</v>
      </c>
      <c r="C86" s="54" t="s">
        <v>99</v>
      </c>
      <c r="D86" s="54">
        <v>0.36</v>
      </c>
      <c r="E86" s="52" t="s">
        <v>385</v>
      </c>
      <c r="F86" s="54" t="s">
        <v>383</v>
      </c>
      <c r="G86" s="53" t="s">
        <v>416</v>
      </c>
      <c r="H86" s="50">
        <v>80.926000000000002</v>
      </c>
      <c r="J86" s="239" t="s">
        <v>418</v>
      </c>
      <c r="K86" s="50">
        <v>81.463999999999999</v>
      </c>
      <c r="L86" s="52"/>
      <c r="M86" s="61" t="s">
        <v>92</v>
      </c>
      <c r="N86" s="55"/>
      <c r="O86" s="56">
        <v>-53.8</v>
      </c>
      <c r="P86" s="50">
        <v>-22004</v>
      </c>
      <c r="Q86" s="57">
        <f t="shared" si="7"/>
        <v>654594</v>
      </c>
      <c r="R86" s="245">
        <f t="shared" si="5"/>
        <v>42292</v>
      </c>
    </row>
    <row r="87" spans="1:18" s="50" customFormat="1">
      <c r="A87" s="50">
        <v>68</v>
      </c>
      <c r="B87" s="58" t="s">
        <v>409</v>
      </c>
      <c r="C87" s="54" t="s">
        <v>99</v>
      </c>
      <c r="D87" s="54">
        <v>1</v>
      </c>
      <c r="E87" s="52" t="s">
        <v>385</v>
      </c>
      <c r="F87" s="54" t="s">
        <v>383</v>
      </c>
      <c r="G87" s="53" t="s">
        <v>415</v>
      </c>
      <c r="H87" s="50">
        <v>0.68064999999999998</v>
      </c>
      <c r="J87" s="239" t="s">
        <v>419</v>
      </c>
      <c r="K87" s="50">
        <v>0.6825</v>
      </c>
      <c r="L87" s="52"/>
      <c r="M87" s="61" t="s">
        <v>92</v>
      </c>
      <c r="N87" s="55"/>
      <c r="O87" s="56">
        <v>-18.5</v>
      </c>
      <c r="P87" s="50">
        <v>-19368</v>
      </c>
      <c r="Q87" s="57">
        <f t="shared" si="7"/>
        <v>635226</v>
      </c>
      <c r="R87" s="245">
        <f t="shared" si="5"/>
        <v>42292</v>
      </c>
    </row>
    <row r="88" spans="1:18" s="50" customFormat="1">
      <c r="A88" s="50">
        <v>69</v>
      </c>
      <c r="B88" s="58" t="s">
        <v>410</v>
      </c>
      <c r="C88" s="54" t="s">
        <v>99</v>
      </c>
      <c r="D88" s="54">
        <v>0.8</v>
      </c>
      <c r="E88" s="52" t="s">
        <v>413</v>
      </c>
      <c r="F88" s="54" t="s">
        <v>386</v>
      </c>
      <c r="G88" s="53" t="s">
        <v>417</v>
      </c>
      <c r="H88" s="50">
        <v>1.1435200000000001</v>
      </c>
      <c r="J88" s="239" t="s">
        <v>417</v>
      </c>
      <c r="K88" s="50">
        <v>1.14547</v>
      </c>
      <c r="L88" s="52"/>
      <c r="M88" s="61" t="s">
        <v>92</v>
      </c>
      <c r="N88" s="55"/>
      <c r="O88" s="56">
        <v>-19.5</v>
      </c>
      <c r="P88" s="50">
        <v>-18456</v>
      </c>
      <c r="Q88" s="57">
        <f t="shared" si="7"/>
        <v>616770</v>
      </c>
      <c r="R88" s="245">
        <f t="shared" si="5"/>
        <v>42292</v>
      </c>
    </row>
    <row r="89" spans="1:18" s="50" customFormat="1">
      <c r="B89" s="58"/>
      <c r="C89" s="54"/>
      <c r="D89" s="54"/>
      <c r="E89" s="52"/>
      <c r="F89" s="54"/>
      <c r="G89" s="53"/>
      <c r="J89" s="239"/>
      <c r="L89" s="52"/>
      <c r="M89" s="60" t="s">
        <v>422</v>
      </c>
      <c r="N89" s="55">
        <f>SUM(N81:N88)</f>
        <v>133.55000000000001</v>
      </c>
      <c r="O89" s="56">
        <f>SUM(O83:O88)</f>
        <v>-159.89999999999998</v>
      </c>
      <c r="P89" s="50">
        <f>SUM(P81:P88)</f>
        <v>-30941</v>
      </c>
      <c r="Q89" s="57"/>
      <c r="R89" s="245" t="str">
        <f t="shared" si="5"/>
        <v/>
      </c>
    </row>
    <row r="90" spans="1:18" s="50" customFormat="1">
      <c r="B90" s="51" t="s">
        <v>504</v>
      </c>
      <c r="C90" s="54"/>
      <c r="D90" s="54"/>
      <c r="E90" s="52"/>
      <c r="F90" s="54"/>
      <c r="G90" s="53"/>
      <c r="J90" s="239"/>
      <c r="L90" s="52"/>
      <c r="M90" s="61"/>
      <c r="N90" s="55"/>
      <c r="O90" s="56"/>
      <c r="Q90" s="57"/>
      <c r="R90" s="245" t="str">
        <f t="shared" si="5"/>
        <v/>
      </c>
    </row>
    <row r="91" spans="1:18" s="50" customFormat="1">
      <c r="A91" s="50">
        <v>70</v>
      </c>
      <c r="B91" s="58" t="s">
        <v>505</v>
      </c>
      <c r="C91" s="50" t="s">
        <v>512</v>
      </c>
      <c r="D91" s="54">
        <v>0.33</v>
      </c>
      <c r="E91" s="52"/>
      <c r="F91" s="54" t="s">
        <v>541</v>
      </c>
      <c r="G91" s="53" t="s">
        <v>514</v>
      </c>
      <c r="H91" s="50">
        <v>0.93823000000000001</v>
      </c>
      <c r="J91" s="53" t="s">
        <v>524</v>
      </c>
      <c r="K91" s="50">
        <v>0.94403999999999999</v>
      </c>
      <c r="L91" s="52"/>
      <c r="M91" s="61" t="s">
        <v>533</v>
      </c>
      <c r="N91" s="55"/>
      <c r="O91" s="56">
        <v>-58.1</v>
      </c>
      <c r="P91" s="50">
        <v>-17613</v>
      </c>
      <c r="Q91" s="57">
        <f>Q88+P91</f>
        <v>599157</v>
      </c>
      <c r="R91" s="245">
        <f t="shared" si="5"/>
        <v>42293</v>
      </c>
    </row>
    <row r="92" spans="1:18" s="50" customFormat="1">
      <c r="A92" s="50">
        <v>71</v>
      </c>
      <c r="B92" s="58" t="s">
        <v>506</v>
      </c>
      <c r="C92" s="50" t="s">
        <v>512</v>
      </c>
      <c r="D92" s="54">
        <v>0.3</v>
      </c>
      <c r="E92" s="52"/>
      <c r="F92" s="54" t="s">
        <v>542</v>
      </c>
      <c r="G92" s="53" t="s">
        <v>515</v>
      </c>
      <c r="H92" s="50">
        <v>81.308999999999997</v>
      </c>
      <c r="J92" s="53" t="s">
        <v>525</v>
      </c>
      <c r="K92" s="50">
        <v>81.802999999999997</v>
      </c>
      <c r="L92" s="52"/>
      <c r="M92" s="61" t="s">
        <v>533</v>
      </c>
      <c r="N92" s="55"/>
      <c r="O92" s="56">
        <v>-49.4</v>
      </c>
      <c r="P92" s="50">
        <v>-14820</v>
      </c>
      <c r="Q92" s="57">
        <f t="shared" ref="Q92:Q100" si="8">Q91+P92</f>
        <v>584337</v>
      </c>
      <c r="R92" s="245">
        <f t="shared" si="5"/>
        <v>42293</v>
      </c>
    </row>
    <row r="93" spans="1:18" s="50" customFormat="1">
      <c r="A93" s="50">
        <v>72</v>
      </c>
      <c r="B93" s="58" t="s">
        <v>507</v>
      </c>
      <c r="C93" s="50" t="s">
        <v>513</v>
      </c>
      <c r="D93" s="54">
        <v>0.49</v>
      </c>
      <c r="E93" s="52"/>
      <c r="F93" s="54" t="s">
        <v>543</v>
      </c>
      <c r="G93" s="53" t="s">
        <v>516</v>
      </c>
      <c r="H93" s="50">
        <v>1.0668200000000001</v>
      </c>
      <c r="J93" s="53" t="s">
        <v>526</v>
      </c>
      <c r="K93" s="50">
        <v>1.08413</v>
      </c>
      <c r="L93" s="52"/>
      <c r="M93" s="61" t="s">
        <v>534</v>
      </c>
      <c r="N93" s="55">
        <v>173.1</v>
      </c>
      <c r="O93" s="56"/>
      <c r="P93" s="50">
        <v>32131</v>
      </c>
      <c r="Q93" s="57">
        <f t="shared" si="8"/>
        <v>616468</v>
      </c>
      <c r="R93" s="245">
        <f t="shared" si="5"/>
        <v>42296</v>
      </c>
    </row>
    <row r="94" spans="1:18" s="50" customFormat="1">
      <c r="A94" s="50">
        <v>73</v>
      </c>
      <c r="B94" s="58" t="s">
        <v>508</v>
      </c>
      <c r="C94" s="50" t="s">
        <v>512</v>
      </c>
      <c r="D94" s="54">
        <v>0.4</v>
      </c>
      <c r="E94" s="52"/>
      <c r="F94" s="54" t="s">
        <v>542</v>
      </c>
      <c r="G94" s="53" t="s">
        <v>517</v>
      </c>
      <c r="H94" s="50">
        <v>0.73497000000000001</v>
      </c>
      <c r="J94" s="53" t="s">
        <v>527</v>
      </c>
      <c r="K94" s="50">
        <v>0.73584000000000005</v>
      </c>
      <c r="L94" s="52"/>
      <c r="M94" s="61" t="s">
        <v>533</v>
      </c>
      <c r="N94" s="55"/>
      <c r="O94" s="56">
        <v>-8.6999999999999993</v>
      </c>
      <c r="P94" s="50">
        <v>-6431</v>
      </c>
      <c r="Q94" s="57">
        <f t="shared" si="8"/>
        <v>610037</v>
      </c>
      <c r="R94" s="245">
        <f t="shared" si="5"/>
        <v>42298</v>
      </c>
    </row>
    <row r="95" spans="1:18" s="50" customFormat="1">
      <c r="A95" s="50">
        <v>74</v>
      </c>
      <c r="B95" s="58" t="s">
        <v>509</v>
      </c>
      <c r="C95" s="50" t="s">
        <v>512</v>
      </c>
      <c r="D95" s="54">
        <v>0.4</v>
      </c>
      <c r="E95" s="52"/>
      <c r="F95" s="54" t="s">
        <v>544</v>
      </c>
      <c r="G95" s="53" t="s">
        <v>518</v>
      </c>
      <c r="H95" s="50">
        <v>185.24799999999999</v>
      </c>
      <c r="J95" s="53" t="s">
        <v>528</v>
      </c>
      <c r="K95" s="50">
        <v>184.816</v>
      </c>
      <c r="L95" s="52"/>
      <c r="M95" s="61" t="s">
        <v>535</v>
      </c>
      <c r="N95" s="55">
        <v>43.2</v>
      </c>
      <c r="O95" s="56"/>
      <c r="P95" s="50">
        <v>17280</v>
      </c>
      <c r="Q95" s="57">
        <f t="shared" si="8"/>
        <v>627317</v>
      </c>
      <c r="R95" s="245">
        <f t="shared" si="5"/>
        <v>42298</v>
      </c>
    </row>
    <row r="96" spans="1:18" s="50" customFormat="1">
      <c r="A96" s="50">
        <v>75</v>
      </c>
      <c r="B96" s="58" t="s">
        <v>507</v>
      </c>
      <c r="C96" s="50" t="s">
        <v>513</v>
      </c>
      <c r="D96" s="54">
        <v>0.35</v>
      </c>
      <c r="E96" s="52"/>
      <c r="F96" s="54" t="s">
        <v>546</v>
      </c>
      <c r="G96" s="53" t="s">
        <v>519</v>
      </c>
      <c r="H96" s="50">
        <v>1.0687599999999999</v>
      </c>
      <c r="J96" s="53" t="s">
        <v>529</v>
      </c>
      <c r="K96" s="50">
        <v>1.0629500000000001</v>
      </c>
      <c r="L96" s="52"/>
      <c r="M96" s="61" t="s">
        <v>533</v>
      </c>
      <c r="N96" s="55"/>
      <c r="O96" s="56">
        <v>-58.1</v>
      </c>
      <c r="P96" s="50">
        <v>-16442</v>
      </c>
      <c r="Q96" s="57">
        <f t="shared" si="8"/>
        <v>610875</v>
      </c>
      <c r="R96" s="245">
        <f t="shared" si="5"/>
        <v>42299</v>
      </c>
    </row>
    <row r="97" spans="1:18" s="50" customFormat="1">
      <c r="A97" s="50">
        <v>76</v>
      </c>
      <c r="B97" s="58" t="s">
        <v>510</v>
      </c>
      <c r="C97" s="50" t="s">
        <v>513</v>
      </c>
      <c r="D97" s="54">
        <v>0.5</v>
      </c>
      <c r="E97" s="52"/>
      <c r="F97" s="54" t="s">
        <v>547</v>
      </c>
      <c r="G97" s="53" t="s">
        <v>523</v>
      </c>
      <c r="H97" s="50">
        <v>1.4875</v>
      </c>
      <c r="J97" s="53" t="s">
        <v>523</v>
      </c>
      <c r="K97" s="50">
        <v>1.48794</v>
      </c>
      <c r="L97" s="52"/>
      <c r="M97" s="61" t="s">
        <v>536</v>
      </c>
      <c r="N97" s="55">
        <v>4.4000000000000004</v>
      </c>
      <c r="O97" s="56"/>
      <c r="P97" s="50">
        <v>2736</v>
      </c>
      <c r="Q97" s="57">
        <f t="shared" si="8"/>
        <v>613611</v>
      </c>
      <c r="R97" s="245">
        <f t="shared" si="5"/>
        <v>42299</v>
      </c>
    </row>
    <row r="98" spans="1:18" s="50" customFormat="1">
      <c r="A98" s="50">
        <v>77</v>
      </c>
      <c r="B98" s="58" t="s">
        <v>511</v>
      </c>
      <c r="C98" s="50" t="s">
        <v>513</v>
      </c>
      <c r="D98" s="54">
        <v>0.2</v>
      </c>
      <c r="E98" s="52"/>
      <c r="F98" s="54" t="s">
        <v>547</v>
      </c>
      <c r="G98" s="53" t="s">
        <v>520</v>
      </c>
      <c r="H98" s="50">
        <v>2.2650000000000001</v>
      </c>
      <c r="J98" s="53" t="s">
        <v>530</v>
      </c>
      <c r="K98" s="50">
        <v>2.2557499999999999</v>
      </c>
      <c r="L98" s="52"/>
      <c r="M98" s="61" t="s">
        <v>533</v>
      </c>
      <c r="N98" s="55"/>
      <c r="O98" s="56">
        <v>-92.5</v>
      </c>
      <c r="P98" s="50">
        <v>-15261</v>
      </c>
      <c r="Q98" s="57">
        <f t="shared" si="8"/>
        <v>598350</v>
      </c>
      <c r="R98" s="245">
        <f t="shared" si="5"/>
        <v>42300</v>
      </c>
    </row>
    <row r="99" spans="1:18" s="50" customFormat="1">
      <c r="A99" s="50">
        <v>78</v>
      </c>
      <c r="B99" s="58" t="s">
        <v>509</v>
      </c>
      <c r="C99" s="50" t="s">
        <v>512</v>
      </c>
      <c r="D99" s="54">
        <v>0.4</v>
      </c>
      <c r="E99" s="52"/>
      <c r="F99" s="54" t="s">
        <v>548</v>
      </c>
      <c r="G99" s="53" t="s">
        <v>521</v>
      </c>
      <c r="H99" s="50">
        <v>185.946</v>
      </c>
      <c r="J99" s="53" t="s">
        <v>531</v>
      </c>
      <c r="K99" s="50">
        <v>185.66399999999999</v>
      </c>
      <c r="L99" s="52"/>
      <c r="M99" s="61" t="s">
        <v>535</v>
      </c>
      <c r="N99" s="55">
        <v>28.2</v>
      </c>
      <c r="O99" s="56"/>
      <c r="P99" s="50">
        <v>11280</v>
      </c>
      <c r="Q99" s="57">
        <f t="shared" si="8"/>
        <v>609630</v>
      </c>
      <c r="R99" s="245">
        <f t="shared" si="5"/>
        <v>42300</v>
      </c>
    </row>
    <row r="100" spans="1:18" s="50" customFormat="1">
      <c r="A100" s="50">
        <v>79</v>
      </c>
      <c r="B100" s="58" t="s">
        <v>511</v>
      </c>
      <c r="C100" s="50" t="s">
        <v>513</v>
      </c>
      <c r="D100" s="54">
        <v>0.4</v>
      </c>
      <c r="E100" s="52"/>
      <c r="F100" s="54" t="s">
        <v>549</v>
      </c>
      <c r="G100" s="53" t="s">
        <v>522</v>
      </c>
      <c r="H100" s="50">
        <v>2.2536499999999999</v>
      </c>
      <c r="J100" s="53" t="s">
        <v>532</v>
      </c>
      <c r="K100" s="50">
        <v>2.2487200000000001</v>
      </c>
      <c r="L100" s="52"/>
      <c r="M100" s="61" t="s">
        <v>533</v>
      </c>
      <c r="N100" s="55"/>
      <c r="O100" s="56">
        <v>-49.3</v>
      </c>
      <c r="P100" s="50">
        <v>-16249</v>
      </c>
      <c r="Q100" s="57">
        <f t="shared" si="8"/>
        <v>593381</v>
      </c>
      <c r="R100" s="245">
        <f t="shared" si="5"/>
        <v>42300</v>
      </c>
    </row>
    <row r="101" spans="1:18" s="50" customFormat="1">
      <c r="B101" s="58"/>
      <c r="D101" s="54"/>
      <c r="E101" s="52"/>
      <c r="G101" s="53"/>
      <c r="J101" s="53"/>
      <c r="L101" s="52"/>
      <c r="M101" s="60" t="s">
        <v>537</v>
      </c>
      <c r="N101" s="55">
        <f>SUM(N91:N100)</f>
        <v>248.9</v>
      </c>
      <c r="O101" s="56">
        <f>SUM(O91:O100)</f>
        <v>-316.10000000000002</v>
      </c>
      <c r="P101" s="50">
        <f>SUM(P91:P100)</f>
        <v>-23389</v>
      </c>
      <c r="Q101" s="57"/>
      <c r="R101" s="245"/>
    </row>
    <row r="102" spans="1:18" s="50" customFormat="1">
      <c r="B102" s="51" t="s">
        <v>571</v>
      </c>
      <c r="D102" s="54"/>
      <c r="E102" s="52"/>
      <c r="G102" s="53"/>
      <c r="J102" s="53"/>
      <c r="L102" s="52"/>
      <c r="M102" s="54"/>
      <c r="N102" s="55"/>
      <c r="O102" s="56"/>
      <c r="Q102" s="57"/>
      <c r="R102" s="245"/>
    </row>
    <row r="103" spans="1:18" s="50" customFormat="1">
      <c r="A103" s="54">
        <v>80</v>
      </c>
      <c r="B103" s="61" t="s">
        <v>550</v>
      </c>
      <c r="C103" s="54" t="s">
        <v>556</v>
      </c>
      <c r="D103" s="54">
        <v>0.35</v>
      </c>
      <c r="E103" s="59"/>
      <c r="F103" s="54"/>
      <c r="G103" s="62" t="s">
        <v>559</v>
      </c>
      <c r="H103" s="54">
        <v>185.74700000000001</v>
      </c>
      <c r="I103" s="54"/>
      <c r="J103" s="241"/>
      <c r="K103" s="54">
        <v>185.697</v>
      </c>
      <c r="L103" s="59"/>
      <c r="M103" s="61" t="s">
        <v>569</v>
      </c>
      <c r="N103" s="63">
        <v>0.5</v>
      </c>
      <c r="O103" s="56"/>
      <c r="P103" s="54">
        <v>1750</v>
      </c>
      <c r="Q103" s="57">
        <f>Q100+P103</f>
        <v>595131</v>
      </c>
      <c r="R103" s="245">
        <f t="shared" si="5"/>
        <v>42303</v>
      </c>
    </row>
    <row r="104" spans="1:18" s="50" customFormat="1">
      <c r="A104" s="54">
        <v>81</v>
      </c>
      <c r="B104" s="61" t="s">
        <v>551</v>
      </c>
      <c r="C104" s="54" t="s">
        <v>556</v>
      </c>
      <c r="D104" s="54">
        <v>0.8</v>
      </c>
      <c r="E104" s="59"/>
      <c r="F104" s="54"/>
      <c r="G104" s="62" t="s">
        <v>560</v>
      </c>
      <c r="H104" s="54">
        <v>0.67783000000000004</v>
      </c>
      <c r="I104" s="54"/>
      <c r="J104" s="241"/>
      <c r="K104" s="54">
        <v>0.67923</v>
      </c>
      <c r="L104" s="59"/>
      <c r="M104" s="61" t="s">
        <v>568</v>
      </c>
      <c r="N104" s="63"/>
      <c r="O104" s="56">
        <v>-14</v>
      </c>
      <c r="P104" s="54">
        <v>-13524</v>
      </c>
      <c r="Q104" s="57">
        <f t="shared" ref="Q104:Q111" si="9">Q103+P104</f>
        <v>581607</v>
      </c>
      <c r="R104" s="245">
        <f t="shared" si="5"/>
        <v>42303</v>
      </c>
    </row>
    <row r="105" spans="1:18" s="50" customFormat="1">
      <c r="A105" s="50">
        <v>82</v>
      </c>
      <c r="B105" s="58" t="s">
        <v>552</v>
      </c>
      <c r="C105" s="54" t="s">
        <v>557</v>
      </c>
      <c r="D105" s="54">
        <v>0.3</v>
      </c>
      <c r="E105" s="52"/>
      <c r="G105" s="53" t="s">
        <v>561</v>
      </c>
      <c r="H105" s="54">
        <v>133.48099999999999</v>
      </c>
      <c r="J105" s="239"/>
      <c r="K105" s="54">
        <v>133.10300000000001</v>
      </c>
      <c r="L105" s="52"/>
      <c r="M105" s="61" t="s">
        <v>568</v>
      </c>
      <c r="N105" s="55"/>
      <c r="O105" s="56">
        <v>-37.799999999999997</v>
      </c>
      <c r="P105" s="50">
        <v>-11340</v>
      </c>
      <c r="Q105" s="57">
        <f t="shared" si="9"/>
        <v>570267</v>
      </c>
      <c r="R105" s="245">
        <f t="shared" si="5"/>
        <v>42304</v>
      </c>
    </row>
    <row r="106" spans="1:18" s="50" customFormat="1">
      <c r="A106" s="50">
        <v>83</v>
      </c>
      <c r="B106" s="58" t="s">
        <v>552</v>
      </c>
      <c r="C106" s="54" t="s">
        <v>558</v>
      </c>
      <c r="D106" s="54">
        <v>0.3</v>
      </c>
      <c r="E106" s="52"/>
      <c r="G106" s="53" t="s">
        <v>561</v>
      </c>
      <c r="H106" s="54">
        <v>133.41999999999999</v>
      </c>
      <c r="J106" s="239"/>
      <c r="K106" s="54">
        <v>133.10300000000001</v>
      </c>
      <c r="L106" s="52"/>
      <c r="M106" s="61" t="s">
        <v>568</v>
      </c>
      <c r="N106" s="55"/>
      <c r="O106" s="56">
        <v>-31.7</v>
      </c>
      <c r="P106" s="50">
        <v>-9510</v>
      </c>
      <c r="Q106" s="57">
        <f t="shared" si="9"/>
        <v>560757</v>
      </c>
      <c r="R106" s="245">
        <f t="shared" si="5"/>
        <v>42304</v>
      </c>
    </row>
    <row r="107" spans="1:18" s="50" customFormat="1">
      <c r="A107" s="50">
        <v>84</v>
      </c>
      <c r="B107" s="58" t="s">
        <v>553</v>
      </c>
      <c r="C107" s="54" t="s">
        <v>556</v>
      </c>
      <c r="D107" s="54">
        <v>0.4</v>
      </c>
      <c r="E107" s="52"/>
      <c r="G107" s="53" t="s">
        <v>562</v>
      </c>
      <c r="H107" s="54">
        <v>0.98494999999999999</v>
      </c>
      <c r="J107" s="239"/>
      <c r="K107" s="54">
        <v>0.98656999999999995</v>
      </c>
      <c r="L107" s="52"/>
      <c r="M107" s="61" t="s">
        <v>568</v>
      </c>
      <c r="N107" s="55"/>
      <c r="O107" s="56">
        <v>-16.2</v>
      </c>
      <c r="P107" s="50">
        <v>-7932</v>
      </c>
      <c r="Q107" s="57">
        <f t="shared" si="9"/>
        <v>552825</v>
      </c>
      <c r="R107" s="245">
        <f t="shared" si="5"/>
        <v>42305</v>
      </c>
    </row>
    <row r="108" spans="1:18" s="50" customFormat="1">
      <c r="A108" s="50">
        <v>85</v>
      </c>
      <c r="B108" s="58" t="s">
        <v>550</v>
      </c>
      <c r="C108" s="54" t="s">
        <v>556</v>
      </c>
      <c r="D108" s="54">
        <v>0.5</v>
      </c>
      <c r="E108" s="52"/>
      <c r="G108" s="53" t="s">
        <v>563</v>
      </c>
      <c r="H108" s="54">
        <v>184.245</v>
      </c>
      <c r="J108" s="239"/>
      <c r="K108" s="54">
        <v>184.44800000000001</v>
      </c>
      <c r="L108" s="52"/>
      <c r="M108" s="61" t="s">
        <v>568</v>
      </c>
      <c r="N108" s="55"/>
      <c r="O108" s="56">
        <v>-20.3</v>
      </c>
      <c r="P108" s="50">
        <v>-10150</v>
      </c>
      <c r="Q108" s="57">
        <f t="shared" si="9"/>
        <v>542675</v>
      </c>
      <c r="R108" s="245">
        <f t="shared" si="5"/>
        <v>42305</v>
      </c>
    </row>
    <row r="109" spans="1:18" s="50" customFormat="1">
      <c r="A109" s="50">
        <v>86</v>
      </c>
      <c r="B109" s="58" t="s">
        <v>550</v>
      </c>
      <c r="C109" s="54" t="s">
        <v>558</v>
      </c>
      <c r="D109" s="54">
        <v>0.4</v>
      </c>
      <c r="E109" s="52"/>
      <c r="G109" s="53" t="s">
        <v>564</v>
      </c>
      <c r="H109" s="54">
        <v>184.16399999999999</v>
      </c>
      <c r="J109" s="239"/>
      <c r="K109" s="54">
        <v>184.333</v>
      </c>
      <c r="L109" s="52"/>
      <c r="M109" s="61" t="s">
        <v>567</v>
      </c>
      <c r="N109" s="55">
        <v>16.899999999999999</v>
      </c>
      <c r="O109" s="56"/>
      <c r="P109" s="50">
        <v>6767</v>
      </c>
      <c r="Q109" s="57">
        <f t="shared" si="9"/>
        <v>549442</v>
      </c>
      <c r="R109" s="245">
        <f t="shared" si="5"/>
        <v>42305</v>
      </c>
    </row>
    <row r="110" spans="1:18" s="50" customFormat="1">
      <c r="A110" s="50">
        <v>87</v>
      </c>
      <c r="B110" s="58" t="s">
        <v>554</v>
      </c>
      <c r="C110" s="54" t="s">
        <v>558</v>
      </c>
      <c r="D110" s="54">
        <v>0.26</v>
      </c>
      <c r="E110" s="52"/>
      <c r="G110" s="53" t="s">
        <v>565</v>
      </c>
      <c r="H110" s="54">
        <v>122.42700000000001</v>
      </c>
      <c r="J110" s="239"/>
      <c r="K110" s="54">
        <v>121.806</v>
      </c>
      <c r="L110" s="52"/>
      <c r="M110" s="61" t="s">
        <v>568</v>
      </c>
      <c r="N110" s="55"/>
      <c r="O110" s="56">
        <v>-62.1</v>
      </c>
      <c r="P110" s="50">
        <v>-16146</v>
      </c>
      <c r="Q110" s="57">
        <f t="shared" si="9"/>
        <v>533296</v>
      </c>
      <c r="R110" s="245">
        <f t="shared" si="5"/>
        <v>42306</v>
      </c>
    </row>
    <row r="111" spans="1:18" s="50" customFormat="1">
      <c r="A111" s="50">
        <v>88</v>
      </c>
      <c r="B111" s="58" t="s">
        <v>555</v>
      </c>
      <c r="C111" s="54" t="s">
        <v>556</v>
      </c>
      <c r="D111" s="54">
        <v>0.3</v>
      </c>
      <c r="E111" s="52"/>
      <c r="G111" s="53" t="s">
        <v>566</v>
      </c>
      <c r="H111" s="54">
        <v>1.0575600000000001</v>
      </c>
      <c r="J111" s="239"/>
      <c r="K111" s="54">
        <v>1.05599</v>
      </c>
      <c r="L111" s="52"/>
      <c r="M111" s="61" t="s">
        <v>569</v>
      </c>
      <c r="N111" s="55">
        <v>15.7</v>
      </c>
      <c r="O111" s="56"/>
      <c r="P111" s="50">
        <v>3845</v>
      </c>
      <c r="Q111" s="57">
        <f t="shared" si="9"/>
        <v>537141</v>
      </c>
      <c r="R111" s="245">
        <f t="shared" si="5"/>
        <v>42307</v>
      </c>
    </row>
    <row r="112" spans="1:18" s="50" customFormat="1">
      <c r="B112" s="58"/>
      <c r="E112" s="52"/>
      <c r="G112" s="53"/>
      <c r="J112" s="239"/>
      <c r="L112" s="52"/>
      <c r="M112" s="60" t="s">
        <v>570</v>
      </c>
      <c r="N112" s="55">
        <f>SUM(N103:N111)</f>
        <v>33.099999999999994</v>
      </c>
      <c r="O112" s="56">
        <f>SUM(O103:O111)</f>
        <v>-182.1</v>
      </c>
      <c r="P112" s="50">
        <f>SUM(P103:P111)</f>
        <v>-56240</v>
      </c>
      <c r="Q112" s="57"/>
      <c r="R112" s="245"/>
    </row>
    <row r="113" spans="1:18" s="50" customFormat="1">
      <c r="B113" s="51" t="s">
        <v>588</v>
      </c>
      <c r="E113" s="52"/>
      <c r="G113" s="53"/>
      <c r="J113" s="239"/>
      <c r="L113" s="52"/>
      <c r="N113" s="55"/>
      <c r="O113" s="56"/>
      <c r="Q113" s="57"/>
      <c r="R113" s="245"/>
    </row>
    <row r="114" spans="1:18" s="50" customFormat="1">
      <c r="A114" s="50">
        <v>89</v>
      </c>
      <c r="B114" s="58" t="s">
        <v>589</v>
      </c>
      <c r="C114" s="50" t="s">
        <v>590</v>
      </c>
      <c r="D114" s="50">
        <v>0.5</v>
      </c>
      <c r="E114" s="52" t="s">
        <v>603</v>
      </c>
      <c r="F114" s="50" t="s">
        <v>596</v>
      </c>
      <c r="G114" s="53" t="s">
        <v>591</v>
      </c>
      <c r="H114" s="50">
        <v>1.5439799999999999</v>
      </c>
      <c r="I114" s="50" t="s">
        <v>594</v>
      </c>
      <c r="J114" s="239" t="s">
        <v>593</v>
      </c>
      <c r="K114" s="50">
        <v>1.54541</v>
      </c>
      <c r="L114" s="52" t="s">
        <v>595</v>
      </c>
      <c r="M114" s="61" t="s">
        <v>592</v>
      </c>
      <c r="N114" s="55">
        <v>14.3</v>
      </c>
      <c r="O114" s="56"/>
      <c r="P114" s="50">
        <v>8623</v>
      </c>
      <c r="Q114" s="57">
        <f>Q111+P114</f>
        <v>545764</v>
      </c>
      <c r="R114" s="245"/>
    </row>
    <row r="115" spans="1:18" s="50" customFormat="1">
      <c r="A115" s="50">
        <v>90</v>
      </c>
      <c r="B115" s="58" t="s">
        <v>597</v>
      </c>
      <c r="C115" s="50" t="s">
        <v>598</v>
      </c>
      <c r="D115" s="50">
        <v>0.5</v>
      </c>
      <c r="E115" s="52" t="s">
        <v>604</v>
      </c>
      <c r="F115" s="50" t="s">
        <v>599</v>
      </c>
      <c r="G115" s="53" t="s">
        <v>600</v>
      </c>
      <c r="H115" s="50">
        <v>0.98509000000000002</v>
      </c>
      <c r="J115" s="239" t="s">
        <v>601</v>
      </c>
      <c r="K115" s="50">
        <v>0.98002999999999996</v>
      </c>
      <c r="L115" s="52"/>
      <c r="M115" s="61" t="s">
        <v>602</v>
      </c>
      <c r="N115" s="55"/>
      <c r="O115" s="56">
        <v>-50.6</v>
      </c>
      <c r="P115" s="50">
        <v>-12483</v>
      </c>
      <c r="Q115" s="57">
        <f t="shared" ref="Q115:Q121" si="10">Q114+P115</f>
        <v>533281</v>
      </c>
      <c r="R115" s="245"/>
    </row>
    <row r="116" spans="1:18" s="50" customFormat="1">
      <c r="A116" s="50">
        <v>91</v>
      </c>
      <c r="B116" s="58" t="s">
        <v>605</v>
      </c>
      <c r="C116" s="50" t="s">
        <v>99</v>
      </c>
      <c r="D116" s="50">
        <v>0.34</v>
      </c>
      <c r="E116" s="52" t="s">
        <v>615</v>
      </c>
      <c r="F116" s="50" t="s">
        <v>616</v>
      </c>
      <c r="G116" s="53" t="s">
        <v>607</v>
      </c>
      <c r="H116" s="50">
        <v>185.92500000000001</v>
      </c>
      <c r="J116" s="239" t="s">
        <v>610</v>
      </c>
      <c r="K116" s="50">
        <v>186.363</v>
      </c>
      <c r="L116" s="52"/>
      <c r="M116" s="61" t="s">
        <v>92</v>
      </c>
      <c r="N116" s="55"/>
      <c r="O116" s="56">
        <v>-43.8</v>
      </c>
      <c r="P116" s="50">
        <v>-14892</v>
      </c>
      <c r="Q116" s="57">
        <f t="shared" si="10"/>
        <v>518389</v>
      </c>
      <c r="R116" s="245"/>
    </row>
    <row r="117" spans="1:18" s="50" customFormat="1">
      <c r="A117" s="50">
        <v>92</v>
      </c>
      <c r="B117" s="58" t="s">
        <v>606</v>
      </c>
      <c r="C117" s="50" t="s">
        <v>99</v>
      </c>
      <c r="D117" s="50">
        <v>0.1</v>
      </c>
      <c r="E117" s="52" t="s">
        <v>617</v>
      </c>
      <c r="F117" s="50" t="s">
        <v>619</v>
      </c>
      <c r="G117" s="53" t="s">
        <v>608</v>
      </c>
      <c r="H117" s="50">
        <v>1.54138</v>
      </c>
      <c r="J117" s="239" t="s">
        <v>611</v>
      </c>
      <c r="K117" s="50">
        <v>1.5416300000000001</v>
      </c>
      <c r="L117" s="52" t="s">
        <v>621</v>
      </c>
      <c r="M117" s="61" t="s">
        <v>104</v>
      </c>
      <c r="N117" s="55"/>
      <c r="O117" s="56">
        <v>-2.5</v>
      </c>
      <c r="P117" s="50">
        <v>-303</v>
      </c>
      <c r="Q117" s="57">
        <f t="shared" si="10"/>
        <v>518086</v>
      </c>
      <c r="R117" s="245"/>
    </row>
    <row r="118" spans="1:18" s="50" customFormat="1">
      <c r="A118" s="50">
        <v>93</v>
      </c>
      <c r="B118" s="58" t="s">
        <v>606</v>
      </c>
      <c r="C118" s="50" t="s">
        <v>99</v>
      </c>
      <c r="D118" s="50">
        <v>1.5</v>
      </c>
      <c r="E118" s="52" t="s">
        <v>618</v>
      </c>
      <c r="F118" s="50" t="s">
        <v>619</v>
      </c>
      <c r="G118" s="53" t="s">
        <v>608</v>
      </c>
      <c r="H118" s="50">
        <v>1.5397799999999999</v>
      </c>
      <c r="J118" s="239" t="s">
        <v>611</v>
      </c>
      <c r="K118" s="50">
        <v>1.5416300000000001</v>
      </c>
      <c r="L118" s="52" t="s">
        <v>621</v>
      </c>
      <c r="M118" s="61" t="s">
        <v>104</v>
      </c>
      <c r="N118" s="55"/>
      <c r="O118" s="56">
        <v>-18.5</v>
      </c>
      <c r="P118" s="50">
        <v>-3470</v>
      </c>
      <c r="Q118" s="57">
        <f t="shared" si="10"/>
        <v>514616</v>
      </c>
      <c r="R118" s="245"/>
    </row>
    <row r="119" spans="1:18" s="50" customFormat="1">
      <c r="A119" s="50">
        <v>94</v>
      </c>
      <c r="B119" s="58" t="s">
        <v>613</v>
      </c>
      <c r="C119" s="50" t="s">
        <v>86</v>
      </c>
      <c r="D119" s="50">
        <v>0.2</v>
      </c>
      <c r="E119" s="52" t="s">
        <v>620</v>
      </c>
      <c r="F119" s="50" t="s">
        <v>619</v>
      </c>
      <c r="G119" s="53" t="s">
        <v>609</v>
      </c>
      <c r="H119" s="50">
        <v>1.43015</v>
      </c>
      <c r="J119" s="239" t="s">
        <v>612</v>
      </c>
      <c r="K119" s="50">
        <v>1.42655</v>
      </c>
      <c r="L119" s="52"/>
      <c r="M119" s="61" t="s">
        <v>92</v>
      </c>
      <c r="N119" s="55"/>
      <c r="O119" s="56">
        <v>-36</v>
      </c>
      <c r="P119" s="50">
        <v>-6676</v>
      </c>
      <c r="Q119" s="57">
        <f t="shared" si="10"/>
        <v>507940</v>
      </c>
      <c r="R119" s="245"/>
    </row>
    <row r="120" spans="1:18" s="50" customFormat="1">
      <c r="A120" s="50">
        <v>95</v>
      </c>
      <c r="B120" s="58" t="s">
        <v>236</v>
      </c>
      <c r="C120" s="50" t="s">
        <v>86</v>
      </c>
      <c r="D120" s="50">
        <v>0.2</v>
      </c>
      <c r="E120" s="52" t="s">
        <v>630</v>
      </c>
      <c r="F120" s="50" t="s">
        <v>90</v>
      </c>
      <c r="G120" s="53" t="s">
        <v>631</v>
      </c>
      <c r="H120" s="50">
        <v>1.4296199999999999</v>
      </c>
      <c r="J120" s="239" t="s">
        <v>632</v>
      </c>
      <c r="K120" s="50">
        <v>1.42517</v>
      </c>
      <c r="L120" s="52"/>
      <c r="M120" s="61" t="s">
        <v>92</v>
      </c>
      <c r="N120" s="55"/>
      <c r="O120" s="56">
        <v>-44.5</v>
      </c>
      <c r="P120" s="50">
        <v>-8249</v>
      </c>
      <c r="Q120" s="57">
        <f t="shared" si="10"/>
        <v>499691</v>
      </c>
      <c r="R120" s="245"/>
    </row>
    <row r="121" spans="1:18" s="50" customFormat="1">
      <c r="A121" s="50">
        <v>96</v>
      </c>
      <c r="B121" s="58" t="s">
        <v>622</v>
      </c>
      <c r="C121" s="50" t="s">
        <v>99</v>
      </c>
      <c r="D121" s="50">
        <v>0.21</v>
      </c>
      <c r="E121" s="52" t="s">
        <v>634</v>
      </c>
      <c r="F121" s="50" t="s">
        <v>623</v>
      </c>
      <c r="G121" s="53" t="s">
        <v>624</v>
      </c>
      <c r="H121" s="50">
        <v>184.87</v>
      </c>
      <c r="I121" s="50" t="s">
        <v>635</v>
      </c>
      <c r="J121" s="239" t="s">
        <v>625</v>
      </c>
      <c r="K121" s="50">
        <v>184.66300000000001</v>
      </c>
      <c r="L121" s="52" t="s">
        <v>627</v>
      </c>
      <c r="M121" s="61" t="s">
        <v>626</v>
      </c>
      <c r="N121" s="55">
        <v>20.7</v>
      </c>
      <c r="O121" s="56"/>
      <c r="P121" s="50">
        <v>4347</v>
      </c>
      <c r="Q121" s="57">
        <f t="shared" si="10"/>
        <v>504038</v>
      </c>
      <c r="R121" s="245"/>
    </row>
    <row r="122" spans="1:18" s="50" customFormat="1">
      <c r="B122" s="58"/>
      <c r="E122" s="52"/>
      <c r="G122" s="53"/>
      <c r="J122" s="239"/>
      <c r="L122" s="52"/>
      <c r="M122" s="60" t="s">
        <v>633</v>
      </c>
      <c r="N122" s="55">
        <f>SUM(N114:N121)</f>
        <v>35</v>
      </c>
      <c r="O122" s="56">
        <f>SUM(O115:O121)</f>
        <v>-195.9</v>
      </c>
      <c r="P122" s="50">
        <f>SUM(P114:P121)</f>
        <v>-33103</v>
      </c>
      <c r="Q122" s="57"/>
      <c r="R122" s="245"/>
    </row>
    <row r="123" spans="1:18" s="50" customFormat="1">
      <c r="B123" s="51" t="s">
        <v>687</v>
      </c>
      <c r="E123" s="52"/>
      <c r="G123" s="53"/>
      <c r="J123" s="239"/>
      <c r="L123" s="52"/>
      <c r="N123" s="55"/>
      <c r="O123" s="56"/>
      <c r="Q123" s="57"/>
      <c r="R123" s="245"/>
    </row>
    <row r="124" spans="1:18" s="50" customFormat="1">
      <c r="A124" s="50">
        <v>97</v>
      </c>
      <c r="B124" s="58" t="s">
        <v>645</v>
      </c>
      <c r="C124" s="50" t="s">
        <v>648</v>
      </c>
      <c r="D124" s="50">
        <v>0.15</v>
      </c>
      <c r="E124" s="52"/>
      <c r="G124" s="53" t="s">
        <v>650</v>
      </c>
      <c r="H124" s="50">
        <v>1.5090399999999999</v>
      </c>
      <c r="J124" s="239" t="s">
        <v>654</v>
      </c>
      <c r="K124" s="50">
        <v>1.5089399999999999</v>
      </c>
      <c r="L124" s="52" t="s">
        <v>660</v>
      </c>
      <c r="M124" s="61" t="s">
        <v>658</v>
      </c>
      <c r="N124" s="55"/>
      <c r="O124" s="56">
        <v>-1</v>
      </c>
      <c r="P124" s="50">
        <v>-185</v>
      </c>
      <c r="Q124" s="57">
        <f>Q121+P124</f>
        <v>503853</v>
      </c>
      <c r="R124" s="245"/>
    </row>
    <row r="125" spans="1:18" s="50" customFormat="1">
      <c r="A125" s="50">
        <v>98</v>
      </c>
      <c r="B125" s="58" t="s">
        <v>646</v>
      </c>
      <c r="C125" s="50" t="s">
        <v>649</v>
      </c>
      <c r="D125" s="50">
        <v>0.2</v>
      </c>
      <c r="E125" s="52"/>
      <c r="G125" s="53" t="s">
        <v>651</v>
      </c>
      <c r="H125" s="50">
        <v>1.0749299999999999</v>
      </c>
      <c r="J125" s="239" t="s">
        <v>655</v>
      </c>
      <c r="K125" s="50">
        <v>1.07585</v>
      </c>
      <c r="L125" s="52" t="s">
        <v>660</v>
      </c>
      <c r="M125" s="61" t="s">
        <v>658</v>
      </c>
      <c r="N125" s="55"/>
      <c r="O125" s="56">
        <v>-9.1999999999999993</v>
      </c>
      <c r="P125" s="50">
        <v>-2266</v>
      </c>
      <c r="Q125" s="57">
        <f t="shared" ref="Q125:Q132" si="11">Q124+P125</f>
        <v>501587</v>
      </c>
      <c r="R125" s="245"/>
    </row>
    <row r="126" spans="1:18" s="50" customFormat="1">
      <c r="A126" s="50">
        <v>99</v>
      </c>
      <c r="B126" s="58" t="s">
        <v>646</v>
      </c>
      <c r="C126" s="50" t="s">
        <v>649</v>
      </c>
      <c r="D126" s="50">
        <v>0.15</v>
      </c>
      <c r="E126" s="52"/>
      <c r="G126" s="53" t="s">
        <v>652</v>
      </c>
      <c r="H126" s="50">
        <v>1.07233</v>
      </c>
      <c r="J126" s="239" t="s">
        <v>656</v>
      </c>
      <c r="K126" s="50">
        <v>1.0715399999999999</v>
      </c>
      <c r="L126" s="52" t="s">
        <v>660</v>
      </c>
      <c r="M126" s="61" t="s">
        <v>658</v>
      </c>
      <c r="N126" s="55">
        <v>7.9</v>
      </c>
      <c r="O126" s="56"/>
      <c r="P126" s="50">
        <v>1458</v>
      </c>
      <c r="Q126" s="57">
        <f t="shared" si="11"/>
        <v>503045</v>
      </c>
      <c r="R126" s="245"/>
    </row>
    <row r="127" spans="1:18" s="50" customFormat="1">
      <c r="A127" s="50">
        <v>100</v>
      </c>
      <c r="B127" s="58" t="s">
        <v>647</v>
      </c>
      <c r="C127" s="50" t="s">
        <v>648</v>
      </c>
      <c r="D127" s="50">
        <v>0.37</v>
      </c>
      <c r="E127" s="52"/>
      <c r="G127" s="53" t="s">
        <v>653</v>
      </c>
      <c r="H127" s="50">
        <v>0.70406999999999997</v>
      </c>
      <c r="J127" s="239" t="s">
        <v>657</v>
      </c>
      <c r="K127" s="50">
        <v>0.70491999999999999</v>
      </c>
      <c r="L127" s="52" t="s">
        <v>660</v>
      </c>
      <c r="M127" s="61" t="s">
        <v>659</v>
      </c>
      <c r="N127" s="55">
        <v>8.5</v>
      </c>
      <c r="O127" s="56"/>
      <c r="P127" s="50">
        <v>3871</v>
      </c>
      <c r="Q127" s="57">
        <f t="shared" si="11"/>
        <v>506916</v>
      </c>
      <c r="R127" s="245"/>
    </row>
    <row r="128" spans="1:18" s="50" customFormat="1">
      <c r="A128" s="50">
        <v>101</v>
      </c>
      <c r="B128" s="58" t="s">
        <v>663</v>
      </c>
      <c r="C128" s="50" t="s">
        <v>86</v>
      </c>
      <c r="D128" s="50">
        <v>0.17</v>
      </c>
      <c r="E128" s="52"/>
      <c r="G128" s="53" t="s">
        <v>664</v>
      </c>
      <c r="H128" s="50">
        <v>1.4273400000000001</v>
      </c>
      <c r="J128" s="239" t="s">
        <v>665</v>
      </c>
      <c r="K128" s="50">
        <v>1.41896</v>
      </c>
      <c r="L128" s="52"/>
      <c r="M128" s="61" t="s">
        <v>666</v>
      </c>
      <c r="N128" s="55"/>
      <c r="O128" s="56">
        <v>-83.8</v>
      </c>
      <c r="P128" s="50">
        <v>-13203</v>
      </c>
      <c r="Q128" s="57">
        <f t="shared" si="11"/>
        <v>493713</v>
      </c>
      <c r="R128" s="245"/>
    </row>
    <row r="129" spans="1:18" s="50" customFormat="1">
      <c r="A129" s="50">
        <v>102</v>
      </c>
      <c r="B129" s="58" t="s">
        <v>667</v>
      </c>
      <c r="C129" s="50" t="s">
        <v>99</v>
      </c>
      <c r="D129" s="50">
        <v>0.5</v>
      </c>
      <c r="E129" s="52"/>
      <c r="G129" s="53" t="s">
        <v>670</v>
      </c>
      <c r="H129" s="50">
        <v>1.00193</v>
      </c>
      <c r="J129" s="239" t="s">
        <v>673</v>
      </c>
      <c r="K129" s="50">
        <v>1.00193</v>
      </c>
      <c r="L129" s="52"/>
      <c r="M129" s="61" t="s">
        <v>104</v>
      </c>
      <c r="N129" s="55">
        <v>0</v>
      </c>
      <c r="O129" s="56"/>
      <c r="P129" s="50">
        <v>0</v>
      </c>
      <c r="Q129" s="57">
        <f t="shared" si="11"/>
        <v>493713</v>
      </c>
      <c r="R129" s="245"/>
    </row>
    <row r="130" spans="1:18" s="50" customFormat="1">
      <c r="A130" s="50">
        <v>103</v>
      </c>
      <c r="B130" s="58" t="s">
        <v>668</v>
      </c>
      <c r="C130" s="50" t="s">
        <v>86</v>
      </c>
      <c r="D130" s="50">
        <v>0.6</v>
      </c>
      <c r="E130" s="52"/>
      <c r="G130" s="53" t="s">
        <v>671</v>
      </c>
      <c r="H130" s="50">
        <v>1.07988</v>
      </c>
      <c r="J130" s="239" t="s">
        <v>674</v>
      </c>
      <c r="K130" s="50">
        <v>1.0781099999999999</v>
      </c>
      <c r="L130" s="52"/>
      <c r="M130" s="61" t="s">
        <v>666</v>
      </c>
      <c r="N130" s="55"/>
      <c r="O130" s="56">
        <v>-17.7</v>
      </c>
      <c r="P130" s="50">
        <v>-13021</v>
      </c>
      <c r="Q130" s="57">
        <f t="shared" si="11"/>
        <v>480692</v>
      </c>
      <c r="R130" s="245"/>
    </row>
    <row r="131" spans="1:18" s="50" customFormat="1">
      <c r="A131" s="50">
        <v>104</v>
      </c>
      <c r="B131" s="58" t="s">
        <v>669</v>
      </c>
      <c r="C131" s="50" t="s">
        <v>86</v>
      </c>
      <c r="D131" s="50">
        <v>0.3</v>
      </c>
      <c r="E131" s="52"/>
      <c r="G131" s="53" t="s">
        <v>672</v>
      </c>
      <c r="H131" s="50">
        <v>87.606999999999999</v>
      </c>
      <c r="J131" s="239" t="s">
        <v>675</v>
      </c>
      <c r="K131" s="50">
        <v>87.197000000000003</v>
      </c>
      <c r="L131" s="52"/>
      <c r="M131" s="61" t="s">
        <v>666</v>
      </c>
      <c r="N131" s="55"/>
      <c r="O131" s="56">
        <v>-41</v>
      </c>
      <c r="P131" s="50">
        <v>-12300</v>
      </c>
      <c r="Q131" s="57">
        <f t="shared" si="11"/>
        <v>468392</v>
      </c>
      <c r="R131" s="245"/>
    </row>
    <row r="132" spans="1:18" s="50" customFormat="1">
      <c r="A132" s="50">
        <v>105</v>
      </c>
      <c r="B132" s="58" t="s">
        <v>683</v>
      </c>
      <c r="C132" s="50" t="s">
        <v>86</v>
      </c>
      <c r="D132" s="50">
        <v>0.3</v>
      </c>
      <c r="E132" s="52"/>
      <c r="G132" s="53" t="s">
        <v>684</v>
      </c>
      <c r="H132" s="50">
        <v>122.94199999999999</v>
      </c>
      <c r="J132" s="239" t="s">
        <v>685</v>
      </c>
      <c r="K132" s="50">
        <v>122.792</v>
      </c>
      <c r="L132" s="52"/>
      <c r="M132" s="61" t="s">
        <v>92</v>
      </c>
      <c r="N132" s="55"/>
      <c r="O132" s="56">
        <v>-0.15</v>
      </c>
      <c r="P132" s="50">
        <v>-4500</v>
      </c>
      <c r="Q132" s="57">
        <f t="shared" si="11"/>
        <v>463892</v>
      </c>
      <c r="R132" s="245"/>
    </row>
    <row r="133" spans="1:18" s="50" customFormat="1">
      <c r="B133" s="58"/>
      <c r="E133" s="52"/>
      <c r="G133" s="53"/>
      <c r="J133" s="239"/>
      <c r="L133" s="52"/>
      <c r="M133" s="60" t="s">
        <v>686</v>
      </c>
      <c r="N133" s="55">
        <f>SUM(N124:N131)</f>
        <v>16.399999999999999</v>
      </c>
      <c r="O133" s="56">
        <f>SUM(O124:O132)</f>
        <v>-152.85</v>
      </c>
      <c r="P133" s="50">
        <f>SUM(P124:P132)</f>
        <v>-40146</v>
      </c>
      <c r="Q133" s="57"/>
      <c r="R133" s="245"/>
    </row>
    <row r="134" spans="1:18" s="50" customFormat="1">
      <c r="B134" s="51" t="s">
        <v>715</v>
      </c>
      <c r="E134" s="52"/>
      <c r="G134" s="53"/>
      <c r="J134" s="239"/>
      <c r="L134" s="52"/>
      <c r="M134" s="60"/>
      <c r="N134" s="55"/>
      <c r="O134" s="56"/>
      <c r="Q134" s="57"/>
      <c r="R134" s="245"/>
    </row>
    <row r="135" spans="1:18" s="50" customFormat="1">
      <c r="A135" s="50">
        <v>106</v>
      </c>
      <c r="B135" s="58" t="s">
        <v>689</v>
      </c>
      <c r="C135" s="50" t="s">
        <v>690</v>
      </c>
      <c r="D135" s="50">
        <v>0.3</v>
      </c>
      <c r="E135" s="52"/>
      <c r="F135" s="50" t="s">
        <v>701</v>
      </c>
      <c r="G135" s="53" t="s">
        <v>691</v>
      </c>
      <c r="H135" s="50">
        <v>1.33097</v>
      </c>
      <c r="J135" s="239" t="s">
        <v>692</v>
      </c>
      <c r="K135" s="50">
        <v>1.3313299999999999</v>
      </c>
      <c r="L135" s="52" t="s">
        <v>694</v>
      </c>
      <c r="M135" s="61" t="s">
        <v>693</v>
      </c>
      <c r="N135" s="55"/>
      <c r="O135" s="56">
        <v>-3.6</v>
      </c>
      <c r="P135" s="50">
        <v>-998</v>
      </c>
      <c r="Q135" s="57">
        <f>Q132+P135</f>
        <v>462894</v>
      </c>
      <c r="R135" s="245"/>
    </row>
    <row r="136" spans="1:18" s="50" customFormat="1">
      <c r="A136" s="50">
        <v>107</v>
      </c>
      <c r="B136" s="58" t="s">
        <v>695</v>
      </c>
      <c r="C136" s="50" t="s">
        <v>696</v>
      </c>
      <c r="D136" s="50">
        <v>0.6</v>
      </c>
      <c r="E136" s="52"/>
      <c r="F136" s="50" t="s">
        <v>701</v>
      </c>
      <c r="G136" s="53" t="s">
        <v>697</v>
      </c>
      <c r="H136" s="50">
        <v>123.02200000000001</v>
      </c>
      <c r="J136" s="239" t="s">
        <v>698</v>
      </c>
      <c r="K136" s="50">
        <v>123.35899999999999</v>
      </c>
      <c r="L136" s="52" t="s">
        <v>700</v>
      </c>
      <c r="M136" s="61" t="s">
        <v>699</v>
      </c>
      <c r="N136" s="55">
        <v>33.700000000000003</v>
      </c>
      <c r="O136" s="56"/>
      <c r="P136" s="50">
        <v>20220</v>
      </c>
      <c r="Q136" s="57">
        <f t="shared" ref="Q136:Q138" si="12">Q135+P136</f>
        <v>483114</v>
      </c>
      <c r="R136" s="245"/>
    </row>
    <row r="137" spans="1:18" s="50" customFormat="1">
      <c r="A137" s="50">
        <v>108</v>
      </c>
      <c r="B137" s="58" t="s">
        <v>703</v>
      </c>
      <c r="C137" s="50" t="s">
        <v>99</v>
      </c>
      <c r="D137" s="50">
        <v>0.4</v>
      </c>
      <c r="E137" s="52"/>
      <c r="G137" s="53" t="s">
        <v>706</v>
      </c>
      <c r="H137" s="50">
        <v>1.3323700000000001</v>
      </c>
      <c r="J137" s="239" t="s">
        <v>709</v>
      </c>
      <c r="K137" s="50">
        <v>1.33134</v>
      </c>
      <c r="L137" s="52"/>
      <c r="M137" s="61" t="s">
        <v>712</v>
      </c>
      <c r="N137" s="55">
        <v>10.3</v>
      </c>
      <c r="O137" s="56"/>
      <c r="P137" s="50">
        <v>889</v>
      </c>
      <c r="Q137" s="57">
        <f t="shared" si="12"/>
        <v>484003</v>
      </c>
      <c r="R137" s="245"/>
    </row>
    <row r="138" spans="1:18" s="50" customFormat="1">
      <c r="A138" s="50">
        <v>109</v>
      </c>
      <c r="B138" s="58" t="s">
        <v>704</v>
      </c>
      <c r="C138" s="50" t="s">
        <v>86</v>
      </c>
      <c r="D138" s="50">
        <v>0.6</v>
      </c>
      <c r="E138" s="52"/>
      <c r="G138" s="53" t="s">
        <v>707</v>
      </c>
      <c r="H138" s="50">
        <v>79.855999999999995</v>
      </c>
      <c r="J138" s="239" t="s">
        <v>710</v>
      </c>
      <c r="K138" s="50">
        <v>79.748999999999995</v>
      </c>
      <c r="L138" s="52"/>
      <c r="M138" s="61" t="s">
        <v>125</v>
      </c>
      <c r="N138" s="55">
        <v>10.7</v>
      </c>
      <c r="O138" s="56"/>
      <c r="P138" s="50">
        <v>6420</v>
      </c>
      <c r="Q138" s="57">
        <f t="shared" si="12"/>
        <v>490423</v>
      </c>
      <c r="R138" s="245"/>
    </row>
    <row r="139" spans="1:18" s="50" customFormat="1">
      <c r="A139" s="50">
        <v>110</v>
      </c>
      <c r="B139" s="58" t="s">
        <v>705</v>
      </c>
      <c r="C139" s="50" t="s">
        <v>86</v>
      </c>
      <c r="D139" s="50">
        <v>0.5</v>
      </c>
      <c r="E139" s="52"/>
      <c r="G139" s="53" t="s">
        <v>708</v>
      </c>
      <c r="H139" s="50">
        <v>0.69940999999999998</v>
      </c>
      <c r="J139" s="239" t="s">
        <v>711</v>
      </c>
      <c r="K139" s="50">
        <v>0.70052999999999999</v>
      </c>
      <c r="L139" s="52"/>
      <c r="M139" s="61" t="s">
        <v>125</v>
      </c>
      <c r="N139" s="55">
        <v>11.2</v>
      </c>
      <c r="O139" s="56"/>
      <c r="P139" s="50">
        <v>10526</v>
      </c>
      <c r="Q139" s="57">
        <f>Q138+P139</f>
        <v>500949</v>
      </c>
      <c r="R139" s="245"/>
    </row>
    <row r="140" spans="1:18" s="50" customFormat="1">
      <c r="B140" s="58"/>
      <c r="E140" s="52"/>
      <c r="G140" s="53"/>
      <c r="J140" s="239"/>
      <c r="L140" s="52"/>
      <c r="M140" s="60" t="s">
        <v>713</v>
      </c>
      <c r="N140" s="55">
        <f>SUM(N136:N139)</f>
        <v>65.900000000000006</v>
      </c>
      <c r="O140" s="56">
        <f>SUM(O135:O139)</f>
        <v>-3.6</v>
      </c>
      <c r="P140" s="50">
        <f>SUM(P135:P139)</f>
        <v>37057</v>
      </c>
      <c r="Q140" s="57"/>
      <c r="R140" s="245"/>
    </row>
    <row r="141" spans="1:18" s="50" customFormat="1">
      <c r="B141" s="51" t="s">
        <v>730</v>
      </c>
      <c r="E141" s="52"/>
      <c r="G141" s="53"/>
      <c r="J141" s="239"/>
      <c r="L141" s="52"/>
      <c r="N141" s="55"/>
      <c r="O141" s="56"/>
      <c r="Q141" s="57"/>
      <c r="R141" s="245"/>
    </row>
    <row r="142" spans="1:18" s="50" customFormat="1">
      <c r="A142" s="50">
        <v>111</v>
      </c>
      <c r="B142" s="58" t="s">
        <v>721</v>
      </c>
      <c r="C142" s="50" t="s">
        <v>723</v>
      </c>
      <c r="D142" s="50">
        <v>0.4</v>
      </c>
      <c r="E142" s="52" t="s">
        <v>760</v>
      </c>
      <c r="F142" s="50" t="s">
        <v>757</v>
      </c>
      <c r="G142" s="53" t="s">
        <v>725</v>
      </c>
      <c r="H142" s="50">
        <v>1.6294599999999999</v>
      </c>
      <c r="J142" s="239" t="s">
        <v>727</v>
      </c>
      <c r="K142" s="50">
        <v>1.6297299999999999</v>
      </c>
      <c r="L142" s="52"/>
      <c r="M142" s="61" t="s">
        <v>728</v>
      </c>
      <c r="N142" s="55">
        <v>2.7</v>
      </c>
      <c r="O142" s="56"/>
      <c r="P142" s="50">
        <v>865</v>
      </c>
      <c r="Q142" s="57">
        <f>Q139+P142</f>
        <v>501814</v>
      </c>
      <c r="R142" s="245"/>
    </row>
    <row r="143" spans="1:18" s="50" customFormat="1">
      <c r="A143" s="50">
        <v>112</v>
      </c>
      <c r="B143" s="58" t="s">
        <v>722</v>
      </c>
      <c r="C143" s="50" t="s">
        <v>724</v>
      </c>
      <c r="D143" s="50">
        <v>0.2</v>
      </c>
      <c r="E143" s="52" t="s">
        <v>758</v>
      </c>
      <c r="F143" s="50" t="s">
        <v>757</v>
      </c>
      <c r="G143" s="53" t="s">
        <v>726</v>
      </c>
      <c r="H143" s="50">
        <v>186.81399999999999</v>
      </c>
      <c r="J143" s="239" t="s">
        <v>727</v>
      </c>
      <c r="K143" s="50">
        <v>186.04300000000001</v>
      </c>
      <c r="L143" s="52"/>
      <c r="M143" s="61" t="s">
        <v>729</v>
      </c>
      <c r="N143" s="55">
        <v>77.099999999999994</v>
      </c>
      <c r="O143" s="56"/>
      <c r="P143" s="50">
        <v>16191</v>
      </c>
      <c r="Q143" s="57">
        <f>Q142+P143</f>
        <v>518005</v>
      </c>
      <c r="R143" s="245"/>
    </row>
    <row r="144" spans="1:18" s="50" customFormat="1">
      <c r="A144" s="50">
        <v>113</v>
      </c>
      <c r="B144" s="58" t="s">
        <v>731</v>
      </c>
      <c r="C144" s="50" t="s">
        <v>86</v>
      </c>
      <c r="D144" s="50">
        <v>0.4</v>
      </c>
      <c r="E144" s="52" t="s">
        <v>759</v>
      </c>
      <c r="F144" s="50" t="s">
        <v>757</v>
      </c>
      <c r="G144" s="53" t="s">
        <v>733</v>
      </c>
      <c r="H144" s="50">
        <v>0.72302999999999995</v>
      </c>
      <c r="J144" s="239" t="s">
        <v>735</v>
      </c>
      <c r="K144" s="50">
        <v>0.72575000000000001</v>
      </c>
      <c r="L144" s="52"/>
      <c r="M144" s="61" t="s">
        <v>125</v>
      </c>
      <c r="N144" s="55">
        <v>27.2</v>
      </c>
      <c r="O144" s="56"/>
      <c r="P144" s="50">
        <v>13324</v>
      </c>
      <c r="Q144" s="57">
        <f>Q143+P144</f>
        <v>531329</v>
      </c>
      <c r="R144" s="245"/>
    </row>
    <row r="145" spans="1:18" s="50" customFormat="1">
      <c r="A145" s="50">
        <v>114</v>
      </c>
      <c r="B145" s="58" t="s">
        <v>732</v>
      </c>
      <c r="C145" s="50" t="s">
        <v>99</v>
      </c>
      <c r="D145" s="50">
        <v>0.4</v>
      </c>
      <c r="E145" s="52" t="s">
        <v>761</v>
      </c>
      <c r="F145" s="50" t="s">
        <v>762</v>
      </c>
      <c r="G145" s="53" t="s">
        <v>734</v>
      </c>
      <c r="H145" s="50">
        <v>184.82499999999999</v>
      </c>
      <c r="J145" s="239" t="s">
        <v>735</v>
      </c>
      <c r="K145" s="50">
        <v>184.82499999999999</v>
      </c>
      <c r="L145" s="52"/>
      <c r="M145" s="61" t="s">
        <v>104</v>
      </c>
      <c r="N145" s="55">
        <v>0</v>
      </c>
      <c r="O145" s="56"/>
      <c r="P145" s="50">
        <v>0</v>
      </c>
      <c r="Q145" s="57">
        <f>Q144+P145</f>
        <v>531329</v>
      </c>
      <c r="R145" s="245"/>
    </row>
    <row r="146" spans="1:18" s="50" customFormat="1">
      <c r="A146" s="50">
        <v>115</v>
      </c>
      <c r="B146" s="58" t="s">
        <v>738</v>
      </c>
      <c r="C146" s="50" t="s">
        <v>99</v>
      </c>
      <c r="D146" s="50">
        <v>0.5</v>
      </c>
      <c r="E146" s="52" t="s">
        <v>763</v>
      </c>
      <c r="F146" s="50" t="s">
        <v>757</v>
      </c>
      <c r="G146" s="53" t="s">
        <v>740</v>
      </c>
      <c r="H146" s="50">
        <v>0.65742</v>
      </c>
      <c r="J146" s="239" t="s">
        <v>745</v>
      </c>
      <c r="K146" s="50">
        <v>0.65722999999999998</v>
      </c>
      <c r="L146" s="52"/>
      <c r="M146" s="61" t="s">
        <v>125</v>
      </c>
      <c r="N146" s="55">
        <v>1.9</v>
      </c>
      <c r="O146" s="56"/>
      <c r="P146" s="50">
        <v>1165</v>
      </c>
      <c r="Q146" s="57">
        <f t="shared" ref="Q146:Q148" si="13">Q145+P146</f>
        <v>532494</v>
      </c>
      <c r="R146" s="245"/>
    </row>
    <row r="147" spans="1:18" s="50" customFormat="1">
      <c r="A147" s="50">
        <v>116</v>
      </c>
      <c r="B147" s="58" t="s">
        <v>739</v>
      </c>
      <c r="C147" s="50" t="s">
        <v>99</v>
      </c>
      <c r="D147" s="50">
        <v>0.4</v>
      </c>
      <c r="E147" s="52" t="s">
        <v>764</v>
      </c>
      <c r="F147" s="50" t="s">
        <v>757</v>
      </c>
      <c r="G147" s="53" t="s">
        <v>741</v>
      </c>
      <c r="H147" s="50">
        <v>88.73</v>
      </c>
      <c r="J147" s="239" t="s">
        <v>743</v>
      </c>
      <c r="K147" s="50">
        <v>88.617000000000004</v>
      </c>
      <c r="L147" s="52"/>
      <c r="M147" s="61" t="s">
        <v>125</v>
      </c>
      <c r="N147" s="55">
        <v>11.3</v>
      </c>
      <c r="O147" s="56"/>
      <c r="P147" s="50">
        <v>4520</v>
      </c>
      <c r="Q147" s="57">
        <f t="shared" si="13"/>
        <v>537014</v>
      </c>
      <c r="R147" s="245"/>
    </row>
    <row r="148" spans="1:18" s="50" customFormat="1">
      <c r="A148" s="50">
        <v>117</v>
      </c>
      <c r="B148" s="58" t="s">
        <v>739</v>
      </c>
      <c r="C148" s="50" t="s">
        <v>99</v>
      </c>
      <c r="D148" s="50">
        <v>0.4</v>
      </c>
      <c r="E148" s="52" t="s">
        <v>765</v>
      </c>
      <c r="F148" s="58">
        <v>15</v>
      </c>
      <c r="G148" s="53" t="s">
        <v>742</v>
      </c>
      <c r="H148" s="50">
        <v>88.477999999999994</v>
      </c>
      <c r="J148" s="239" t="s">
        <v>744</v>
      </c>
      <c r="K148" s="50">
        <v>88.606999999999999</v>
      </c>
      <c r="L148" s="52"/>
      <c r="M148" s="61" t="s">
        <v>746</v>
      </c>
      <c r="N148" s="55"/>
      <c r="O148" s="56">
        <v>-12.9</v>
      </c>
      <c r="P148" s="50">
        <v>-5160</v>
      </c>
      <c r="Q148" s="57">
        <f t="shared" si="13"/>
        <v>531854</v>
      </c>
      <c r="R148" s="245"/>
    </row>
    <row r="149" spans="1:18" s="50" customFormat="1">
      <c r="B149" s="58"/>
      <c r="E149" s="52"/>
      <c r="G149" s="53"/>
      <c r="J149" s="239"/>
      <c r="L149" s="52"/>
      <c r="M149" s="60" t="s">
        <v>766</v>
      </c>
      <c r="N149" s="55">
        <f>SUM(N142:N148)</f>
        <v>120.2</v>
      </c>
      <c r="O149" s="56">
        <f>SUM(O142:O148)</f>
        <v>-12.9</v>
      </c>
      <c r="P149" s="50">
        <f>SUM(P142:P148)</f>
        <v>30905</v>
      </c>
      <c r="Q149" s="57"/>
      <c r="R149" s="245"/>
    </row>
    <row r="150" spans="1:18" s="50" customFormat="1">
      <c r="B150" s="51" t="s">
        <v>814</v>
      </c>
      <c r="E150" s="52"/>
      <c r="G150" s="53"/>
      <c r="J150" s="239"/>
      <c r="L150" s="52"/>
      <c r="M150" s="60"/>
      <c r="N150" s="55"/>
      <c r="O150" s="56"/>
      <c r="Q150" s="57"/>
      <c r="R150" s="245"/>
    </row>
    <row r="151" spans="1:18" s="50" customFormat="1">
      <c r="A151" s="50">
        <v>118</v>
      </c>
      <c r="B151" s="58" t="s">
        <v>772</v>
      </c>
      <c r="C151" s="50" t="s">
        <v>775</v>
      </c>
      <c r="D151" s="50">
        <v>0.6</v>
      </c>
      <c r="E151" s="52" t="s">
        <v>807</v>
      </c>
      <c r="G151" s="53" t="s">
        <v>777</v>
      </c>
      <c r="H151" s="50">
        <v>1.50353</v>
      </c>
      <c r="J151" s="239" t="s">
        <v>777</v>
      </c>
      <c r="K151" s="50">
        <v>1.50186</v>
      </c>
      <c r="L151" s="52"/>
      <c r="M151" s="60" t="s">
        <v>782</v>
      </c>
      <c r="N151" s="55"/>
      <c r="O151" s="56">
        <v>-16.7</v>
      </c>
      <c r="P151" s="50">
        <v>-12301</v>
      </c>
      <c r="Q151" s="57">
        <f>Q148+P151</f>
        <v>519553</v>
      </c>
      <c r="R151" s="245"/>
    </row>
    <row r="152" spans="1:18" s="50" customFormat="1">
      <c r="A152" s="50">
        <v>119</v>
      </c>
      <c r="B152" s="58" t="s">
        <v>773</v>
      </c>
      <c r="C152" s="50" t="s">
        <v>776</v>
      </c>
      <c r="D152" s="50">
        <v>0.5</v>
      </c>
      <c r="E152" s="52" t="s">
        <v>808</v>
      </c>
      <c r="G152" s="53" t="s">
        <v>778</v>
      </c>
      <c r="H152" s="50">
        <v>1.46716</v>
      </c>
      <c r="J152" s="239" t="s">
        <v>780</v>
      </c>
      <c r="K152" s="50">
        <v>1.4596199999999999</v>
      </c>
      <c r="L152" s="52"/>
      <c r="M152" s="60" t="s">
        <v>783</v>
      </c>
      <c r="N152" s="55">
        <v>75.400000000000006</v>
      </c>
      <c r="O152" s="56"/>
      <c r="P152" s="50">
        <v>33640</v>
      </c>
      <c r="Q152" s="57">
        <f t="shared" ref="Q152:Q158" si="14">Q151+P152</f>
        <v>553193</v>
      </c>
      <c r="R152" s="245"/>
    </row>
    <row r="153" spans="1:18" s="50" customFormat="1">
      <c r="A153" s="50">
        <v>120</v>
      </c>
      <c r="B153" s="58" t="s">
        <v>774</v>
      </c>
      <c r="C153" s="50" t="s">
        <v>776</v>
      </c>
      <c r="D153" s="50">
        <v>0.2</v>
      </c>
      <c r="E153" s="52" t="s">
        <v>809</v>
      </c>
      <c r="G153" s="53" t="s">
        <v>779</v>
      </c>
      <c r="H153" s="50">
        <v>89.503</v>
      </c>
      <c r="J153" s="239" t="s">
        <v>781</v>
      </c>
      <c r="K153" s="50">
        <v>89.503</v>
      </c>
      <c r="L153" s="52"/>
      <c r="M153" s="60" t="s">
        <v>92</v>
      </c>
      <c r="N153" s="55"/>
      <c r="O153" s="56">
        <v>-25.8</v>
      </c>
      <c r="P153" s="50">
        <v>-5160</v>
      </c>
      <c r="Q153" s="57">
        <f t="shared" si="14"/>
        <v>548033</v>
      </c>
      <c r="R153" s="245"/>
    </row>
    <row r="154" spans="1:18" s="50" customFormat="1">
      <c r="A154" s="50">
        <v>121</v>
      </c>
      <c r="B154" s="58" t="s">
        <v>784</v>
      </c>
      <c r="C154" s="50" t="s">
        <v>99</v>
      </c>
      <c r="D154" s="50">
        <v>0.3</v>
      </c>
      <c r="E154" s="52" t="s">
        <v>808</v>
      </c>
      <c r="G154" s="53" t="s">
        <v>785</v>
      </c>
      <c r="H154" s="50">
        <v>1.5448900000000001</v>
      </c>
      <c r="J154" s="239" t="s">
        <v>786</v>
      </c>
      <c r="K154" s="50">
        <v>1.5471299999999999</v>
      </c>
      <c r="L154" s="52"/>
      <c r="M154" s="60" t="s">
        <v>92</v>
      </c>
      <c r="N154" s="55"/>
      <c r="O154" s="56">
        <v>-22.4</v>
      </c>
      <c r="P154" s="50">
        <v>-8050</v>
      </c>
      <c r="Q154" s="57">
        <f t="shared" si="14"/>
        <v>539983</v>
      </c>
      <c r="R154" s="245"/>
    </row>
    <row r="155" spans="1:18" s="50" customFormat="1">
      <c r="A155" s="50">
        <v>122</v>
      </c>
      <c r="B155" s="58" t="s">
        <v>789</v>
      </c>
      <c r="C155" s="50" t="s">
        <v>99</v>
      </c>
      <c r="D155" s="50">
        <v>0.6</v>
      </c>
      <c r="E155" s="52" t="s">
        <v>810</v>
      </c>
      <c r="G155" s="53" t="s">
        <v>792</v>
      </c>
      <c r="H155" s="50">
        <v>1.3311500000000001</v>
      </c>
      <c r="J155" s="239" t="s">
        <v>796</v>
      </c>
      <c r="K155" s="50">
        <v>1.3335699999999999</v>
      </c>
      <c r="L155" s="52"/>
      <c r="M155" s="60" t="s">
        <v>92</v>
      </c>
      <c r="N155" s="55"/>
      <c r="O155" s="56">
        <v>-24.2</v>
      </c>
      <c r="P155" s="50">
        <v>-13453</v>
      </c>
      <c r="Q155" s="57">
        <f t="shared" si="14"/>
        <v>526530</v>
      </c>
      <c r="R155" s="245"/>
    </row>
    <row r="156" spans="1:18" s="50" customFormat="1">
      <c r="A156" s="50">
        <v>123</v>
      </c>
      <c r="B156" s="58" t="s">
        <v>789</v>
      </c>
      <c r="C156" s="50" t="s">
        <v>99</v>
      </c>
      <c r="D156" s="50">
        <v>0.3</v>
      </c>
      <c r="E156" s="52" t="s">
        <v>813</v>
      </c>
      <c r="G156" s="53" t="s">
        <v>793</v>
      </c>
      <c r="H156" s="50">
        <v>1.3317300000000001</v>
      </c>
      <c r="J156" s="239" t="s">
        <v>797</v>
      </c>
      <c r="K156" s="50">
        <v>1.3336699999999999</v>
      </c>
      <c r="L156" s="52"/>
      <c r="M156" s="60" t="s">
        <v>92</v>
      </c>
      <c r="N156" s="55"/>
      <c r="O156" s="56">
        <v>-19.399999999999999</v>
      </c>
      <c r="P156" s="50">
        <v>-5389</v>
      </c>
      <c r="Q156" s="57">
        <f t="shared" si="14"/>
        <v>521141</v>
      </c>
      <c r="R156" s="245"/>
    </row>
    <row r="157" spans="1:18" s="50" customFormat="1">
      <c r="A157" s="50">
        <v>124</v>
      </c>
      <c r="B157" s="58" t="s">
        <v>791</v>
      </c>
      <c r="C157" s="50" t="s">
        <v>99</v>
      </c>
      <c r="D157" s="50">
        <v>0.3</v>
      </c>
      <c r="E157" s="52" t="s">
        <v>811</v>
      </c>
      <c r="G157" s="53" t="s">
        <v>795</v>
      </c>
      <c r="H157" s="50">
        <v>0.66710999999999998</v>
      </c>
      <c r="J157" s="239" t="s">
        <v>798</v>
      </c>
      <c r="K157" s="50">
        <v>0.67122999999999999</v>
      </c>
      <c r="L157" s="52"/>
      <c r="M157" s="60" t="s">
        <v>92</v>
      </c>
      <c r="N157" s="55"/>
      <c r="O157" s="56">
        <v>-41.2</v>
      </c>
      <c r="P157" s="50">
        <v>-15208</v>
      </c>
      <c r="Q157" s="57">
        <f t="shared" si="14"/>
        <v>505933</v>
      </c>
      <c r="R157" s="245"/>
    </row>
    <row r="158" spans="1:18" s="50" customFormat="1">
      <c r="A158" s="50">
        <v>125</v>
      </c>
      <c r="B158" s="58" t="s">
        <v>790</v>
      </c>
      <c r="C158" s="50" t="s">
        <v>99</v>
      </c>
      <c r="D158" s="50">
        <v>0.3</v>
      </c>
      <c r="E158" s="52" t="s">
        <v>812</v>
      </c>
      <c r="G158" s="53" t="s">
        <v>794</v>
      </c>
      <c r="H158" s="50">
        <v>122.58199999999999</v>
      </c>
      <c r="J158" s="239" t="s">
        <v>794</v>
      </c>
      <c r="K158" s="50">
        <v>122.57599999999999</v>
      </c>
      <c r="L158" s="52"/>
      <c r="M158" s="60" t="s">
        <v>799</v>
      </c>
      <c r="N158" s="55">
        <v>0.6</v>
      </c>
      <c r="O158" s="56"/>
      <c r="P158" s="50">
        <v>180</v>
      </c>
      <c r="Q158" s="57">
        <f t="shared" si="14"/>
        <v>506113</v>
      </c>
      <c r="R158" s="245"/>
    </row>
    <row r="159" spans="1:18" s="50" customFormat="1">
      <c r="B159" s="58"/>
      <c r="E159" s="52"/>
      <c r="G159" s="53"/>
      <c r="J159" s="239"/>
      <c r="L159" s="52"/>
      <c r="M159" s="60" t="s">
        <v>800</v>
      </c>
      <c r="N159" s="55">
        <v>75.400000000000006</v>
      </c>
      <c r="O159" s="56">
        <f>SUM(O151:O157)</f>
        <v>-149.69999999999999</v>
      </c>
      <c r="P159" s="50">
        <f>SUM(P151:P157)</f>
        <v>-25921</v>
      </c>
      <c r="Q159" s="57"/>
      <c r="R159" s="245"/>
    </row>
    <row r="160" spans="1:18">
      <c r="A160" s="3"/>
      <c r="B160" s="263" t="s">
        <v>841</v>
      </c>
      <c r="C160" s="3"/>
      <c r="D160" s="3"/>
      <c r="E160" s="257"/>
      <c r="F160" s="3"/>
      <c r="G160" s="258"/>
      <c r="H160" s="3"/>
      <c r="I160" s="3"/>
      <c r="J160" s="259"/>
      <c r="K160" s="3"/>
      <c r="L160" s="257"/>
      <c r="M160" s="68"/>
      <c r="N160" s="260"/>
      <c r="O160" s="70"/>
      <c r="P160" s="3"/>
      <c r="Q160" s="261"/>
      <c r="R160" s="159"/>
    </row>
    <row r="161" spans="1:18">
      <c r="A161" s="3">
        <v>126</v>
      </c>
      <c r="B161" s="256" t="s">
        <v>817</v>
      </c>
      <c r="C161" s="3" t="s">
        <v>821</v>
      </c>
      <c r="D161" s="3">
        <v>0.3</v>
      </c>
      <c r="E161" s="257"/>
      <c r="F161" s="3"/>
      <c r="G161" s="258" t="s">
        <v>822</v>
      </c>
      <c r="H161" s="3">
        <v>123.16200000000001</v>
      </c>
      <c r="I161" s="3"/>
      <c r="J161" s="259" t="s">
        <v>825</v>
      </c>
      <c r="K161" s="3">
        <v>123.363</v>
      </c>
      <c r="L161" s="257"/>
      <c r="M161" s="68" t="s">
        <v>828</v>
      </c>
      <c r="N161" s="260"/>
      <c r="O161" s="70">
        <v>-20.100000000000001</v>
      </c>
      <c r="P161" s="3">
        <v>-6030</v>
      </c>
      <c r="Q161" s="261">
        <f>Q157+P161</f>
        <v>499903</v>
      </c>
      <c r="R161" s="159"/>
    </row>
    <row r="162" spans="1:18">
      <c r="A162" s="3">
        <v>127</v>
      </c>
      <c r="B162" s="256" t="s">
        <v>834</v>
      </c>
      <c r="C162" s="3" t="s">
        <v>99</v>
      </c>
      <c r="D162" s="3">
        <v>0.1</v>
      </c>
      <c r="E162" s="257"/>
      <c r="F162" s="3"/>
      <c r="G162" s="258" t="s">
        <v>835</v>
      </c>
      <c r="H162" s="3">
        <v>123.33799999999999</v>
      </c>
      <c r="I162" s="3"/>
      <c r="J162" s="259" t="s">
        <v>836</v>
      </c>
      <c r="K162" s="3">
        <v>122.00700000000001</v>
      </c>
      <c r="L162" s="257"/>
      <c r="M162" s="68" t="s">
        <v>125</v>
      </c>
      <c r="N162" s="260">
        <v>133.1</v>
      </c>
      <c r="O162" s="70"/>
      <c r="P162" s="3">
        <v>13310</v>
      </c>
      <c r="Q162" s="261">
        <f t="shared" ref="Q162:Q167" si="15">Q161+P162</f>
        <v>513213</v>
      </c>
      <c r="R162" s="159"/>
    </row>
    <row r="163" spans="1:18">
      <c r="A163" s="3">
        <v>128</v>
      </c>
      <c r="B163" s="256" t="s">
        <v>818</v>
      </c>
      <c r="C163" s="3" t="s">
        <v>821</v>
      </c>
      <c r="D163" s="3">
        <v>0.7</v>
      </c>
      <c r="E163" s="257"/>
      <c r="F163" s="3"/>
      <c r="G163" s="258" t="s">
        <v>823</v>
      </c>
      <c r="H163" s="3">
        <v>123.173</v>
      </c>
      <c r="I163" s="3"/>
      <c r="J163" s="259" t="s">
        <v>826</v>
      </c>
      <c r="K163" s="3">
        <v>123.033</v>
      </c>
      <c r="L163" s="257"/>
      <c r="M163" s="68" t="s">
        <v>829</v>
      </c>
      <c r="N163" s="260">
        <v>14</v>
      </c>
      <c r="O163" s="70"/>
      <c r="P163" s="3">
        <v>9800</v>
      </c>
      <c r="Q163" s="261">
        <f t="shared" si="15"/>
        <v>523013</v>
      </c>
      <c r="R163" s="159"/>
    </row>
    <row r="164" spans="1:18">
      <c r="A164" s="3">
        <v>129</v>
      </c>
      <c r="B164" s="2" t="s">
        <v>819</v>
      </c>
      <c r="C164" s="3" t="s">
        <v>821</v>
      </c>
      <c r="D164" s="3">
        <v>0.1</v>
      </c>
      <c r="G164" s="65" t="s">
        <v>824</v>
      </c>
      <c r="H164" s="3">
        <v>0.99958000000000002</v>
      </c>
      <c r="J164" s="242" t="s">
        <v>827</v>
      </c>
      <c r="K164" s="3">
        <v>0.98707</v>
      </c>
      <c r="M164" s="68" t="s">
        <v>829</v>
      </c>
      <c r="N164" s="69">
        <v>125.1</v>
      </c>
      <c r="O164" s="70"/>
      <c r="P164" s="3">
        <v>15444</v>
      </c>
      <c r="Q164" s="261">
        <f t="shared" si="15"/>
        <v>538457</v>
      </c>
      <c r="R164" s="159"/>
    </row>
    <row r="165" spans="1:18">
      <c r="A165" s="3">
        <v>130</v>
      </c>
      <c r="B165" s="2" t="s">
        <v>820</v>
      </c>
      <c r="C165" s="3" t="s">
        <v>821</v>
      </c>
      <c r="D165" s="3">
        <v>0.1</v>
      </c>
      <c r="G165" s="65" t="s">
        <v>830</v>
      </c>
      <c r="H165" s="3">
        <v>88.13</v>
      </c>
      <c r="J165" s="242" t="s">
        <v>831</v>
      </c>
      <c r="K165" s="3">
        <v>88.302999999999997</v>
      </c>
      <c r="M165" s="68" t="s">
        <v>828</v>
      </c>
      <c r="O165" s="70">
        <v>-17.3</v>
      </c>
      <c r="P165" s="3">
        <v>-1730</v>
      </c>
      <c r="Q165" s="261">
        <f t="shared" si="15"/>
        <v>536727</v>
      </c>
      <c r="R165" s="159"/>
    </row>
    <row r="166" spans="1:18">
      <c r="A166" s="3">
        <v>131</v>
      </c>
      <c r="B166" s="2" t="s">
        <v>820</v>
      </c>
      <c r="C166" s="3" t="s">
        <v>821</v>
      </c>
      <c r="D166" s="3">
        <v>0.2</v>
      </c>
      <c r="G166" s="65" t="s">
        <v>831</v>
      </c>
      <c r="H166" s="3">
        <v>88.257000000000005</v>
      </c>
      <c r="J166" s="242" t="s">
        <v>832</v>
      </c>
      <c r="K166" s="3">
        <v>88.33</v>
      </c>
      <c r="M166" s="68" t="s">
        <v>833</v>
      </c>
      <c r="O166" s="70">
        <v>-7.3</v>
      </c>
      <c r="P166" s="3">
        <v>-1460</v>
      </c>
      <c r="Q166" s="261">
        <f t="shared" si="15"/>
        <v>535267</v>
      </c>
      <c r="R166" s="159"/>
    </row>
    <row r="167" spans="1:18">
      <c r="A167" s="3">
        <v>132</v>
      </c>
      <c r="B167" s="2" t="s">
        <v>837</v>
      </c>
      <c r="C167" s="3" t="s">
        <v>99</v>
      </c>
      <c r="D167" s="3">
        <v>0.4</v>
      </c>
      <c r="G167" s="65" t="s">
        <v>838</v>
      </c>
      <c r="H167" s="3">
        <v>1.36459</v>
      </c>
      <c r="J167" s="242" t="s">
        <v>839</v>
      </c>
      <c r="K167" s="3">
        <v>1.3664700000000001</v>
      </c>
      <c r="M167" s="68" t="s">
        <v>92</v>
      </c>
      <c r="O167" s="70">
        <v>-18.8</v>
      </c>
      <c r="P167" s="3">
        <v>-6710</v>
      </c>
      <c r="Q167" s="261">
        <f t="shared" si="15"/>
        <v>528557</v>
      </c>
      <c r="R167" s="159"/>
    </row>
    <row r="168" spans="1:18">
      <c r="J168" s="242"/>
      <c r="M168" s="68" t="s">
        <v>840</v>
      </c>
      <c r="N168" s="69">
        <f>SUM(N162:N167)</f>
        <v>272.2</v>
      </c>
      <c r="O168" s="70">
        <f>SUM(O165:O167)</f>
        <v>-43.400000000000006</v>
      </c>
      <c r="P168">
        <f>SUM(P161:P167)</f>
        <v>22624</v>
      </c>
      <c r="R168" s="159"/>
    </row>
    <row r="169" spans="1:18">
      <c r="J169" s="242"/>
      <c r="M169" s="68"/>
      <c r="O169" s="70"/>
      <c r="R169" s="159"/>
    </row>
    <row r="170" spans="1:18">
      <c r="J170" s="242"/>
      <c r="M170" s="68"/>
      <c r="O170" s="70"/>
      <c r="R170" s="159"/>
    </row>
    <row r="171" spans="1:18">
      <c r="J171" s="242"/>
      <c r="M171" s="68"/>
      <c r="O171" s="70"/>
      <c r="R171" s="159"/>
    </row>
    <row r="172" spans="1:18">
      <c r="J172" s="242"/>
      <c r="O172" s="70"/>
      <c r="R172" s="159"/>
    </row>
    <row r="173" spans="1:18">
      <c r="J173" s="242"/>
      <c r="O173" s="70"/>
      <c r="R173" s="159"/>
    </row>
    <row r="174" spans="1:18">
      <c r="J174" s="242"/>
      <c r="O174" s="70"/>
      <c r="R174" s="159"/>
    </row>
    <row r="175" spans="1:18">
      <c r="J175" s="242"/>
      <c r="O175" s="70"/>
      <c r="R175" s="159"/>
    </row>
    <row r="176" spans="1:18">
      <c r="J176" s="242"/>
      <c r="O176" s="70"/>
      <c r="R176" s="159"/>
    </row>
    <row r="177" spans="4:18">
      <c r="J177" s="242"/>
      <c r="O177" s="70"/>
      <c r="R177" s="159"/>
    </row>
    <row r="178" spans="4:18">
      <c r="J178" s="242"/>
      <c r="O178" s="70"/>
      <c r="R178" s="159"/>
    </row>
    <row r="179" spans="4:18">
      <c r="J179" s="242"/>
      <c r="O179" s="70"/>
      <c r="R179" s="159"/>
    </row>
    <row r="180" spans="4:18">
      <c r="J180" s="242"/>
      <c r="O180" s="70"/>
      <c r="R180" s="159"/>
    </row>
    <row r="181" spans="4:18">
      <c r="J181" s="242"/>
      <c r="O181" s="70"/>
      <c r="R181" s="159"/>
    </row>
    <row r="182" spans="4:18">
      <c r="J182" s="242"/>
      <c r="O182" s="70"/>
      <c r="R182" s="159"/>
    </row>
    <row r="183" spans="4:18">
      <c r="J183" s="242"/>
      <c r="O183" s="70"/>
      <c r="R183" s="159"/>
    </row>
    <row r="184" spans="4:18">
      <c r="J184" s="242"/>
      <c r="O184" s="70"/>
      <c r="R184" s="159"/>
    </row>
    <row r="185" spans="4:18">
      <c r="J185" s="242"/>
      <c r="O185" s="70"/>
      <c r="R185" s="159"/>
    </row>
    <row r="186" spans="4:18">
      <c r="J186" s="242"/>
      <c r="O186" s="70"/>
      <c r="R186" s="159"/>
    </row>
    <row r="187" spans="4:18">
      <c r="J187" s="242"/>
      <c r="O187" s="70"/>
      <c r="R187" s="159"/>
    </row>
    <row r="188" spans="4:18">
      <c r="J188" s="242"/>
      <c r="O188" s="70"/>
      <c r="R188" s="159"/>
    </row>
    <row r="189" spans="4:18">
      <c r="J189" s="242"/>
      <c r="O189" s="70"/>
      <c r="R189" s="159"/>
    </row>
    <row r="190" spans="4:18">
      <c r="N190" s="70"/>
      <c r="O190" s="70"/>
    </row>
    <row r="191" spans="4:18" ht="13.5" customHeight="1" thickBot="1"/>
    <row r="192" spans="4:18" ht="13.5" customHeight="1" thickBot="1">
      <c r="D192" s="278" t="s">
        <v>289</v>
      </c>
      <c r="E192" s="279"/>
      <c r="F192" s="280"/>
      <c r="G192" s="281"/>
      <c r="H192" s="86"/>
      <c r="I192" s="86"/>
      <c r="J192" s="87"/>
      <c r="L192" s="274" t="s">
        <v>290</v>
      </c>
      <c r="M192" s="275"/>
      <c r="N192" s="88" t="s">
        <v>291</v>
      </c>
      <c r="O192" s="89" t="s">
        <v>292</v>
      </c>
    </row>
    <row r="193" spans="4:16">
      <c r="D193" s="90" t="s">
        <v>293</v>
      </c>
      <c r="E193" s="91"/>
      <c r="F193" s="276"/>
      <c r="G193" s="277"/>
      <c r="H193" s="92"/>
      <c r="I193" s="92"/>
      <c r="J193" s="93"/>
      <c r="L193" s="94"/>
      <c r="M193" s="95"/>
      <c r="N193" s="96"/>
      <c r="O193" s="97"/>
      <c r="P193" s="71"/>
    </row>
    <row r="194" spans="4:16">
      <c r="D194" s="98" t="s">
        <v>294</v>
      </c>
      <c r="E194" s="99"/>
      <c r="F194" s="276"/>
      <c r="G194" s="277"/>
      <c r="H194" s="92"/>
      <c r="I194" s="92"/>
      <c r="J194" s="73"/>
      <c r="L194" s="100"/>
      <c r="M194" s="101"/>
      <c r="N194" s="102"/>
      <c r="O194" s="103"/>
    </row>
    <row r="195" spans="4:16">
      <c r="D195" s="98" t="s">
        <v>295</v>
      </c>
      <c r="E195" s="99"/>
      <c r="F195" s="276"/>
      <c r="G195" s="277"/>
      <c r="H195" s="92"/>
      <c r="I195" s="92"/>
      <c r="J195" s="93"/>
      <c r="L195" s="100"/>
      <c r="M195" s="101"/>
      <c r="N195" s="102"/>
      <c r="O195" s="104"/>
    </row>
    <row r="196" spans="4:16">
      <c r="D196" s="98" t="s">
        <v>296</v>
      </c>
      <c r="E196" s="99"/>
      <c r="F196" s="276"/>
      <c r="G196" s="277"/>
      <c r="H196" s="92"/>
      <c r="I196" s="92"/>
      <c r="J196" s="93"/>
      <c r="L196" s="100"/>
      <c r="M196" s="101"/>
      <c r="N196" s="102"/>
      <c r="O196" s="104"/>
    </row>
    <row r="197" spans="4:16">
      <c r="D197" s="98" t="s">
        <v>297</v>
      </c>
      <c r="E197" s="99"/>
      <c r="F197" s="276"/>
      <c r="G197" s="277"/>
      <c r="H197" s="92"/>
      <c r="I197" s="92"/>
      <c r="J197" s="93"/>
      <c r="L197" s="100"/>
      <c r="M197" s="101"/>
      <c r="N197" s="102"/>
      <c r="O197" s="104"/>
    </row>
    <row r="198" spans="4:16">
      <c r="D198" s="98" t="s">
        <v>298</v>
      </c>
      <c r="E198" s="105"/>
      <c r="F198" s="276"/>
      <c r="G198" s="277"/>
      <c r="H198" s="92"/>
      <c r="I198" s="92"/>
      <c r="J198" s="93"/>
      <c r="L198" s="100"/>
      <c r="M198" s="101"/>
      <c r="N198" s="102"/>
      <c r="O198" s="104"/>
    </row>
    <row r="199" spans="4:16">
      <c r="D199" s="98" t="s">
        <v>299</v>
      </c>
      <c r="E199" s="99"/>
      <c r="F199" s="276"/>
      <c r="G199" s="277"/>
      <c r="H199" s="92"/>
      <c r="I199" s="92"/>
      <c r="J199" s="93"/>
      <c r="L199" s="100"/>
      <c r="M199" s="101"/>
      <c r="N199" s="102"/>
      <c r="O199" s="104"/>
    </row>
    <row r="200" spans="4:16">
      <c r="D200" s="106" t="s">
        <v>300</v>
      </c>
      <c r="E200" s="107"/>
      <c r="F200" s="282"/>
      <c r="G200" s="283"/>
      <c r="H200" s="92"/>
      <c r="I200" s="92"/>
      <c r="J200" s="93"/>
      <c r="L200" s="100"/>
      <c r="M200" s="101"/>
      <c r="N200" s="102"/>
      <c r="O200" s="104"/>
    </row>
    <row r="201" spans="4:16">
      <c r="D201" s="98" t="s">
        <v>301</v>
      </c>
      <c r="E201" s="99"/>
      <c r="F201" s="276"/>
      <c r="G201" s="277"/>
      <c r="H201" s="92"/>
      <c r="I201" s="92"/>
      <c r="J201" s="93"/>
      <c r="L201" s="100"/>
      <c r="M201" s="101"/>
      <c r="N201" s="102"/>
      <c r="O201" s="104"/>
    </row>
    <row r="202" spans="4:16">
      <c r="D202" s="98" t="s">
        <v>302</v>
      </c>
      <c r="E202" s="105"/>
      <c r="F202" s="276"/>
      <c r="G202" s="277"/>
      <c r="H202" s="92"/>
      <c r="I202" s="92"/>
      <c r="J202" s="93"/>
      <c r="L202" s="100"/>
      <c r="M202" s="101"/>
      <c r="N202" s="102"/>
      <c r="O202" s="104"/>
    </row>
    <row r="203" spans="4:16">
      <c r="D203" s="98" t="s">
        <v>303</v>
      </c>
      <c r="E203" s="99"/>
      <c r="F203" s="276"/>
      <c r="G203" s="277"/>
      <c r="H203" s="92"/>
      <c r="I203" s="92"/>
      <c r="J203" s="93"/>
      <c r="L203" s="94"/>
      <c r="M203" s="95"/>
      <c r="N203" s="96"/>
      <c r="O203" s="108"/>
    </row>
    <row r="204" spans="4:16">
      <c r="D204" s="98" t="s">
        <v>304</v>
      </c>
      <c r="E204" s="109"/>
      <c r="F204" s="276"/>
      <c r="G204" s="277"/>
      <c r="H204" s="92"/>
      <c r="I204" s="92"/>
      <c r="J204" s="93"/>
      <c r="L204" s="100"/>
      <c r="M204" s="101"/>
      <c r="N204" s="102"/>
      <c r="O204" s="104"/>
    </row>
    <row r="205" spans="4:16">
      <c r="D205" s="98" t="s">
        <v>305</v>
      </c>
      <c r="E205" s="109"/>
      <c r="F205" s="276"/>
      <c r="G205" s="277"/>
      <c r="H205" s="92"/>
      <c r="I205" s="92"/>
      <c r="J205" s="93"/>
      <c r="L205" s="100"/>
      <c r="M205" s="101"/>
      <c r="N205" s="102"/>
      <c r="O205" s="104"/>
    </row>
    <row r="206" spans="4:16">
      <c r="D206" s="98" t="s">
        <v>306</v>
      </c>
      <c r="E206" s="99"/>
      <c r="F206" s="276"/>
      <c r="G206" s="277"/>
      <c r="H206" s="92"/>
      <c r="I206" s="92"/>
      <c r="J206" s="93"/>
      <c r="L206" s="100"/>
      <c r="M206" s="101"/>
      <c r="N206" s="102"/>
      <c r="O206" s="104"/>
    </row>
    <row r="207" spans="4:16">
      <c r="D207" s="98" t="s">
        <v>307</v>
      </c>
      <c r="E207" s="99"/>
      <c r="F207" s="276"/>
      <c r="G207" s="277"/>
      <c r="H207" s="92"/>
      <c r="I207" s="92"/>
      <c r="J207" s="93"/>
      <c r="L207" s="100"/>
      <c r="M207" s="101"/>
      <c r="N207" s="102"/>
      <c r="O207" s="104"/>
    </row>
    <row r="208" spans="4:16">
      <c r="D208" s="98" t="s">
        <v>308</v>
      </c>
      <c r="E208" s="110"/>
      <c r="F208" s="276"/>
      <c r="G208" s="277"/>
      <c r="H208" s="92"/>
      <c r="I208" s="92"/>
      <c r="J208" s="93"/>
      <c r="L208" s="100"/>
      <c r="M208" s="101"/>
      <c r="N208" s="102"/>
      <c r="O208" s="104"/>
    </row>
    <row r="209" spans="4:15" ht="14.25" thickBot="1">
      <c r="D209" s="111" t="s">
        <v>309</v>
      </c>
      <c r="E209" s="112"/>
      <c r="F209" s="272"/>
      <c r="G209" s="273"/>
      <c r="H209" s="92"/>
      <c r="I209" s="92"/>
      <c r="J209" s="93"/>
      <c r="L209" s="100"/>
      <c r="M209" s="101"/>
      <c r="N209" s="102"/>
      <c r="O209" s="104"/>
    </row>
    <row r="210" spans="4:15">
      <c r="G210" s="113"/>
      <c r="H210" s="92"/>
      <c r="I210" s="92"/>
      <c r="J210" s="93"/>
      <c r="L210" s="100"/>
      <c r="M210" s="101"/>
      <c r="N210" s="102"/>
      <c r="O210" s="104"/>
    </row>
    <row r="211" spans="4:15" ht="14.25" thickBot="1">
      <c r="G211" s="113"/>
      <c r="H211" s="92"/>
      <c r="I211" s="92"/>
      <c r="J211" s="93"/>
      <c r="L211" s="114"/>
      <c r="M211" s="115"/>
      <c r="N211" s="116"/>
      <c r="O211" s="117"/>
    </row>
    <row r="212" spans="4:15" ht="14.25" thickBot="1">
      <c r="G212" s="113"/>
      <c r="H212" s="92"/>
      <c r="I212" s="92"/>
      <c r="J212" s="93"/>
      <c r="L212" s="118" t="s">
        <v>288</v>
      </c>
      <c r="M212" s="119">
        <f>SUM(M193:M211)</f>
        <v>0</v>
      </c>
      <c r="N212" s="120">
        <f>SUM(N193:N211)</f>
        <v>0</v>
      </c>
      <c r="O212" s="121">
        <f>SUM(O193:O211)</f>
        <v>0</v>
      </c>
    </row>
    <row r="214" spans="4:15" ht="13.5" customHeight="1" thickBot="1"/>
    <row r="215" spans="4:15" ht="13.5" customHeight="1" thickBot="1">
      <c r="G215" s="274" t="s">
        <v>310</v>
      </c>
      <c r="H215" s="275"/>
      <c r="I215" s="122" t="s">
        <v>291</v>
      </c>
      <c r="J215" s="123" t="s">
        <v>292</v>
      </c>
      <c r="K215" s="124" t="s">
        <v>311</v>
      </c>
    </row>
    <row r="216" spans="4:15">
      <c r="G216" s="125" t="s">
        <v>312</v>
      </c>
      <c r="H216" s="95">
        <v>0</v>
      </c>
      <c r="I216" s="126">
        <v>0</v>
      </c>
      <c r="J216" s="127">
        <v>0</v>
      </c>
      <c r="K216" s="128">
        <v>0</v>
      </c>
    </row>
    <row r="217" spans="4:15">
      <c r="G217" s="129" t="s">
        <v>313</v>
      </c>
      <c r="H217" s="101">
        <v>0</v>
      </c>
      <c r="I217" s="101">
        <v>0</v>
      </c>
      <c r="J217" s="130">
        <v>0</v>
      </c>
      <c r="K217" s="131">
        <v>0</v>
      </c>
    </row>
    <row r="218" spans="4:15">
      <c r="G218" s="129" t="s">
        <v>314</v>
      </c>
      <c r="H218" s="101">
        <v>0</v>
      </c>
      <c r="I218" s="101">
        <v>0</v>
      </c>
      <c r="J218" s="130">
        <v>0</v>
      </c>
      <c r="K218" s="131">
        <v>0</v>
      </c>
    </row>
    <row r="219" spans="4:15">
      <c r="G219" s="129" t="s">
        <v>315</v>
      </c>
      <c r="H219" s="101">
        <v>0</v>
      </c>
      <c r="I219" s="101">
        <v>0</v>
      </c>
      <c r="J219" s="130">
        <v>0</v>
      </c>
      <c r="K219" s="131">
        <v>0</v>
      </c>
    </row>
    <row r="220" spans="4:15" ht="14.25" thickBot="1">
      <c r="G220" s="132" t="s">
        <v>316</v>
      </c>
      <c r="H220" s="133">
        <v>0</v>
      </c>
      <c r="I220" s="133">
        <v>0</v>
      </c>
      <c r="J220" s="134">
        <v>0</v>
      </c>
      <c r="K220" s="135">
        <v>0</v>
      </c>
    </row>
    <row r="221" spans="4:15" ht="14.25" thickBot="1">
      <c r="G221" s="136" t="s">
        <v>288</v>
      </c>
      <c r="H221" s="137"/>
      <c r="I221" s="137"/>
      <c r="J221" s="130"/>
      <c r="K221" s="138">
        <f>SUM(K216:K220)</f>
        <v>0</v>
      </c>
    </row>
  </sheetData>
  <autoFilter ref="A1:Q189"/>
  <mergeCells count="20">
    <mergeCell ref="F202:G202"/>
    <mergeCell ref="D192:G192"/>
    <mergeCell ref="L192:M192"/>
    <mergeCell ref="F193:G193"/>
    <mergeCell ref="F194:G194"/>
    <mergeCell ref="F195:G195"/>
    <mergeCell ref="F196:G196"/>
    <mergeCell ref="F197:G197"/>
    <mergeCell ref="F198:G198"/>
    <mergeCell ref="F199:G199"/>
    <mergeCell ref="F200:G200"/>
    <mergeCell ref="F201:G201"/>
    <mergeCell ref="F209:G209"/>
    <mergeCell ref="G215:H215"/>
    <mergeCell ref="F203:G203"/>
    <mergeCell ref="F204:G204"/>
    <mergeCell ref="F205:G205"/>
    <mergeCell ref="F206:G206"/>
    <mergeCell ref="F207:G207"/>
    <mergeCell ref="F208:G208"/>
  </mergeCells>
  <phoneticPr fontId="2"/>
  <pageMargins left="0.69861111111111107" right="0.69861111111111107" top="0.75" bottom="0.75" header="0.3" footer="0.3"/>
  <pageSetup paperSize="9" firstPageNumber="4294963191"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sheetPr>
    <tabColor rgb="FFFFC000"/>
  </sheetPr>
  <dimension ref="A1"/>
  <sheetViews>
    <sheetView zoomScale="97" zoomScaleSheetLayoutView="100" workbookViewId="0">
      <selection activeCell="A30" sqref="A30"/>
    </sheetView>
  </sheetViews>
  <sheetFormatPr defaultColWidth="8.875" defaultRowHeight="13.5"/>
  <sheetData/>
  <phoneticPr fontId="2"/>
  <pageMargins left="0.75" right="0.75" top="1" bottom="1" header="0.51111111111111107" footer="0.51111111111111107"/>
  <pageSetup paperSize="9" firstPageNumber="42949631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tabColor rgb="FFFFC000"/>
  </sheetPr>
  <dimension ref="A1:A183"/>
  <sheetViews>
    <sheetView topLeftCell="A175" zoomScale="115" zoomScaleSheetLayoutView="100" workbookViewId="0">
      <selection activeCell="A175" sqref="A175"/>
    </sheetView>
  </sheetViews>
  <sheetFormatPr defaultColWidth="8.875" defaultRowHeight="13.5"/>
  <cols>
    <col min="1" max="1" width="142.75" style="2" customWidth="1"/>
  </cols>
  <sheetData>
    <row r="1" spans="1:1">
      <c r="A1" s="1" t="s">
        <v>0</v>
      </c>
    </row>
    <row r="2" spans="1:1">
      <c r="A2" s="2" t="s">
        <v>1</v>
      </c>
    </row>
    <row r="3" spans="1:1">
      <c r="A3" s="2" t="s">
        <v>2</v>
      </c>
    </row>
    <row r="4" spans="1:1">
      <c r="A4" s="2" t="s">
        <v>3</v>
      </c>
    </row>
    <row r="5" spans="1:1">
      <c r="A5" s="2" t="s">
        <v>4</v>
      </c>
    </row>
    <row r="6" spans="1:1">
      <c r="A6" s="2" t="s">
        <v>5</v>
      </c>
    </row>
    <row r="7" spans="1:1">
      <c r="A7" s="2" t="s">
        <v>6</v>
      </c>
    </row>
    <row r="8" spans="1:1">
      <c r="A8" s="2" t="s">
        <v>7</v>
      </c>
    </row>
    <row r="9" spans="1:1">
      <c r="A9" s="2" t="s">
        <v>8</v>
      </c>
    </row>
    <row r="11" spans="1:1">
      <c r="A11" s="1" t="s">
        <v>9</v>
      </c>
    </row>
    <row r="12" spans="1:1">
      <c r="A12" s="2" t="s">
        <v>10</v>
      </c>
    </row>
    <row r="13" spans="1:1">
      <c r="A13" s="2" t="s">
        <v>11</v>
      </c>
    </row>
    <row r="14" spans="1:1">
      <c r="A14" s="2" t="s">
        <v>12</v>
      </c>
    </row>
    <row r="15" spans="1:1">
      <c r="A15" s="2" t="s">
        <v>13</v>
      </c>
    </row>
    <row r="16" spans="1:1">
      <c r="A16" s="2" t="s">
        <v>14</v>
      </c>
    </row>
    <row r="17" spans="1:1" ht="14.25" customHeight="1"/>
    <row r="18" spans="1:1">
      <c r="A18" s="1" t="s">
        <v>15</v>
      </c>
    </row>
    <row r="19" spans="1:1">
      <c r="A19" s="2" t="s">
        <v>16</v>
      </c>
    </row>
    <row r="20" spans="1:1">
      <c r="A20" s="2" t="s">
        <v>17</v>
      </c>
    </row>
    <row r="21" spans="1:1">
      <c r="A21" s="2" t="s">
        <v>18</v>
      </c>
    </row>
    <row r="22" spans="1:1">
      <c r="A22" s="2" t="s">
        <v>19</v>
      </c>
    </row>
    <row r="23" spans="1:1">
      <c r="A23" s="2" t="s">
        <v>20</v>
      </c>
    </row>
    <row r="24" spans="1:1">
      <c r="A24" s="2" t="s">
        <v>21</v>
      </c>
    </row>
    <row r="25" spans="1:1">
      <c r="A25" s="2" t="s">
        <v>22</v>
      </c>
    </row>
    <row r="27" spans="1:1">
      <c r="A27" s="1" t="s">
        <v>23</v>
      </c>
    </row>
    <row r="28" spans="1:1">
      <c r="A28" s="2" t="s">
        <v>24</v>
      </c>
    </row>
    <row r="29" spans="1:1">
      <c r="A29" s="2" t="s">
        <v>25</v>
      </c>
    </row>
    <row r="30" spans="1:1">
      <c r="A30" s="2" t="s">
        <v>26</v>
      </c>
    </row>
    <row r="31" spans="1:1">
      <c r="A31" s="2" t="s">
        <v>27</v>
      </c>
    </row>
    <row r="32" spans="1:1">
      <c r="A32" s="2" t="s">
        <v>28</v>
      </c>
    </row>
    <row r="33" spans="1:1">
      <c r="A33" s="2" t="s">
        <v>29</v>
      </c>
    </row>
    <row r="34" spans="1:1">
      <c r="A34" s="2" t="s">
        <v>30</v>
      </c>
    </row>
    <row r="35" spans="1:1">
      <c r="A35" s="2" t="s">
        <v>31</v>
      </c>
    </row>
    <row r="36" spans="1:1">
      <c r="A36" s="4" t="s">
        <v>32</v>
      </c>
    </row>
    <row r="37" spans="1:1">
      <c r="A37" s="2" t="s">
        <v>33</v>
      </c>
    </row>
    <row r="38" spans="1:1">
      <c r="A38" s="2" t="s">
        <v>34</v>
      </c>
    </row>
    <row r="39" spans="1:1">
      <c r="A39" s="2" t="s">
        <v>35</v>
      </c>
    </row>
    <row r="40" spans="1:1">
      <c r="A40" s="2" t="s">
        <v>36</v>
      </c>
    </row>
    <row r="42" spans="1:1">
      <c r="A42" s="5" t="s">
        <v>37</v>
      </c>
    </row>
    <row r="43" spans="1:1">
      <c r="A43" s="2" t="s">
        <v>38</v>
      </c>
    </row>
    <row r="44" spans="1:1">
      <c r="A44" s="2" t="s">
        <v>39</v>
      </c>
    </row>
    <row r="45" spans="1:1">
      <c r="A45" s="2" t="s">
        <v>40</v>
      </c>
    </row>
    <row r="46" spans="1:1">
      <c r="A46" s="2" t="s">
        <v>41</v>
      </c>
    </row>
    <row r="47" spans="1:1">
      <c r="A47" s="2" t="s">
        <v>42</v>
      </c>
    </row>
    <row r="48" spans="1:1">
      <c r="A48" s="2" t="s">
        <v>43</v>
      </c>
    </row>
    <row r="49" spans="1:1">
      <c r="A49" s="2" t="s">
        <v>44</v>
      </c>
    </row>
    <row r="51" spans="1:1">
      <c r="A51" s="5" t="s">
        <v>45</v>
      </c>
    </row>
    <row r="52" spans="1:1" ht="27">
      <c r="A52" s="6" t="s">
        <v>46</v>
      </c>
    </row>
    <row r="53" spans="1:1" ht="27">
      <c r="A53" s="6" t="s">
        <v>47</v>
      </c>
    </row>
    <row r="54" spans="1:1">
      <c r="A54" s="6" t="s">
        <v>48</v>
      </c>
    </row>
    <row r="55" spans="1:1">
      <c r="A55" s="7" t="s">
        <v>49</v>
      </c>
    </row>
    <row r="56" spans="1:1" ht="27">
      <c r="A56" s="6" t="s">
        <v>50</v>
      </c>
    </row>
    <row r="57" spans="1:1" ht="27">
      <c r="A57" s="8" t="s">
        <v>51</v>
      </c>
    </row>
    <row r="58" spans="1:1" ht="27">
      <c r="A58" s="6" t="s">
        <v>52</v>
      </c>
    </row>
    <row r="59" spans="1:1">
      <c r="A59" s="2" t="s">
        <v>53</v>
      </c>
    </row>
    <row r="61" spans="1:1">
      <c r="A61" s="9" t="s">
        <v>54</v>
      </c>
    </row>
    <row r="62" spans="1:1">
      <c r="A62" s="10" t="s">
        <v>361</v>
      </c>
    </row>
    <row r="63" spans="1:1">
      <c r="A63" s="10" t="s">
        <v>55</v>
      </c>
    </row>
    <row r="64" spans="1:1">
      <c r="A64" s="10" t="s">
        <v>362</v>
      </c>
    </row>
    <row r="65" spans="1:1">
      <c r="A65" s="10" t="s">
        <v>56</v>
      </c>
    </row>
    <row r="66" spans="1:1">
      <c r="A66" s="10" t="s">
        <v>57</v>
      </c>
    </row>
    <row r="67" spans="1:1">
      <c r="A67" s="11" t="s">
        <v>58</v>
      </c>
    </row>
    <row r="69" spans="1:1">
      <c r="A69" s="12" t="s">
        <v>59</v>
      </c>
    </row>
    <row r="70" spans="1:1" ht="34.5" customHeight="1">
      <c r="A70" s="6" t="s">
        <v>60</v>
      </c>
    </row>
    <row r="71" spans="1:1" ht="33" customHeight="1">
      <c r="A71" s="6" t="s">
        <v>61</v>
      </c>
    </row>
    <row r="72" spans="1:1" ht="34.5" customHeight="1">
      <c r="A72" s="13" t="s">
        <v>62</v>
      </c>
    </row>
    <row r="73" spans="1:1">
      <c r="A73" s="2" t="s">
        <v>63</v>
      </c>
    </row>
    <row r="74" spans="1:1" ht="12.75" customHeight="1">
      <c r="A74" s="2" t="s">
        <v>64</v>
      </c>
    </row>
    <row r="75" spans="1:1" ht="24" hidden="1" customHeight="1">
      <c r="A75" s="14" t="s">
        <v>65</v>
      </c>
    </row>
    <row r="76" spans="1:1" ht="17.25" hidden="1" customHeight="1">
      <c r="A76" s="15" t="s">
        <v>66</v>
      </c>
    </row>
    <row r="77" spans="1:1" ht="17.25" hidden="1" customHeight="1">
      <c r="A77" s="15" t="s">
        <v>363</v>
      </c>
    </row>
    <row r="78" spans="1:1" ht="0.75" customHeight="1" thickBot="1">
      <c r="A78" s="16" t="s">
        <v>67</v>
      </c>
    </row>
    <row r="80" spans="1:1">
      <c r="A80" s="12" t="s">
        <v>333</v>
      </c>
    </row>
    <row r="81" spans="1:1" ht="17.25" customHeight="1">
      <c r="A81" s="6" t="s">
        <v>334</v>
      </c>
    </row>
    <row r="82" spans="1:1">
      <c r="A82" s="2" t="s">
        <v>335</v>
      </c>
    </row>
    <row r="83" spans="1:1">
      <c r="A83" s="2" t="s">
        <v>376</v>
      </c>
    </row>
    <row r="85" spans="1:1">
      <c r="A85" s="12" t="s">
        <v>403</v>
      </c>
    </row>
    <row r="86" spans="1:1">
      <c r="A86" s="2" t="s">
        <v>426</v>
      </c>
    </row>
    <row r="87" spans="1:1">
      <c r="A87" s="2" t="s">
        <v>423</v>
      </c>
    </row>
    <row r="88" spans="1:1">
      <c r="A88" s="2" t="s">
        <v>427</v>
      </c>
    </row>
    <row r="89" spans="1:1">
      <c r="A89" s="2" t="s">
        <v>404</v>
      </c>
    </row>
    <row r="90" spans="1:1">
      <c r="A90" s="2" t="s">
        <v>428</v>
      </c>
    </row>
    <row r="91" spans="1:1">
      <c r="A91" s="2" t="s">
        <v>412</v>
      </c>
    </row>
    <row r="92" spans="1:1" ht="27">
      <c r="A92" s="193" t="s">
        <v>405</v>
      </c>
    </row>
    <row r="93" spans="1:1">
      <c r="A93" s="2" t="s">
        <v>429</v>
      </c>
    </row>
    <row r="94" spans="1:1">
      <c r="A94" s="195" t="s">
        <v>424</v>
      </c>
    </row>
    <row r="96" spans="1:1">
      <c r="A96" s="247">
        <v>42296</v>
      </c>
    </row>
    <row r="97" spans="1:1">
      <c r="A97" s="2" t="s">
        <v>538</v>
      </c>
    </row>
    <row r="98" spans="1:1">
      <c r="A98" s="2" t="s">
        <v>539</v>
      </c>
    </row>
    <row r="99" spans="1:1">
      <c r="A99" s="2" t="s">
        <v>545</v>
      </c>
    </row>
    <row r="100" spans="1:1">
      <c r="A100" s="2" t="s">
        <v>572</v>
      </c>
    </row>
    <row r="102" spans="1:1">
      <c r="A102" s="247">
        <v>42303</v>
      </c>
    </row>
    <row r="103" spans="1:1" ht="0.75" customHeight="1">
      <c r="A103" s="2" t="s">
        <v>576</v>
      </c>
    </row>
    <row r="104" spans="1:1" ht="47.25" hidden="1" customHeight="1">
      <c r="A104" s="2" t="s">
        <v>577</v>
      </c>
    </row>
    <row r="105" spans="1:1" ht="40.5" hidden="1" customHeight="1">
      <c r="A105" s="2" t="s">
        <v>578</v>
      </c>
    </row>
    <row r="106" spans="1:1" ht="45.75" hidden="1" customHeight="1">
      <c r="A106" s="2" t="s">
        <v>573</v>
      </c>
    </row>
    <row r="107" spans="1:1" ht="58.5" hidden="1" customHeight="1">
      <c r="A107" s="2" t="s">
        <v>574</v>
      </c>
    </row>
    <row r="108" spans="1:1" ht="16.5" customHeight="1">
      <c r="A108" s="2" t="s">
        <v>586</v>
      </c>
    </row>
    <row r="109" spans="1:1" ht="16.5" customHeight="1">
      <c r="A109" s="2" t="s">
        <v>587</v>
      </c>
    </row>
    <row r="110" spans="1:1">
      <c r="A110" s="12" t="s">
        <v>585</v>
      </c>
    </row>
    <row r="111" spans="1:1">
      <c r="A111" s="12" t="s">
        <v>580</v>
      </c>
    </row>
    <row r="112" spans="1:1">
      <c r="A112" s="2" t="s">
        <v>579</v>
      </c>
    </row>
    <row r="113" spans="1:1">
      <c r="A113" s="2" t="s">
        <v>581</v>
      </c>
    </row>
    <row r="114" spans="1:1">
      <c r="A114" s="2" t="s">
        <v>582</v>
      </c>
    </row>
    <row r="115" spans="1:1">
      <c r="A115" s="2" t="s">
        <v>583</v>
      </c>
    </row>
    <row r="117" spans="1:1">
      <c r="A117" s="247">
        <v>42310</v>
      </c>
    </row>
    <row r="118" spans="1:1">
      <c r="A118" s="2" t="s">
        <v>614</v>
      </c>
    </row>
    <row r="119" spans="1:1">
      <c r="A119" s="2" t="s">
        <v>628</v>
      </c>
    </row>
    <row r="120" spans="1:1">
      <c r="A120" s="2" t="s">
        <v>629</v>
      </c>
    </row>
    <row r="121" spans="1:1">
      <c r="A121" s="250" t="s">
        <v>644</v>
      </c>
    </row>
    <row r="122" spans="1:1">
      <c r="A122" s="12" t="s">
        <v>636</v>
      </c>
    </row>
    <row r="123" spans="1:1">
      <c r="A123" s="2" t="s">
        <v>637</v>
      </c>
    </row>
    <row r="124" spans="1:1">
      <c r="A124" s="2" t="s">
        <v>638</v>
      </c>
    </row>
    <row r="125" spans="1:1">
      <c r="A125" s="2" t="s">
        <v>639</v>
      </c>
    </row>
    <row r="126" spans="1:1">
      <c r="A126" s="2" t="s">
        <v>641</v>
      </c>
    </row>
    <row r="127" spans="1:1">
      <c r="A127" s="2" t="s">
        <v>640</v>
      </c>
    </row>
    <row r="129" spans="1:1">
      <c r="A129" s="12" t="s">
        <v>643</v>
      </c>
    </row>
    <row r="130" spans="1:1">
      <c r="A130" s="2" t="s">
        <v>642</v>
      </c>
    </row>
    <row r="132" spans="1:1">
      <c r="A132" s="247">
        <v>42317</v>
      </c>
    </row>
    <row r="133" spans="1:1">
      <c r="A133" s="5" t="s">
        <v>661</v>
      </c>
    </row>
    <row r="134" spans="1:1" ht="31.5" customHeight="1">
      <c r="A134" s="6" t="s">
        <v>662</v>
      </c>
    </row>
    <row r="135" spans="1:1" ht="15.75" customHeight="1">
      <c r="A135" s="2" t="s">
        <v>680</v>
      </c>
    </row>
    <row r="136" spans="1:1" ht="47.25" customHeight="1">
      <c r="A136" s="6" t="s">
        <v>682</v>
      </c>
    </row>
    <row r="137" spans="1:1">
      <c r="A137" s="6" t="s">
        <v>681</v>
      </c>
    </row>
    <row r="138" spans="1:1" ht="27">
      <c r="A138" s="6" t="s">
        <v>676</v>
      </c>
    </row>
    <row r="140" spans="1:1">
      <c r="A140" s="2" t="s">
        <v>677</v>
      </c>
    </row>
    <row r="141" spans="1:1">
      <c r="A141" s="2" t="s">
        <v>678</v>
      </c>
    </row>
    <row r="142" spans="1:1">
      <c r="A142" s="2" t="s">
        <v>679</v>
      </c>
    </row>
    <row r="144" spans="1:1">
      <c r="A144" s="12" t="s">
        <v>702</v>
      </c>
    </row>
    <row r="145" spans="1:1">
      <c r="A145" s="2" t="s">
        <v>714</v>
      </c>
    </row>
    <row r="146" spans="1:1">
      <c r="A146" s="6" t="s">
        <v>717</v>
      </c>
    </row>
    <row r="147" spans="1:1">
      <c r="A147" s="2" t="s">
        <v>716</v>
      </c>
    </row>
    <row r="148" spans="1:1">
      <c r="A148" s="12" t="s">
        <v>720</v>
      </c>
    </row>
    <row r="149" spans="1:1">
      <c r="A149" s="2" t="s">
        <v>718</v>
      </c>
    </row>
    <row r="150" spans="1:1" ht="30" customHeight="1">
      <c r="A150" s="6" t="s">
        <v>719</v>
      </c>
    </row>
    <row r="152" spans="1:1">
      <c r="A152" s="12" t="s">
        <v>736</v>
      </c>
    </row>
    <row r="153" spans="1:1" s="252" customFormat="1">
      <c r="A153" s="251" t="s">
        <v>749</v>
      </c>
    </row>
    <row r="154" spans="1:1" s="252" customFormat="1">
      <c r="A154" s="2" t="s">
        <v>750</v>
      </c>
    </row>
    <row r="155" spans="1:1" s="252" customFormat="1">
      <c r="A155" s="2" t="s">
        <v>751</v>
      </c>
    </row>
    <row r="156" spans="1:1" s="252" customFormat="1">
      <c r="A156" s="6" t="s">
        <v>753</v>
      </c>
    </row>
    <row r="157" spans="1:1" s="252" customFormat="1" ht="17.25" customHeight="1">
      <c r="A157" s="12" t="s">
        <v>720</v>
      </c>
    </row>
    <row r="158" spans="1:1" s="252" customFormat="1" ht="33" customHeight="1">
      <c r="A158" s="8" t="s">
        <v>752</v>
      </c>
    </row>
    <row r="159" spans="1:1">
      <c r="A159" s="2" t="s">
        <v>737</v>
      </c>
    </row>
    <row r="160" spans="1:1">
      <c r="A160" s="2" t="s">
        <v>748</v>
      </c>
    </row>
    <row r="161" spans="1:1">
      <c r="A161" s="2" t="s">
        <v>747</v>
      </c>
    </row>
    <row r="163" spans="1:1">
      <c r="A163" s="12" t="s">
        <v>769</v>
      </c>
    </row>
    <row r="164" spans="1:1">
      <c r="A164" s="262" t="s">
        <v>770</v>
      </c>
    </row>
    <row r="165" spans="1:1">
      <c r="A165" s="262" t="s">
        <v>771</v>
      </c>
    </row>
    <row r="166" spans="1:1">
      <c r="A166" s="262" t="s">
        <v>788</v>
      </c>
    </row>
    <row r="167" spans="1:1">
      <c r="A167" s="262" t="s">
        <v>849</v>
      </c>
    </row>
    <row r="168" spans="1:1">
      <c r="A168" s="12" t="s">
        <v>803</v>
      </c>
    </row>
    <row r="169" spans="1:1">
      <c r="A169" s="12" t="s">
        <v>804</v>
      </c>
    </row>
    <row r="170" spans="1:1">
      <c r="A170" s="12" t="s">
        <v>816</v>
      </c>
    </row>
    <row r="171" spans="1:1" ht="30" customHeight="1">
      <c r="A171" s="8" t="s">
        <v>805</v>
      </c>
    </row>
    <row r="172" spans="1:1" ht="45.75" customHeight="1">
      <c r="A172" s="6" t="s">
        <v>815</v>
      </c>
    </row>
    <row r="173" spans="1:1" ht="18" customHeight="1">
      <c r="A173" s="2" t="s">
        <v>806</v>
      </c>
    </row>
    <row r="175" spans="1:1">
      <c r="A175" s="12" t="s">
        <v>842</v>
      </c>
    </row>
    <row r="176" spans="1:1">
      <c r="A176" s="251" t="s">
        <v>852</v>
      </c>
    </row>
    <row r="177" spans="1:1">
      <c r="A177" s="12" t="s">
        <v>850</v>
      </c>
    </row>
    <row r="178" spans="1:1">
      <c r="A178" s="2" t="s">
        <v>843</v>
      </c>
    </row>
    <row r="179" spans="1:1">
      <c r="A179" s="2" t="s">
        <v>844</v>
      </c>
    </row>
    <row r="180" spans="1:1">
      <c r="A180" s="2" t="s">
        <v>847</v>
      </c>
    </row>
    <row r="181" spans="1:1" s="182" customFormat="1">
      <c r="A181" s="12" t="s">
        <v>845</v>
      </c>
    </row>
    <row r="182" spans="1:1" s="182" customFormat="1">
      <c r="A182" s="12" t="s">
        <v>846</v>
      </c>
    </row>
    <row r="183" spans="1:1">
      <c r="A183" s="2" t="s">
        <v>848</v>
      </c>
    </row>
  </sheetData>
  <phoneticPr fontId="2"/>
  <pageMargins left="0.75" right="0.75" top="1" bottom="1" header="0.51111111111111107" footer="0.51111111111111107"/>
  <pageSetup paperSize="9"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tabColor rgb="FF00FF00"/>
  </sheetPr>
  <dimension ref="A1:D16"/>
  <sheetViews>
    <sheetView workbookViewId="0">
      <selection activeCell="D5" sqref="D5"/>
    </sheetView>
  </sheetViews>
  <sheetFormatPr defaultRowHeight="13.5"/>
  <cols>
    <col min="1" max="4" width="35.625" style="184" customWidth="1"/>
  </cols>
  <sheetData>
    <row r="1" spans="1:4" ht="83.25" customHeight="1">
      <c r="A1" s="284" t="s">
        <v>372</v>
      </c>
      <c r="B1" s="285"/>
      <c r="C1" s="285"/>
      <c r="D1" s="285"/>
    </row>
    <row r="2" spans="1:4" s="182" customFormat="1" ht="21.75" customHeight="1" thickBot="1">
      <c r="A2" s="186" t="s">
        <v>365</v>
      </c>
      <c r="B2" s="186" t="s">
        <v>366</v>
      </c>
      <c r="C2" s="186" t="s">
        <v>367</v>
      </c>
      <c r="D2" s="186" t="s">
        <v>368</v>
      </c>
    </row>
    <row r="3" spans="1:4" s="182" customFormat="1" ht="27.75" thickTop="1">
      <c r="A3" s="253" t="s">
        <v>801</v>
      </c>
      <c r="B3" s="185" t="s">
        <v>359</v>
      </c>
      <c r="C3" s="265" t="s">
        <v>802</v>
      </c>
      <c r="D3" s="185" t="s">
        <v>360</v>
      </c>
    </row>
    <row r="4" spans="1:4" s="182" customFormat="1" ht="40.5">
      <c r="A4" s="181" t="s">
        <v>369</v>
      </c>
      <c r="B4" s="194" t="s">
        <v>688</v>
      </c>
      <c r="C4" s="187" t="s">
        <v>371</v>
      </c>
      <c r="D4" s="246" t="s">
        <v>540</v>
      </c>
    </row>
    <row r="5" spans="1:4" s="182" customFormat="1" ht="40.5">
      <c r="A5" s="191" t="s">
        <v>406</v>
      </c>
      <c r="B5" s="181" t="s">
        <v>370</v>
      </c>
      <c r="C5" s="249" t="s">
        <v>787</v>
      </c>
      <c r="D5" s="194" t="s">
        <v>754</v>
      </c>
    </row>
    <row r="6" spans="1:4" s="182" customFormat="1" ht="33" customHeight="1">
      <c r="A6" s="181" t="s">
        <v>373</v>
      </c>
      <c r="B6" s="264" t="s">
        <v>851</v>
      </c>
      <c r="C6" s="181"/>
      <c r="D6" s="194" t="s">
        <v>756</v>
      </c>
    </row>
    <row r="7" spans="1:4" s="182" customFormat="1" ht="40.5">
      <c r="A7" s="249" t="s">
        <v>407</v>
      </c>
      <c r="B7" s="181" t="s">
        <v>364</v>
      </c>
      <c r="C7" s="181"/>
      <c r="D7" s="255"/>
    </row>
    <row r="8" spans="1:4" s="182" customFormat="1" ht="37.5" customHeight="1">
      <c r="A8" s="194" t="s">
        <v>425</v>
      </c>
      <c r="B8" s="249" t="s">
        <v>755</v>
      </c>
      <c r="C8" s="192"/>
      <c r="D8" s="192"/>
    </row>
    <row r="9" spans="1:4" s="182" customFormat="1" ht="37.5" customHeight="1">
      <c r="A9" s="249" t="s">
        <v>575</v>
      </c>
      <c r="B9" s="249" t="s">
        <v>584</v>
      </c>
      <c r="C9" s="248"/>
      <c r="D9" s="248"/>
    </row>
    <row r="10" spans="1:4" s="182" customFormat="1">
      <c r="A10" s="183"/>
      <c r="B10" s="183"/>
      <c r="C10" s="183"/>
      <c r="D10" s="183"/>
    </row>
    <row r="11" spans="1:4" s="182" customFormat="1">
      <c r="A11" s="183"/>
      <c r="B11" s="183"/>
      <c r="C11" s="183"/>
      <c r="D11" s="183"/>
    </row>
    <row r="12" spans="1:4" s="182" customFormat="1">
      <c r="A12" s="183"/>
      <c r="B12" s="183"/>
      <c r="C12" s="183"/>
      <c r="D12" s="183"/>
    </row>
    <row r="13" spans="1:4" s="182" customFormat="1">
      <c r="A13" s="183"/>
      <c r="B13" s="183"/>
      <c r="C13" s="183"/>
      <c r="D13" s="183"/>
    </row>
    <row r="14" spans="1:4" s="182" customFormat="1">
      <c r="A14" s="183"/>
      <c r="B14" s="183"/>
      <c r="C14" s="183"/>
      <c r="D14" s="183"/>
    </row>
    <row r="15" spans="1:4" s="182" customFormat="1">
      <c r="A15" s="183"/>
      <c r="B15" s="183"/>
      <c r="C15" s="183"/>
      <c r="D15" s="183"/>
    </row>
    <row r="16" spans="1:4" s="182" customFormat="1">
      <c r="A16" s="183"/>
      <c r="B16" s="183"/>
      <c r="C16" s="183"/>
      <c r="D16" s="183"/>
    </row>
  </sheetData>
  <mergeCells count="1">
    <mergeCell ref="A1:D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0"/>
  </sheetPr>
  <dimension ref="A1:AD67"/>
  <sheetViews>
    <sheetView topLeftCell="H6" zoomScale="90" zoomScaleNormal="90" workbookViewId="0">
      <selection activeCell="W6" sqref="W6"/>
    </sheetView>
  </sheetViews>
  <sheetFormatPr defaultRowHeight="13.5"/>
  <cols>
    <col min="2" max="3" width="10.875" bestFit="1" customWidth="1"/>
    <col min="4" max="4" width="10.875" customWidth="1"/>
    <col min="5" max="5" width="11.5" bestFit="1" customWidth="1"/>
    <col min="6" max="6" width="5" bestFit="1" customWidth="1"/>
    <col min="7" max="7" width="6.375" bestFit="1" customWidth="1"/>
    <col min="8" max="8" width="6.5" bestFit="1" customWidth="1"/>
    <col min="9" max="9" width="6.625" bestFit="1" customWidth="1"/>
    <col min="10" max="11" width="8.375" bestFit="1" customWidth="1"/>
    <col min="12" max="12" width="8.625" bestFit="1" customWidth="1"/>
    <col min="13" max="13" width="8" bestFit="1" customWidth="1"/>
    <col min="14" max="14" width="7.375" bestFit="1" customWidth="1"/>
    <col min="28" max="28" width="1.375" style="235" customWidth="1"/>
    <col min="29" max="29" width="3.375" customWidth="1"/>
    <col min="30" max="30" width="10.875" customWidth="1"/>
  </cols>
  <sheetData>
    <row r="1" spans="1:30" ht="17.25">
      <c r="A1" s="229" t="s">
        <v>498</v>
      </c>
    </row>
    <row r="2" spans="1:30">
      <c r="A2" s="291" t="s">
        <v>495</v>
      </c>
      <c r="B2" s="291"/>
      <c r="C2" s="292">
        <f>デモトレ履歴!Q2-デモトレ履歴!P2</f>
        <v>1000000</v>
      </c>
      <c r="D2" s="292"/>
    </row>
    <row r="3" spans="1:30">
      <c r="A3" s="291" t="s">
        <v>496</v>
      </c>
      <c r="B3" s="291"/>
      <c r="C3" s="293">
        <f>SUM(C2,E37)</f>
        <v>811120</v>
      </c>
      <c r="D3" s="293"/>
    </row>
    <row r="4" spans="1:30">
      <c r="A4" s="291" t="s">
        <v>497</v>
      </c>
      <c r="B4" s="291"/>
      <c r="C4" s="294">
        <f>DATEVALUE(LEFT(デモトレ履歴!G2,4)&amp;"/"&amp;MID(デモトレ履歴!G2,6,2)&amp;"/"&amp;MID(デモトレ履歴!G2,9,2))</f>
        <v>42233</v>
      </c>
      <c r="D4" s="294"/>
    </row>
    <row r="6" spans="1:30" ht="17.25">
      <c r="A6" s="196" t="s">
        <v>430</v>
      </c>
      <c r="B6" s="197"/>
      <c r="C6" s="197"/>
      <c r="D6" s="197"/>
      <c r="E6" s="197"/>
      <c r="F6" s="197"/>
      <c r="G6" s="197"/>
      <c r="H6" s="197"/>
      <c r="I6" s="197"/>
      <c r="J6" s="197"/>
      <c r="K6" s="197"/>
      <c r="L6" s="197"/>
      <c r="M6" s="197"/>
      <c r="N6" s="197"/>
      <c r="AD6" s="197"/>
    </row>
    <row r="7" spans="1:30">
      <c r="A7" s="197"/>
      <c r="B7" s="197"/>
      <c r="C7" s="197"/>
      <c r="D7" s="197"/>
      <c r="E7" s="197"/>
      <c r="F7" s="197"/>
      <c r="G7" s="197"/>
      <c r="H7" s="197"/>
      <c r="I7" s="197"/>
      <c r="J7" s="197"/>
      <c r="K7" s="197"/>
      <c r="L7" s="197"/>
      <c r="M7" s="197"/>
      <c r="N7" s="197"/>
      <c r="AD7" s="197"/>
    </row>
    <row r="8" spans="1:30" ht="36">
      <c r="A8" s="198" t="s">
        <v>431</v>
      </c>
      <c r="B8" s="199" t="s">
        <v>432</v>
      </c>
      <c r="C8" s="199" t="s">
        <v>433</v>
      </c>
      <c r="D8" s="200" t="s">
        <v>462</v>
      </c>
      <c r="E8" s="199" t="s">
        <v>434</v>
      </c>
      <c r="F8" s="200" t="s">
        <v>482</v>
      </c>
      <c r="G8" s="199" t="s">
        <v>435</v>
      </c>
      <c r="H8" s="199" t="s">
        <v>436</v>
      </c>
      <c r="I8" s="199" t="s">
        <v>437</v>
      </c>
      <c r="J8" s="199" t="s">
        <v>438</v>
      </c>
      <c r="K8" s="199" t="s">
        <v>439</v>
      </c>
      <c r="L8" s="199" t="s">
        <v>440</v>
      </c>
      <c r="M8" s="200" t="s">
        <v>441</v>
      </c>
      <c r="N8" s="201" t="s">
        <v>442</v>
      </c>
      <c r="AD8" s="199" t="s">
        <v>483</v>
      </c>
    </row>
    <row r="9" spans="1:30">
      <c r="A9" s="202" t="s">
        <v>449</v>
      </c>
      <c r="B9" s="203">
        <f>SUMIFS(デモトレ履歴!$P$2:$P$189,デモトレ履歴!$M$2:$M$189,"win",デモトレ履歴!$B$2:$B$189,成績表!$A9&amp;"*")</f>
        <v>43330</v>
      </c>
      <c r="C9" s="203">
        <f>SUMIFS(デモトレ履歴!$P$2:$P$189,デモトレ履歴!$M$2:$M$189,"loss",デモトレ履歴!$B$2:$B$189,成績表!$A9&amp;"*")</f>
        <v>-4500</v>
      </c>
      <c r="D9" s="203">
        <f>SUMIFS(デモトレ履歴!$P$2:$P$189,デモトレ履歴!$M$2:$M$189,"drw",デモトレ履歴!$B$2:$B$189,成績表!$A9&amp;"*")</f>
        <v>180</v>
      </c>
      <c r="E9" s="203">
        <f t="shared" ref="E9:E36" si="0">SUM(B9:D9)</f>
        <v>39010</v>
      </c>
      <c r="F9" s="204">
        <f>COUNTIF(デモトレ履歴!$B$2:$B$189,成績表!$A9&amp;"*")</f>
        <v>5</v>
      </c>
      <c r="G9" s="204">
        <f>COUNTIFS(デモトレ履歴!$M$2:$M$189,"win",デモトレ履歴!$B$2:$B$189,成績表!$A9&amp;"*")</f>
        <v>3</v>
      </c>
      <c r="H9" s="204">
        <f>COUNTIFS(デモトレ履歴!$M$2:$M$189,"loss",デモトレ履歴!$B$2:$B$189,成績表!$A9&amp;"*")</f>
        <v>1</v>
      </c>
      <c r="I9" s="205">
        <f>COUNTIFS(デモトレ履歴!$M$2:$M$189,"drw",デモトレ履歴!$B$2:$B$189,成績表!$A9&amp;"*")</f>
        <v>1</v>
      </c>
      <c r="J9" s="206">
        <f>IF(G9&gt;0,G9/F9,0)</f>
        <v>0.6</v>
      </c>
      <c r="K9" s="207">
        <f t="shared" ref="K9:K36" si="1">IF(B9&lt;&gt;0,B9/G9,0)</f>
        <v>14443.333333333334</v>
      </c>
      <c r="L9" s="207">
        <f t="shared" ref="L9:L36" si="2">IF(C9&lt;&gt;0,C9/H9*-1,0)</f>
        <v>4500</v>
      </c>
      <c r="M9" s="222">
        <f>IF(AND(K9&lt;&gt;0,L9&lt;&gt;0),K9/L9,0)</f>
        <v>3.2096296296296298</v>
      </c>
      <c r="N9" s="223">
        <f t="shared" ref="N9:N36" si="3">IF(AND(B9&lt;&gt;0,C9&lt;&gt;0),B9/C9,0)</f>
        <v>-9.6288888888888895</v>
      </c>
      <c r="AD9" s="203">
        <f t="shared" ref="AD9:AD36" si="4">ABS(C9)</f>
        <v>4500</v>
      </c>
    </row>
    <row r="10" spans="1:30">
      <c r="A10" s="208" t="s">
        <v>450</v>
      </c>
      <c r="B10" s="209">
        <f>SUMIFS(デモトレ履歴!$P$2:$P$189,デモトレ履歴!$M$2:$M$189,"win",デモトレ履歴!$B$2:$B$189,成績表!$A10&amp;"*")</f>
        <v>0</v>
      </c>
      <c r="C10" s="209">
        <f>SUMIFS(デモトレ履歴!$P$2:$P$189,デモトレ履歴!$M$2:$M$189,"loss",デモトレ履歴!$B$2:$B$189,成績表!$A10&amp;"*")</f>
        <v>-53704</v>
      </c>
      <c r="D10" s="209">
        <f>SUMIFS(デモトレ履歴!$P$2:$P$189,デモトレ履歴!$M$2:$M$189,"drw",デモトレ履歴!$B$2:$B$189,成績表!$A10&amp;"*")</f>
        <v>-3276</v>
      </c>
      <c r="E10" s="209">
        <f t="shared" si="0"/>
        <v>-56980</v>
      </c>
      <c r="F10" s="210">
        <f>COUNTIF(デモトレ履歴!$B$2:$B$189,成績表!$A10&amp;"*")</f>
        <v>10</v>
      </c>
      <c r="G10" s="210">
        <f>COUNTIFS(デモトレ履歴!$M$2:$M$189,"win",デモトレ履歴!$B$2:$B$189,成績表!$A10&amp;"*")</f>
        <v>0</v>
      </c>
      <c r="H10" s="210">
        <f>COUNTIFS(デモトレ履歴!$M$2:$M$189,"loss",デモトレ履歴!$B$2:$B$189,成績表!$A10&amp;"*")</f>
        <v>4</v>
      </c>
      <c r="I10" s="210">
        <f>COUNTIFS(デモトレ履歴!$M$2:$M$189,"drw",デモトレ履歴!$B$2:$B$189,成績表!$A10&amp;"*")</f>
        <v>6</v>
      </c>
      <c r="J10" s="211">
        <f t="shared" ref="J10:J36" si="5">IF(G10&gt;0,G10/F10,0)</f>
        <v>0</v>
      </c>
      <c r="K10" s="209">
        <f t="shared" si="1"/>
        <v>0</v>
      </c>
      <c r="L10" s="209">
        <f t="shared" si="2"/>
        <v>13426</v>
      </c>
      <c r="M10" s="224">
        <f t="shared" ref="M10:M35" si="6">IF(AND(K10&lt;&gt;0,L10&lt;&gt;0),K10/L10,0)</f>
        <v>0</v>
      </c>
      <c r="N10" s="225">
        <f t="shared" si="3"/>
        <v>0</v>
      </c>
      <c r="AD10" s="209">
        <f t="shared" si="4"/>
        <v>53704</v>
      </c>
    </row>
    <row r="11" spans="1:30">
      <c r="A11" s="208" t="s">
        <v>451</v>
      </c>
      <c r="B11" s="209">
        <f>SUMIFS(デモトレ履歴!$P$2:$P$189,デモトレ履歴!$M$2:$M$189,"win",デモトレ履歴!$B$2:$B$189,成績表!$A11&amp;"*")</f>
        <v>4520</v>
      </c>
      <c r="C11" s="209">
        <f>SUMIFS(デモトレ履歴!$P$2:$P$189,デモトレ履歴!$M$2:$M$189,"loss",デモトレ履歴!$B$2:$B$189,成績表!$A11&amp;"*")</f>
        <v>-41150</v>
      </c>
      <c r="D11" s="209">
        <f>SUMIFS(デモトレ履歴!$P$2:$P$189,デモトレ履歴!$M$2:$M$189,"drw",デモトレ履歴!$B$2:$B$189,成績表!$A11&amp;"*")</f>
        <v>-1460</v>
      </c>
      <c r="E11" s="209">
        <f t="shared" si="0"/>
        <v>-38090</v>
      </c>
      <c r="F11" s="210">
        <f>COUNTIF(デモトレ履歴!$B$2:$B$189,成績表!$A11&amp;"*")</f>
        <v>7</v>
      </c>
      <c r="G11" s="210">
        <f>COUNTIFS(デモトレ履歴!$M$2:$M$189,"win",デモトレ履歴!$B$2:$B$189,成績表!$A11&amp;"*")</f>
        <v>1</v>
      </c>
      <c r="H11" s="210">
        <f>COUNTIFS(デモトレ履歴!$M$2:$M$189,"loss",デモトレ履歴!$B$2:$B$189,成績表!$A11&amp;"*")</f>
        <v>5</v>
      </c>
      <c r="I11" s="210">
        <f>COUNTIFS(デモトレ履歴!$M$2:$M$189,"drw",デモトレ履歴!$B$2:$B$189,成績表!$A11&amp;"*")</f>
        <v>1</v>
      </c>
      <c r="J11" s="211">
        <f t="shared" si="5"/>
        <v>0.14285714285714285</v>
      </c>
      <c r="K11" s="209">
        <f t="shared" si="1"/>
        <v>4520</v>
      </c>
      <c r="L11" s="209">
        <f t="shared" si="2"/>
        <v>8230</v>
      </c>
      <c r="M11" s="224">
        <f t="shared" si="6"/>
        <v>0.54921020656136088</v>
      </c>
      <c r="N11" s="225">
        <f t="shared" si="3"/>
        <v>-0.10984204131227218</v>
      </c>
      <c r="AD11" s="209">
        <f t="shared" si="4"/>
        <v>41150</v>
      </c>
    </row>
    <row r="12" spans="1:30">
      <c r="A12" s="208" t="s">
        <v>452</v>
      </c>
      <c r="B12" s="209">
        <f>SUMIFS(デモトレ履歴!$P$2:$P$189,デモトレ履歴!$M$2:$M$189,"win",デモトレ履歴!$B$2:$B$189,成績表!$A12&amp;"*")</f>
        <v>9737</v>
      </c>
      <c r="C12" s="209">
        <f>SUMIFS(デモトレ履歴!$P$2:$P$189,デモトレ履歴!$M$2:$M$189,"loss",デモトレ履歴!$B$2:$B$189,成績表!$A12&amp;"*")</f>
        <v>-16014</v>
      </c>
      <c r="D12" s="209">
        <f>SUMIFS(デモトレ履歴!$P$2:$P$189,デモトレ履歴!$M$2:$M$189,"drw",デモトレ履歴!$B$2:$B$189,成績表!$A12&amp;"*")</f>
        <v>0</v>
      </c>
      <c r="E12" s="209">
        <f t="shared" si="0"/>
        <v>-6277</v>
      </c>
      <c r="F12" s="210">
        <f>COUNTIF(デモトレ履歴!$B$2:$B$189,成績表!$A12&amp;"*")</f>
        <v>2</v>
      </c>
      <c r="G12" s="210">
        <f>COUNTIFS(デモトレ履歴!$M$2:$M$189,"win",デモトレ履歴!$B$2:$B$189,成績表!$A12&amp;"*")</f>
        <v>1</v>
      </c>
      <c r="H12" s="210">
        <f>COUNTIFS(デモトレ履歴!$M$2:$M$189,"loss",デモトレ履歴!$B$2:$B$189,成績表!$A12&amp;"*")</f>
        <v>1</v>
      </c>
      <c r="I12" s="210">
        <f>COUNTIFS(デモトレ履歴!$M$2:$M$189,"drw",デモトレ履歴!$B$2:$B$189,成績表!$A12&amp;"*")</f>
        <v>0</v>
      </c>
      <c r="J12" s="211">
        <f t="shared" si="5"/>
        <v>0.5</v>
      </c>
      <c r="K12" s="209">
        <f t="shared" si="1"/>
        <v>9737</v>
      </c>
      <c r="L12" s="209">
        <f t="shared" si="2"/>
        <v>16014</v>
      </c>
      <c r="M12" s="224">
        <f t="shared" si="6"/>
        <v>0.60803047333583116</v>
      </c>
      <c r="N12" s="225">
        <f t="shared" si="3"/>
        <v>-0.60803047333583116</v>
      </c>
      <c r="AD12" s="209">
        <f t="shared" si="4"/>
        <v>16014</v>
      </c>
    </row>
    <row r="13" spans="1:30">
      <c r="A13" s="208" t="s">
        <v>453</v>
      </c>
      <c r="B13" s="209">
        <f>SUMIFS(デモトレ履歴!$P$2:$P$189,デモトレ履歴!$M$2:$M$189,"win",デモトレ履歴!$B$2:$B$189,成績表!$A13&amp;"*")</f>
        <v>85144</v>
      </c>
      <c r="C13" s="209">
        <f>SUMIFS(デモトレ履歴!$P$2:$P$189,デモトレ履歴!$M$2:$M$189,"loss",デモトレ履歴!$B$2:$B$189,成績表!$A13&amp;"*")</f>
        <v>-25042</v>
      </c>
      <c r="D13" s="209">
        <f>SUMIFS(デモトレ履歴!$P$2:$P$189,デモトレ履歴!$M$2:$M$189,"drw",デモトレ履歴!$B$2:$B$189,成績表!$A13&amp;"*")</f>
        <v>2110</v>
      </c>
      <c r="E13" s="209">
        <f t="shared" si="0"/>
        <v>62212</v>
      </c>
      <c r="F13" s="210">
        <f>COUNTIF(デモトレ履歴!$B$2:$B$189,成績表!$A13&amp;"*")</f>
        <v>11</v>
      </c>
      <c r="G13" s="210">
        <f>COUNTIFS(デモトレ履歴!$M$2:$M$189,"win",デモトレ履歴!$B$2:$B$189,成績表!$A13&amp;"*")</f>
        <v>6</v>
      </c>
      <c r="H13" s="210">
        <f>COUNTIFS(デモトレ履歴!$M$2:$M$189,"loss",デモトレ履歴!$B$2:$B$189,成績表!$A13&amp;"*")</f>
        <v>2</v>
      </c>
      <c r="I13" s="210">
        <f>COUNTIFS(デモトレ履歴!$M$2:$M$189,"drw",デモトレ履歴!$B$2:$B$189,成績表!$A13&amp;"*")</f>
        <v>3</v>
      </c>
      <c r="J13" s="211">
        <f t="shared" si="5"/>
        <v>0.54545454545454541</v>
      </c>
      <c r="K13" s="209">
        <f t="shared" si="1"/>
        <v>14190.666666666666</v>
      </c>
      <c r="L13" s="209">
        <f t="shared" si="2"/>
        <v>12521</v>
      </c>
      <c r="M13" s="224">
        <f t="shared" si="6"/>
        <v>1.1333493064984159</v>
      </c>
      <c r="N13" s="225">
        <f t="shared" si="3"/>
        <v>-3.4000479194952478</v>
      </c>
      <c r="AD13" s="209">
        <f t="shared" si="4"/>
        <v>25042</v>
      </c>
    </row>
    <row r="14" spans="1:30">
      <c r="A14" s="208" t="s">
        <v>454</v>
      </c>
      <c r="B14" s="209">
        <f>SUMIFS(デモトレ履歴!$P$2:$P$189,デモトレ履歴!$M$2:$M$189,"win",デモトレ履歴!$B$2:$B$189,成績表!$A14&amp;"*")</f>
        <v>0</v>
      </c>
      <c r="C14" s="209">
        <f>SUMIFS(デモトレ履歴!$P$2:$P$189,デモトレ履歴!$M$2:$M$189,"loss",デモトレ履歴!$B$2:$B$189,成績表!$A14&amp;"*")</f>
        <v>-53611</v>
      </c>
      <c r="D14" s="209">
        <f>SUMIFS(デモトレ履歴!$P$2:$P$189,デモトレ履歴!$M$2:$M$189,"drw",デモトレ履歴!$B$2:$B$189,成績表!$A14&amp;"*")</f>
        <v>889</v>
      </c>
      <c r="E14" s="209">
        <f t="shared" si="0"/>
        <v>-52722</v>
      </c>
      <c r="F14" s="210">
        <f>COUNTIF(デモトレ履歴!$B$2:$B$189,成績表!$A14&amp;"*")</f>
        <v>8</v>
      </c>
      <c r="G14" s="210">
        <f>COUNTIFS(デモトレ履歴!$M$2:$M$189,"win",デモトレ履歴!$B$2:$B$189,成績表!$A14&amp;"*")</f>
        <v>0</v>
      </c>
      <c r="H14" s="210">
        <f>COUNTIFS(デモトレ履歴!$M$2:$M$189,"loss",デモトレ履歴!$B$2:$B$189,成績表!$A14&amp;"*")</f>
        <v>6</v>
      </c>
      <c r="I14" s="210">
        <f>COUNTIFS(デモトレ履歴!$M$2:$M$189,"drw",デモトレ履歴!$B$2:$B$189,成績表!$A14&amp;"*")</f>
        <v>1</v>
      </c>
      <c r="J14" s="211">
        <f t="shared" si="5"/>
        <v>0</v>
      </c>
      <c r="K14" s="209">
        <f t="shared" si="1"/>
        <v>0</v>
      </c>
      <c r="L14" s="209">
        <f t="shared" si="2"/>
        <v>8935.1666666666661</v>
      </c>
      <c r="M14" s="224">
        <f t="shared" si="6"/>
        <v>0</v>
      </c>
      <c r="N14" s="225">
        <f t="shared" si="3"/>
        <v>0</v>
      </c>
      <c r="AD14" s="209">
        <f t="shared" si="4"/>
        <v>53611</v>
      </c>
    </row>
    <row r="15" spans="1:30">
      <c r="A15" s="208" t="s">
        <v>455</v>
      </c>
      <c r="B15" s="209">
        <f>SUMIFS(デモトレ履歴!$P$2:$P$189,デモトレ履歴!$M$2:$M$189,"win",デモトレ履歴!$B$2:$B$189,成績表!$A15&amp;"*")</f>
        <v>15444</v>
      </c>
      <c r="C15" s="209">
        <f>SUMIFS(デモトレ履歴!$P$2:$P$189,デモトレ履歴!$M$2:$M$189,"loss",デモトレ履歴!$B$2:$B$189,成績表!$A15&amp;"*")</f>
        <v>-38583</v>
      </c>
      <c r="D15" s="209">
        <f>SUMIFS(デモトレ履歴!$P$2:$P$189,デモトレ履歴!$M$2:$M$189,"drw",デモトレ履歴!$B$2:$B$189,成績表!$A15&amp;"*")</f>
        <v>0</v>
      </c>
      <c r="E15" s="209">
        <f t="shared" si="0"/>
        <v>-23139</v>
      </c>
      <c r="F15" s="210">
        <f>COUNTIF(デモトレ履歴!$B$2:$B$189,成績表!$A15&amp;"*")</f>
        <v>5</v>
      </c>
      <c r="G15" s="210">
        <f>COUNTIFS(デモトレ履歴!$M$2:$M$189,"win",デモトレ履歴!$B$2:$B$189,成績表!$A15&amp;"*")</f>
        <v>1</v>
      </c>
      <c r="H15" s="210">
        <f>COUNTIFS(デモトレ履歴!$M$2:$M$189,"loss",デモトレ履歴!$B$2:$B$189,成績表!$A15&amp;"*")</f>
        <v>3</v>
      </c>
      <c r="I15" s="210">
        <f>COUNTIFS(デモトレ履歴!$M$2:$M$189,"drw",デモトレ履歴!$B$2:$B$189,成績表!$A15&amp;"*")</f>
        <v>1</v>
      </c>
      <c r="J15" s="211">
        <f t="shared" si="5"/>
        <v>0.2</v>
      </c>
      <c r="K15" s="209">
        <f t="shared" si="1"/>
        <v>15444</v>
      </c>
      <c r="L15" s="209">
        <f t="shared" si="2"/>
        <v>12861</v>
      </c>
      <c r="M15" s="224">
        <f t="shared" si="6"/>
        <v>1.2008397480755773</v>
      </c>
      <c r="N15" s="225">
        <f t="shared" si="3"/>
        <v>-0.40027991602519242</v>
      </c>
      <c r="AD15" s="209">
        <f t="shared" si="4"/>
        <v>38583</v>
      </c>
    </row>
    <row r="16" spans="1:30">
      <c r="A16" s="208" t="s">
        <v>456</v>
      </c>
      <c r="B16" s="209">
        <f>SUMIFS(デモトレ履歴!$P$2:$P$189,デモトレ履歴!$M$2:$M$189,"win",デモトレ履歴!$B$2:$B$189,成績表!$A16&amp;"*")</f>
        <v>129624</v>
      </c>
      <c r="C16" s="209">
        <f>SUMIFS(デモトレ履歴!$P$2:$P$189,デモトレ履歴!$M$2:$M$189,"loss",デモトレ履歴!$B$2:$B$189,成績表!$A16&amp;"*")</f>
        <v>-51583</v>
      </c>
      <c r="D16" s="209">
        <f>SUMIFS(デモトレ履歴!$P$2:$P$189,デモトレ履歴!$M$2:$M$189,"drw",デモトレ履歴!$B$2:$B$189,成績表!$A16&amp;"*")</f>
        <v>-3958</v>
      </c>
      <c r="E16" s="209">
        <f t="shared" si="0"/>
        <v>74083</v>
      </c>
      <c r="F16" s="210">
        <f>COUNTIF(デモトレ履歴!$B$2:$B$189,成績表!$A16&amp;"*")</f>
        <v>10</v>
      </c>
      <c r="G16" s="210">
        <f>COUNTIFS(デモトレ履歴!$M$2:$M$189,"win",デモトレ履歴!$B$2:$B$189,成績表!$A16&amp;"*")</f>
        <v>3</v>
      </c>
      <c r="H16" s="210">
        <f>COUNTIFS(デモトレ履歴!$M$2:$M$189,"loss",デモトレ履歴!$B$2:$B$189,成績表!$A16&amp;"*")</f>
        <v>4</v>
      </c>
      <c r="I16" s="210">
        <f>COUNTIFS(デモトレ履歴!$M$2:$M$189,"drw",デモトレ履歴!$B$2:$B$189,成績表!$A16&amp;"*")</f>
        <v>3</v>
      </c>
      <c r="J16" s="211">
        <f t="shared" si="5"/>
        <v>0.3</v>
      </c>
      <c r="K16" s="209">
        <f t="shared" si="1"/>
        <v>43208</v>
      </c>
      <c r="L16" s="209">
        <f t="shared" si="2"/>
        <v>12895.75</v>
      </c>
      <c r="M16" s="224">
        <f t="shared" si="6"/>
        <v>3.3505612314134501</v>
      </c>
      <c r="N16" s="225">
        <f t="shared" si="3"/>
        <v>-2.5129209235600878</v>
      </c>
      <c r="AD16" s="209">
        <f t="shared" si="4"/>
        <v>51583</v>
      </c>
    </row>
    <row r="17" spans="1:30">
      <c r="A17" s="208" t="s">
        <v>457</v>
      </c>
      <c r="B17" s="209">
        <f>SUMIFS(デモトレ履歴!$P$2:$P$189,デモトレ履歴!$M$2:$M$189,"win",デモトレ履歴!$B$2:$B$189,成績表!$A17&amp;"*")</f>
        <v>75923</v>
      </c>
      <c r="C17" s="209">
        <f>SUMIFS(デモトレ履歴!$P$2:$P$189,デモトレ履歴!$M$2:$M$189,"loss",デモトレ履歴!$B$2:$B$189,成績表!$A17&amp;"*")</f>
        <v>-99663</v>
      </c>
      <c r="D17" s="209">
        <f>SUMIFS(デモトレ履歴!$P$2:$P$189,デモトレ履歴!$M$2:$M$189,"drw",デモトレ履歴!$B$2:$B$189,成績表!$A17&amp;"*")</f>
        <v>-1513</v>
      </c>
      <c r="E17" s="209">
        <f t="shared" si="0"/>
        <v>-25253</v>
      </c>
      <c r="F17" s="210">
        <f>COUNTIF(デモトレ履歴!$B$2:$B$189,成績表!$A17&amp;"*")</f>
        <v>10</v>
      </c>
      <c r="G17" s="210">
        <f>COUNTIFS(デモトレ履歴!$M$2:$M$189,"win",デモトレ履歴!$B$2:$B$189,成績表!$A17&amp;"*")</f>
        <v>4</v>
      </c>
      <c r="H17" s="210">
        <f>COUNTIFS(デモトレ履歴!$M$2:$M$189,"loss",デモトレ履歴!$B$2:$B$189,成績表!$A17&amp;"*")</f>
        <v>5</v>
      </c>
      <c r="I17" s="210">
        <f>COUNTIFS(デモトレ履歴!$M$2:$M$189,"drw",デモトレ履歴!$B$2:$B$189,成績表!$A17&amp;"*")</f>
        <v>1</v>
      </c>
      <c r="J17" s="211">
        <f t="shared" si="5"/>
        <v>0.4</v>
      </c>
      <c r="K17" s="209">
        <f t="shared" si="1"/>
        <v>18980.75</v>
      </c>
      <c r="L17" s="209">
        <f t="shared" si="2"/>
        <v>19932.599999999999</v>
      </c>
      <c r="M17" s="224">
        <f t="shared" si="6"/>
        <v>0.95224657094408161</v>
      </c>
      <c r="N17" s="225">
        <f t="shared" si="3"/>
        <v>-0.76179725675526522</v>
      </c>
      <c r="AD17" s="209">
        <f t="shared" si="4"/>
        <v>99663</v>
      </c>
    </row>
    <row r="18" spans="1:30">
      <c r="A18" s="208" t="s">
        <v>463</v>
      </c>
      <c r="B18" s="209">
        <f>SUMIFS(デモトレ履歴!$P$2:$P$189,デモトレ履歴!$M$2:$M$189,"win",デモトレ履歴!$B$2:$B$189,成績表!$A18&amp;"*")</f>
        <v>0</v>
      </c>
      <c r="C18" s="209">
        <f>SUMIFS(デモトレ履歴!$P$2:$P$189,デモトレ履歴!$M$2:$M$189,"loss",デモトレ履歴!$B$2:$B$189,成績表!$A18&amp;"*")</f>
        <v>0</v>
      </c>
      <c r="D18" s="209">
        <f>SUMIFS(デモトレ履歴!$P$2:$P$189,デモトレ履歴!$M$2:$M$189,"drw",デモトレ履歴!$B$2:$B$189,成績表!$A18&amp;"*")</f>
        <v>0</v>
      </c>
      <c r="E18" s="209">
        <f t="shared" si="0"/>
        <v>0</v>
      </c>
      <c r="F18" s="210">
        <f>COUNTIF(デモトレ履歴!$B$2:$B$189,成績表!$A18&amp;"*")</f>
        <v>0</v>
      </c>
      <c r="G18" s="210">
        <f>COUNTIFS(デモトレ履歴!$M$2:$M$189,"win",デモトレ履歴!$B$2:$B$189,成績表!$A18&amp;"*")</f>
        <v>0</v>
      </c>
      <c r="H18" s="210">
        <f>COUNTIFS(デモトレ履歴!$M$2:$M$189,"loss",デモトレ履歴!$B$2:$B$189,成績表!$A18&amp;"*")</f>
        <v>0</v>
      </c>
      <c r="I18" s="210">
        <f>COUNTIFS(デモトレ履歴!$M$2:$M$189,"drw",デモトレ履歴!$B$2:$B$189,成績表!$A18&amp;"*")</f>
        <v>0</v>
      </c>
      <c r="J18" s="211">
        <f t="shared" si="5"/>
        <v>0</v>
      </c>
      <c r="K18" s="209">
        <f t="shared" si="1"/>
        <v>0</v>
      </c>
      <c r="L18" s="209">
        <f t="shared" si="2"/>
        <v>0</v>
      </c>
      <c r="M18" s="224">
        <f t="shared" si="6"/>
        <v>0</v>
      </c>
      <c r="N18" s="225">
        <f t="shared" si="3"/>
        <v>0</v>
      </c>
      <c r="AD18" s="209">
        <f t="shared" si="4"/>
        <v>0</v>
      </c>
    </row>
    <row r="19" spans="1:30">
      <c r="A19" s="208" t="s">
        <v>448</v>
      </c>
      <c r="B19" s="209">
        <f>SUMIFS(デモトレ履歴!$P$2:$P$189,デモトレ履歴!$M$2:$M$189,"win",デモトレ履歴!$B$2:$B$189,成績表!$A19&amp;"*")</f>
        <v>100166</v>
      </c>
      <c r="C19" s="209">
        <f>SUMIFS(デモトレ履歴!$P$2:$P$189,デモトレ履歴!$M$2:$M$189,"loss",デモトレ履歴!$B$2:$B$189,成績表!$A19&amp;"*")</f>
        <v>-51349</v>
      </c>
      <c r="D19" s="209">
        <f>SUMIFS(デモトレ履歴!$P$2:$P$189,デモトレ履歴!$M$2:$M$189,"drw",デモトレ履歴!$B$2:$B$189,成績表!$A19&amp;"*")</f>
        <v>2977</v>
      </c>
      <c r="E19" s="209">
        <f t="shared" si="0"/>
        <v>51794</v>
      </c>
      <c r="F19" s="210">
        <f>COUNTIF(デモトレ履歴!$B$2:$B$189,成績表!$A19&amp;"*")</f>
        <v>7</v>
      </c>
      <c r="G19" s="210">
        <f>COUNTIFS(デモトレ履歴!$M$2:$M$189,"win",デモトレ履歴!$B$2:$B$189,成績表!$A19&amp;"*")</f>
        <v>3</v>
      </c>
      <c r="H19" s="210">
        <f>COUNTIFS(デモトレ履歴!$M$2:$M$189,"loss",デモトレ履歴!$B$2:$B$189,成績表!$A19&amp;"*")</f>
        <v>3</v>
      </c>
      <c r="I19" s="210">
        <f>COUNTIFS(デモトレ履歴!$M$2:$M$189,"drw",デモトレ履歴!$B$2:$B$189,成績表!$A19&amp;"*")</f>
        <v>1</v>
      </c>
      <c r="J19" s="211">
        <f t="shared" si="5"/>
        <v>0.42857142857142855</v>
      </c>
      <c r="K19" s="209">
        <f t="shared" si="1"/>
        <v>33388.666666666664</v>
      </c>
      <c r="L19" s="209">
        <f t="shared" si="2"/>
        <v>17116.333333333332</v>
      </c>
      <c r="M19" s="224">
        <f t="shared" si="6"/>
        <v>1.9506903737171124</v>
      </c>
      <c r="N19" s="225">
        <f t="shared" si="3"/>
        <v>-1.9506903737171124</v>
      </c>
      <c r="AD19" s="209">
        <f t="shared" si="4"/>
        <v>51349</v>
      </c>
    </row>
    <row r="20" spans="1:30">
      <c r="A20" s="208" t="s">
        <v>459</v>
      </c>
      <c r="B20" s="209">
        <f>SUMIFS(デモトレ履歴!$P$2:$P$189,デモトレ履歴!$M$2:$M$189,"win",デモトレ履歴!$B$2:$B$189,成績表!$A20&amp;"*")</f>
        <v>32083</v>
      </c>
      <c r="C20" s="209">
        <f>SUMIFS(デモトレ履歴!$P$2:$P$189,デモトレ履歴!$M$2:$M$189,"loss",デモトレ履歴!$B$2:$B$189,成績表!$A20&amp;"*")</f>
        <v>-44650</v>
      </c>
      <c r="D20" s="209">
        <f>SUMIFS(デモトレ履歴!$P$2:$P$189,デモトレ履歴!$M$2:$M$189,"drw",デモトレ履歴!$B$2:$B$189,成績表!$A20&amp;"*")</f>
        <v>282</v>
      </c>
      <c r="E20" s="209">
        <f t="shared" si="0"/>
        <v>-12285</v>
      </c>
      <c r="F20" s="210">
        <f>COUNTIF(デモトレ履歴!$B$2:$B$189,成績表!$A20&amp;"*")</f>
        <v>9</v>
      </c>
      <c r="G20" s="210">
        <f>COUNTIFS(デモトレ履歴!$M$2:$M$189,"win",デモトレ履歴!$B$2:$B$189,成績表!$A20&amp;"*")</f>
        <v>3</v>
      </c>
      <c r="H20" s="210">
        <f>COUNTIFS(デモトレ履歴!$M$2:$M$189,"loss",デモトレ履歴!$B$2:$B$189,成績表!$A20&amp;"*")</f>
        <v>4</v>
      </c>
      <c r="I20" s="210">
        <f>COUNTIFS(デモトレ履歴!$M$2:$M$189,"drw",デモトレ履歴!$B$2:$B$189,成績表!$A20&amp;"*")</f>
        <v>2</v>
      </c>
      <c r="J20" s="211">
        <f t="shared" si="5"/>
        <v>0.33333333333333331</v>
      </c>
      <c r="K20" s="209">
        <f t="shared" si="1"/>
        <v>10694.333333333334</v>
      </c>
      <c r="L20" s="209">
        <f t="shared" si="2"/>
        <v>11162.5</v>
      </c>
      <c r="M20" s="224">
        <f t="shared" si="6"/>
        <v>0.95805897723030986</v>
      </c>
      <c r="N20" s="225">
        <f t="shared" si="3"/>
        <v>-0.7185442329227324</v>
      </c>
      <c r="AD20" s="209">
        <f t="shared" si="4"/>
        <v>44650</v>
      </c>
    </row>
    <row r="21" spans="1:30">
      <c r="A21" s="208" t="s">
        <v>464</v>
      </c>
      <c r="B21" s="209">
        <f>SUMIFS(デモトレ履歴!$P$2:$P$189,デモトレ履歴!$M$2:$M$189,"win",デモトレ履歴!$B$2:$B$189,成績表!$A21&amp;"*")</f>
        <v>4615</v>
      </c>
      <c r="C21" s="209">
        <f>SUMIFS(デモトレ履歴!$P$2:$P$189,デモトレ履歴!$M$2:$M$189,"loss",デモトレ履歴!$B$2:$B$189,成績表!$A21&amp;"*")</f>
        <v>-47672</v>
      </c>
      <c r="D21" s="209">
        <f>SUMIFS(デモトレ履歴!$P$2:$P$189,デモトレ履歴!$M$2:$M$189,"drw",デモトレ履歴!$B$2:$B$189,成績表!$A21&amp;"*")</f>
        <v>-362</v>
      </c>
      <c r="E21" s="209">
        <f t="shared" si="0"/>
        <v>-43419</v>
      </c>
      <c r="F21" s="210">
        <f>COUNTIF(デモトレ履歴!$B$2:$B$189,成績表!$A21&amp;"*")</f>
        <v>6</v>
      </c>
      <c r="G21" s="210">
        <f>COUNTIFS(デモトレ履歴!$M$2:$M$189,"win",デモトレ履歴!$B$2:$B$189,成績表!$A21&amp;"*")</f>
        <v>1</v>
      </c>
      <c r="H21" s="210">
        <f>COUNTIFS(デモトレ履歴!$M$2:$M$189,"loss",デモトレ履歴!$B$2:$B$189,成績表!$A21&amp;"*")</f>
        <v>4</v>
      </c>
      <c r="I21" s="210">
        <f>COUNTIFS(デモトレ履歴!$M$2:$M$189,"drw",デモトレ履歴!$B$2:$B$189,成績表!$A21&amp;"*")</f>
        <v>1</v>
      </c>
      <c r="J21" s="211">
        <f t="shared" si="5"/>
        <v>0.16666666666666666</v>
      </c>
      <c r="K21" s="209">
        <f t="shared" si="1"/>
        <v>4615</v>
      </c>
      <c r="L21" s="209">
        <f t="shared" si="2"/>
        <v>11918</v>
      </c>
      <c r="M21" s="224">
        <f t="shared" si="6"/>
        <v>0.38722940090619229</v>
      </c>
      <c r="N21" s="225">
        <f t="shared" si="3"/>
        <v>-9.6807350226548072E-2</v>
      </c>
      <c r="AD21" s="209">
        <f t="shared" si="4"/>
        <v>47672</v>
      </c>
    </row>
    <row r="22" spans="1:30">
      <c r="A22" s="208" t="s">
        <v>465</v>
      </c>
      <c r="B22" s="209">
        <f>SUMIFS(デモトレ履歴!$P$2:$P$189,デモトレ履歴!$M$2:$M$189,"win",デモトレ履歴!$B$2:$B$189,成績表!$A22&amp;"*")</f>
        <v>73791</v>
      </c>
      <c r="C22" s="209">
        <f>SUMIFS(デモトレ履歴!$P$2:$P$189,デモトレ履歴!$M$2:$M$189,"loss",デモトレ履歴!$B$2:$B$189,成績表!$A22&amp;"*")</f>
        <v>0</v>
      </c>
      <c r="D22" s="209">
        <f>SUMIFS(デモトレ履歴!$P$2:$P$189,デモトレ履歴!$M$2:$M$189,"drw",デモトレ履歴!$B$2:$B$189,成績表!$A22&amp;"*")</f>
        <v>171</v>
      </c>
      <c r="E22" s="209">
        <f t="shared" si="0"/>
        <v>73962</v>
      </c>
      <c r="F22" s="210">
        <f>COUNTIF(デモトレ履歴!$B$2:$B$189,成績表!$A22&amp;"*")</f>
        <v>4</v>
      </c>
      <c r="G22" s="210">
        <f>COUNTIFS(デモトレ履歴!$M$2:$M$189,"win",デモトレ履歴!$B$2:$B$189,成績表!$A22&amp;"*")</f>
        <v>2</v>
      </c>
      <c r="H22" s="210">
        <f>COUNTIFS(デモトレ履歴!$M$2:$M$189,"loss",デモトレ履歴!$B$2:$B$189,成績表!$A22&amp;"*")</f>
        <v>0</v>
      </c>
      <c r="I22" s="210">
        <f>COUNTIFS(デモトレ履歴!$M$2:$M$189,"drw",デモトレ履歴!$B$2:$B$189,成績表!$A22&amp;"*")</f>
        <v>2</v>
      </c>
      <c r="J22" s="211">
        <f t="shared" si="5"/>
        <v>0.5</v>
      </c>
      <c r="K22" s="209">
        <f t="shared" si="1"/>
        <v>36895.5</v>
      </c>
      <c r="L22" s="209">
        <f t="shared" si="2"/>
        <v>0</v>
      </c>
      <c r="M22" s="224">
        <f t="shared" si="6"/>
        <v>0</v>
      </c>
      <c r="N22" s="225">
        <f t="shared" si="3"/>
        <v>0</v>
      </c>
      <c r="AD22" s="209">
        <f t="shared" si="4"/>
        <v>0</v>
      </c>
    </row>
    <row r="23" spans="1:30">
      <c r="A23" s="208" t="s">
        <v>466</v>
      </c>
      <c r="B23" s="209">
        <f>SUMIFS(デモトレ履歴!$P$2:$P$189,デモトレ履歴!$M$2:$M$189,"win",デモトレ履歴!$B$2:$B$189,成績表!$A23&amp;"*")</f>
        <v>0</v>
      </c>
      <c r="C23" s="209">
        <f>SUMIFS(デモトレ履歴!$P$2:$P$189,デモトレ履歴!$M$2:$M$189,"loss",デモトレ履歴!$B$2:$B$189,成績表!$A23&amp;"*")</f>
        <v>-8050</v>
      </c>
      <c r="D23" s="209">
        <f>SUMIFS(デモトレ履歴!$P$2:$P$189,デモトレ履歴!$M$2:$M$189,"drw",デモトレ履歴!$B$2:$B$189,成績表!$A23&amp;"*")</f>
        <v>2736</v>
      </c>
      <c r="E23" s="209">
        <f t="shared" si="0"/>
        <v>-5314</v>
      </c>
      <c r="F23" s="210">
        <f>COUNTIF(デモトレ履歴!$B$2:$B$189,成績表!$A23&amp;"*")</f>
        <v>2</v>
      </c>
      <c r="G23" s="210">
        <f>COUNTIFS(デモトレ履歴!$M$2:$M$189,"win",デモトレ履歴!$B$2:$B$189,成績表!$A23&amp;"*")</f>
        <v>0</v>
      </c>
      <c r="H23" s="210">
        <f>COUNTIFS(デモトレ履歴!$M$2:$M$189,"loss",デモトレ履歴!$B$2:$B$189,成績表!$A23&amp;"*")</f>
        <v>1</v>
      </c>
      <c r="I23" s="210">
        <f>COUNTIFS(デモトレ履歴!$M$2:$M$189,"drw",デモトレ履歴!$B$2:$B$189,成績表!$A23&amp;"*")</f>
        <v>1</v>
      </c>
      <c r="J23" s="211">
        <f t="shared" si="5"/>
        <v>0</v>
      </c>
      <c r="K23" s="209">
        <f t="shared" si="1"/>
        <v>0</v>
      </c>
      <c r="L23" s="209">
        <f t="shared" si="2"/>
        <v>8050</v>
      </c>
      <c r="M23" s="224">
        <f t="shared" si="6"/>
        <v>0</v>
      </c>
      <c r="N23" s="225">
        <f t="shared" si="3"/>
        <v>0</v>
      </c>
      <c r="AD23" s="209">
        <f t="shared" si="4"/>
        <v>8050</v>
      </c>
    </row>
    <row r="24" spans="1:30">
      <c r="A24" s="208" t="s">
        <v>467</v>
      </c>
      <c r="B24" s="209">
        <f>SUMIFS(デモトレ履歴!$P$2:$P$189,デモトレ履歴!$M$2:$M$189,"win",デモトレ履歴!$B$2:$B$189,成績表!$A24&amp;"*")</f>
        <v>0</v>
      </c>
      <c r="C24" s="209">
        <f>SUMIFS(デモトレ履歴!$P$2:$P$189,デモトレ履歴!$M$2:$M$189,"loss",デモトレ履歴!$B$2:$B$189,成績表!$A24&amp;"*")</f>
        <v>-41606</v>
      </c>
      <c r="D24" s="209">
        <f>SUMIFS(デモトレ履歴!$P$2:$P$189,デモトレ履歴!$M$2:$M$189,"drw",デモトレ履歴!$B$2:$B$189,成績表!$A24&amp;"*")</f>
        <v>0</v>
      </c>
      <c r="E24" s="209">
        <f t="shared" si="0"/>
        <v>-41606</v>
      </c>
      <c r="F24" s="210">
        <f>COUNTIF(デモトレ履歴!$B$2:$B$189,成績表!$A24&amp;"*")</f>
        <v>3</v>
      </c>
      <c r="G24" s="210">
        <f>COUNTIFS(デモトレ履歴!$M$2:$M$189,"win",デモトレ履歴!$B$2:$B$189,成績表!$A24&amp;"*")</f>
        <v>0</v>
      </c>
      <c r="H24" s="210">
        <f>COUNTIFS(デモトレ履歴!$M$2:$M$189,"loss",デモトレ履歴!$B$2:$B$189,成績表!$A24&amp;"*")</f>
        <v>3</v>
      </c>
      <c r="I24" s="210">
        <f>COUNTIFS(デモトレ履歴!$M$2:$M$189,"drw",デモトレ履歴!$B$2:$B$189,成績表!$A24&amp;"*")</f>
        <v>0</v>
      </c>
      <c r="J24" s="211">
        <f t="shared" si="5"/>
        <v>0</v>
      </c>
      <c r="K24" s="209">
        <f t="shared" si="1"/>
        <v>0</v>
      </c>
      <c r="L24" s="209">
        <f t="shared" si="2"/>
        <v>13868.666666666666</v>
      </c>
      <c r="M24" s="224">
        <f t="shared" si="6"/>
        <v>0</v>
      </c>
      <c r="N24" s="225">
        <f t="shared" si="3"/>
        <v>0</v>
      </c>
      <c r="AD24" s="209">
        <f t="shared" si="4"/>
        <v>41606</v>
      </c>
    </row>
    <row r="25" spans="1:30">
      <c r="A25" s="208" t="s">
        <v>468</v>
      </c>
      <c r="B25" s="209">
        <f>SUMIFS(デモトレ履歴!$P$2:$P$189,デモトレ履歴!$M$2:$M$189,"win",デモトレ履歴!$B$2:$B$189,成績表!$A25&amp;"*")</f>
        <v>32131</v>
      </c>
      <c r="C25" s="209">
        <f>SUMIFS(デモトレ履歴!$P$2:$P$189,デモトレ履歴!$M$2:$M$189,"loss",デモトレ履歴!$B$2:$B$189,成績表!$A25&amp;"*")</f>
        <v>-33758</v>
      </c>
      <c r="D25" s="209">
        <f>SUMIFS(デモトレ履歴!$P$2:$P$189,デモトレ履歴!$M$2:$M$189,"drw",デモトレ履歴!$B$2:$B$189,成績表!$A25&amp;"*")</f>
        <v>3845</v>
      </c>
      <c r="E25" s="209">
        <f t="shared" si="0"/>
        <v>2218</v>
      </c>
      <c r="F25" s="210">
        <f>COUNTIF(デモトレ履歴!$B$2:$B$189,成績表!$A25&amp;"*")</f>
        <v>4</v>
      </c>
      <c r="G25" s="210">
        <f>COUNTIFS(デモトレ履歴!$M$2:$M$189,"win",デモトレ履歴!$B$2:$B$189,成績表!$A25&amp;"*")</f>
        <v>1</v>
      </c>
      <c r="H25" s="210">
        <f>COUNTIFS(デモトレ履歴!$M$2:$M$189,"loss",デモトレ履歴!$B$2:$B$189,成績表!$A25&amp;"*")</f>
        <v>2</v>
      </c>
      <c r="I25" s="210">
        <f>COUNTIFS(デモトレ履歴!$M$2:$M$189,"drw",デモトレ履歴!$B$2:$B$189,成績表!$A25&amp;"*")</f>
        <v>1</v>
      </c>
      <c r="J25" s="211">
        <f t="shared" si="5"/>
        <v>0.25</v>
      </c>
      <c r="K25" s="209">
        <f t="shared" si="1"/>
        <v>32131</v>
      </c>
      <c r="L25" s="209">
        <f t="shared" si="2"/>
        <v>16879</v>
      </c>
      <c r="M25" s="224">
        <f t="shared" si="6"/>
        <v>1.9036080336512826</v>
      </c>
      <c r="N25" s="225">
        <f t="shared" si="3"/>
        <v>-0.95180401682564131</v>
      </c>
      <c r="AD25" s="209">
        <f t="shared" si="4"/>
        <v>33758</v>
      </c>
    </row>
    <row r="26" spans="1:30">
      <c r="A26" s="208" t="s">
        <v>469</v>
      </c>
      <c r="B26" s="209">
        <f>SUMIFS(デモトレ履歴!$P$2:$P$189,デモトレ履歴!$M$2:$M$189,"win",デモトレ履歴!$B$2:$B$189,成績表!$A26&amp;"*")</f>
        <v>0</v>
      </c>
      <c r="C26" s="209">
        <f>SUMIFS(デモトレ履歴!$P$2:$P$189,デモトレ履歴!$M$2:$M$189,"loss",デモトレ履歴!$B$2:$B$189,成績表!$A26&amp;"*")</f>
        <v>0</v>
      </c>
      <c r="D26" s="209">
        <f>SUMIFS(デモトレ履歴!$P$2:$P$189,デモトレ履歴!$M$2:$M$189,"drw",デモトレ履歴!$B$2:$B$189,成績表!$A26&amp;"*")</f>
        <v>0</v>
      </c>
      <c r="E26" s="209">
        <f t="shared" si="0"/>
        <v>0</v>
      </c>
      <c r="F26" s="210">
        <f>COUNTIF(デモトレ履歴!$B$2:$B$189,成績表!$A26&amp;"*")</f>
        <v>0</v>
      </c>
      <c r="G26" s="210">
        <f>COUNTIFS(デモトレ履歴!$M$2:$M$189,"win",デモトレ履歴!$B$2:$B$189,成績表!$A26&amp;"*")</f>
        <v>0</v>
      </c>
      <c r="H26" s="210">
        <f>COUNTIFS(デモトレ履歴!$M$2:$M$189,"loss",デモトレ履歴!$B$2:$B$189,成績表!$A26&amp;"*")</f>
        <v>0</v>
      </c>
      <c r="I26" s="210">
        <f>COUNTIFS(デモトレ履歴!$M$2:$M$189,"drw",デモトレ履歴!$B$2:$B$189,成績表!$A26&amp;"*")</f>
        <v>0</v>
      </c>
      <c r="J26" s="211">
        <f t="shared" si="5"/>
        <v>0</v>
      </c>
      <c r="K26" s="209">
        <f t="shared" si="1"/>
        <v>0</v>
      </c>
      <c r="L26" s="209">
        <f t="shared" si="2"/>
        <v>0</v>
      </c>
      <c r="M26" s="224">
        <f t="shared" si="6"/>
        <v>0</v>
      </c>
      <c r="N26" s="225">
        <f t="shared" si="3"/>
        <v>0</v>
      </c>
      <c r="AD26" s="209">
        <f t="shared" si="4"/>
        <v>0</v>
      </c>
    </row>
    <row r="27" spans="1:30">
      <c r="A27" s="208" t="s">
        <v>470</v>
      </c>
      <c r="B27" s="209">
        <f>SUMIFS(デモトレ履歴!$P$2:$P$189,デモトレ履歴!$M$2:$M$189,"win",デモトレ履歴!$B$2:$B$189,成績表!$A27&amp;"*")</f>
        <v>0</v>
      </c>
      <c r="C27" s="209">
        <f>SUMIFS(デモトレ履歴!$P$2:$P$189,デモトレ履歴!$M$2:$M$189,"loss",デモトレ履歴!$B$2:$B$189,成績表!$A27&amp;"*")</f>
        <v>-15201</v>
      </c>
      <c r="D27" s="209">
        <f>SUMIFS(デモトレ履歴!$P$2:$P$189,デモトレ履歴!$M$2:$M$189,"drw",デモトレ履歴!$B$2:$B$189,成績表!$A27&amp;"*")</f>
        <v>1798</v>
      </c>
      <c r="E27" s="209">
        <f t="shared" si="0"/>
        <v>-13403</v>
      </c>
      <c r="F27" s="210">
        <f>COUNTIF(デモトレ履歴!$B$2:$B$189,成績表!$A27&amp;"*")</f>
        <v>2</v>
      </c>
      <c r="G27" s="210">
        <f>COUNTIFS(デモトレ履歴!$M$2:$M$189,"win",デモトレ履歴!$B$2:$B$189,成績表!$A27&amp;"*")</f>
        <v>0</v>
      </c>
      <c r="H27" s="210">
        <f>COUNTIFS(デモトレ履歴!$M$2:$M$189,"loss",デモトレ履歴!$B$2:$B$189,成績表!$A27&amp;"*")</f>
        <v>1</v>
      </c>
      <c r="I27" s="210">
        <f>COUNTIFS(デモトレ履歴!$M$2:$M$189,"drw",デモトレ履歴!$B$2:$B$189,成績表!$A27&amp;"*")</f>
        <v>1</v>
      </c>
      <c r="J27" s="211">
        <f t="shared" si="5"/>
        <v>0</v>
      </c>
      <c r="K27" s="209">
        <f t="shared" si="1"/>
        <v>0</v>
      </c>
      <c r="L27" s="209">
        <f t="shared" si="2"/>
        <v>15201</v>
      </c>
      <c r="M27" s="224">
        <f t="shared" si="6"/>
        <v>0</v>
      </c>
      <c r="N27" s="225">
        <f t="shared" si="3"/>
        <v>0</v>
      </c>
      <c r="AD27" s="209">
        <f t="shared" si="4"/>
        <v>15201</v>
      </c>
    </row>
    <row r="28" spans="1:30">
      <c r="A28" s="208" t="s">
        <v>471</v>
      </c>
      <c r="B28" s="209">
        <f>SUMIFS(デモトレ履歴!$P$2:$P$189,デモトレ履歴!$M$2:$M$189,"win",デモトレ履歴!$B$2:$B$189,成績表!$A28&amp;"*")</f>
        <v>0</v>
      </c>
      <c r="C28" s="209">
        <f>SUMIFS(デモトレ履歴!$P$2:$P$189,デモトレ履歴!$M$2:$M$189,"loss",デモトレ履歴!$B$2:$B$189,成績表!$A28&amp;"*")</f>
        <v>0</v>
      </c>
      <c r="D28" s="209">
        <f>SUMIFS(デモトレ履歴!$P$2:$P$189,デモトレ履歴!$M$2:$M$189,"drw",デモトレ履歴!$B$2:$B$189,成績表!$A28&amp;"*")</f>
        <v>0</v>
      </c>
      <c r="E28" s="209">
        <f t="shared" si="0"/>
        <v>0</v>
      </c>
      <c r="F28" s="210">
        <f>COUNTIF(デモトレ履歴!$B$2:$B$189,成績表!$A28&amp;"*")</f>
        <v>0</v>
      </c>
      <c r="G28" s="210">
        <f>COUNTIFS(デモトレ履歴!$M$2:$M$189,"win",デモトレ履歴!$B$2:$B$189,成績表!$A28&amp;"*")</f>
        <v>0</v>
      </c>
      <c r="H28" s="210">
        <f>COUNTIFS(デモトレ履歴!$M$2:$M$189,"loss",デモトレ履歴!$B$2:$B$189,成績表!$A28&amp;"*")</f>
        <v>0</v>
      </c>
      <c r="I28" s="210">
        <f>COUNTIFS(デモトレ履歴!$M$2:$M$189,"drw",デモトレ履歴!$B$2:$B$189,成績表!$A28&amp;"*")</f>
        <v>0</v>
      </c>
      <c r="J28" s="211">
        <f t="shared" si="5"/>
        <v>0</v>
      </c>
      <c r="K28" s="209">
        <f t="shared" si="1"/>
        <v>0</v>
      </c>
      <c r="L28" s="209">
        <f t="shared" si="2"/>
        <v>0</v>
      </c>
      <c r="M28" s="224">
        <f t="shared" si="6"/>
        <v>0</v>
      </c>
      <c r="N28" s="225">
        <f t="shared" si="3"/>
        <v>0</v>
      </c>
      <c r="AD28" s="209">
        <f t="shared" si="4"/>
        <v>0</v>
      </c>
    </row>
    <row r="29" spans="1:30">
      <c r="A29" s="208" t="s">
        <v>472</v>
      </c>
      <c r="B29" s="209">
        <f>SUMIFS(デモトレ履歴!$P$2:$P$189,デモトレ履歴!$M$2:$M$189,"win",デモトレ履歴!$B$2:$B$189,成績表!$A29&amp;"*")</f>
        <v>0</v>
      </c>
      <c r="C29" s="209">
        <f>SUMIFS(デモトレ履歴!$P$2:$P$189,デモトレ履歴!$M$2:$M$189,"loss",デモトレ履歴!$B$2:$B$189,成績表!$A29&amp;"*")</f>
        <v>-31510</v>
      </c>
      <c r="D29" s="209">
        <f>SUMIFS(デモトレ履歴!$P$2:$P$189,デモトレ履歴!$M$2:$M$189,"drw",デモトレ履歴!$B$2:$B$189,成績表!$A29&amp;"*")</f>
        <v>0</v>
      </c>
      <c r="E29" s="209">
        <f t="shared" si="0"/>
        <v>-31510</v>
      </c>
      <c r="F29" s="210">
        <f>COUNTIF(デモトレ履歴!$B$2:$B$189,成績表!$A29&amp;"*")</f>
        <v>2</v>
      </c>
      <c r="G29" s="210">
        <f>COUNTIFS(デモトレ履歴!$M$2:$M$189,"win",デモトレ履歴!$B$2:$B$189,成績表!$A29&amp;"*")</f>
        <v>0</v>
      </c>
      <c r="H29" s="210">
        <f>COUNTIFS(デモトレ履歴!$M$2:$M$189,"loss",デモトレ履歴!$B$2:$B$189,成績表!$A29&amp;"*")</f>
        <v>2</v>
      </c>
      <c r="I29" s="210">
        <f>COUNTIFS(デモトレ履歴!$M$2:$M$189,"drw",デモトレ履歴!$B$2:$B$189,成績表!$A29&amp;"*")</f>
        <v>0</v>
      </c>
      <c r="J29" s="211">
        <f t="shared" si="5"/>
        <v>0</v>
      </c>
      <c r="K29" s="209">
        <f t="shared" si="1"/>
        <v>0</v>
      </c>
      <c r="L29" s="209">
        <f t="shared" si="2"/>
        <v>15755</v>
      </c>
      <c r="M29" s="224">
        <f t="shared" si="6"/>
        <v>0</v>
      </c>
      <c r="N29" s="225">
        <f t="shared" si="3"/>
        <v>0</v>
      </c>
      <c r="AD29" s="209">
        <f t="shared" si="4"/>
        <v>31510</v>
      </c>
    </row>
    <row r="30" spans="1:30">
      <c r="A30" s="208" t="s">
        <v>473</v>
      </c>
      <c r="B30" s="209">
        <f>SUMIFS(デモトレ履歴!$P$2:$P$189,デモトレ履歴!$M$2:$M$189,"win",デモトレ履歴!$B$2:$B$189,成績表!$A30&amp;"*")</f>
        <v>0</v>
      </c>
      <c r="C30" s="209">
        <f>SUMIFS(デモトレ履歴!$P$2:$P$189,デモトレ履歴!$M$2:$M$189,"loss",デモトレ履歴!$B$2:$B$189,成績表!$A30&amp;"*")</f>
        <v>0</v>
      </c>
      <c r="D30" s="209">
        <f>SUMIFS(デモトレ履歴!$P$2:$P$189,デモトレ履歴!$M$2:$M$189,"drw",デモトレ履歴!$B$2:$B$189,成績表!$A30&amp;"*")</f>
        <v>0</v>
      </c>
      <c r="E30" s="209">
        <f t="shared" si="0"/>
        <v>0</v>
      </c>
      <c r="F30" s="210">
        <f>COUNTIF(デモトレ履歴!$B$2:$B$189,成績表!$A30&amp;"*")</f>
        <v>0</v>
      </c>
      <c r="G30" s="210">
        <f>COUNTIFS(デモトレ履歴!$M$2:$M$189,"win",デモトレ履歴!$B$2:$B$189,成績表!$A30&amp;"*")</f>
        <v>0</v>
      </c>
      <c r="H30" s="210">
        <f>COUNTIFS(デモトレ履歴!$M$2:$M$189,"loss",デモトレ履歴!$B$2:$B$189,成績表!$A30&amp;"*")</f>
        <v>0</v>
      </c>
      <c r="I30" s="210">
        <f>COUNTIFS(デモトレ履歴!$M$2:$M$189,"drw",デモトレ履歴!$B$2:$B$189,成績表!$A30&amp;"*")</f>
        <v>0</v>
      </c>
      <c r="J30" s="211">
        <f t="shared" si="5"/>
        <v>0</v>
      </c>
      <c r="K30" s="209">
        <f t="shared" si="1"/>
        <v>0</v>
      </c>
      <c r="L30" s="209">
        <f t="shared" si="2"/>
        <v>0</v>
      </c>
      <c r="M30" s="224">
        <f t="shared" si="6"/>
        <v>0</v>
      </c>
      <c r="N30" s="225">
        <f t="shared" si="3"/>
        <v>0</v>
      </c>
      <c r="AD30" s="209">
        <f t="shared" si="4"/>
        <v>0</v>
      </c>
    </row>
    <row r="31" spans="1:30">
      <c r="A31" s="208" t="s">
        <v>474</v>
      </c>
      <c r="B31" s="209">
        <f>SUMIFS(デモトレ履歴!$P$2:$P$189,デモトレ履歴!$M$2:$M$189,"win",デモトレ履歴!$B$2:$B$189,成績表!$A31&amp;"*")</f>
        <v>32028</v>
      </c>
      <c r="C31" s="209">
        <f>SUMIFS(デモトレ履歴!$P$2:$P$189,デモトレ履歴!$M$2:$M$189,"loss",デモトレ履歴!$B$2:$B$189,成績表!$A31&amp;"*")</f>
        <v>-106184</v>
      </c>
      <c r="D31" s="209">
        <f>SUMIFS(デモトレ履歴!$P$2:$P$189,デモトレ履歴!$M$2:$M$189,"drw",デモトレ履歴!$B$2:$B$189,成績表!$A31&amp;"*")</f>
        <v>-29</v>
      </c>
      <c r="E31" s="209">
        <f t="shared" si="0"/>
        <v>-74185</v>
      </c>
      <c r="F31" s="210">
        <f>COUNTIF(デモトレ履歴!$B$2:$B$189,成績表!$A31&amp;"*")</f>
        <v>8</v>
      </c>
      <c r="G31" s="210">
        <f>COUNTIFS(デモトレ履歴!$M$2:$M$189,"win",デモトレ履歴!$B$2:$B$189,成績表!$A31&amp;"*")</f>
        <v>2</v>
      </c>
      <c r="H31" s="210">
        <f>COUNTIFS(デモトレ履歴!$M$2:$M$189,"loss",デモトレ履歴!$B$2:$B$189,成績表!$A31&amp;"*")</f>
        <v>5</v>
      </c>
      <c r="I31" s="210">
        <f>COUNTIFS(デモトレ履歴!$M$2:$M$189,"drw",デモトレ履歴!$B$2:$B$189,成績表!$A31&amp;"*")</f>
        <v>1</v>
      </c>
      <c r="J31" s="211">
        <f t="shared" si="5"/>
        <v>0.25</v>
      </c>
      <c r="K31" s="209">
        <f t="shared" si="1"/>
        <v>16014</v>
      </c>
      <c r="L31" s="209">
        <f t="shared" si="2"/>
        <v>21236.799999999999</v>
      </c>
      <c r="M31" s="224">
        <f t="shared" si="6"/>
        <v>0.7540684095532284</v>
      </c>
      <c r="N31" s="225">
        <f t="shared" si="3"/>
        <v>-0.30162736382129135</v>
      </c>
      <c r="AD31" s="209">
        <f t="shared" si="4"/>
        <v>106184</v>
      </c>
    </row>
    <row r="32" spans="1:30">
      <c r="A32" s="208" t="s">
        <v>475</v>
      </c>
      <c r="B32" s="209">
        <f>SUMIFS(デモトレ履歴!$P$2:$P$189,デモトレ履歴!$M$2:$M$189,"win",デモトレ履歴!$B$2:$B$189,成績表!$A32&amp;"*")</f>
        <v>109263</v>
      </c>
      <c r="C32" s="209">
        <f>SUMIFS(デモトレ履歴!$P$2:$P$189,デモトレ履歴!$M$2:$M$189,"loss",デモトレ履歴!$B$2:$B$189,成績表!$A32&amp;"*")</f>
        <v>-129716</v>
      </c>
      <c r="D32" s="209">
        <f>SUMIFS(デモトレ履歴!$P$2:$P$189,デモトレ履歴!$M$2:$M$189,"drw",デモトレ履歴!$B$2:$B$189,成績表!$A32&amp;"*")</f>
        <v>0</v>
      </c>
      <c r="E32" s="209">
        <f t="shared" si="0"/>
        <v>-20453</v>
      </c>
      <c r="F32" s="210">
        <f>COUNTIF(デモトレ履歴!$B$2:$B$189,成績表!$A32&amp;"*")</f>
        <v>10</v>
      </c>
      <c r="G32" s="210">
        <f>COUNTIFS(デモトレ履歴!$M$2:$M$189,"win",デモトレ履歴!$B$2:$B$189,成績表!$A32&amp;"*")</f>
        <v>3</v>
      </c>
      <c r="H32" s="210">
        <f>COUNTIFS(デモトレ履歴!$M$2:$M$189,"loss",デモトレ履歴!$B$2:$B$189,成績表!$A32&amp;"*")</f>
        <v>7</v>
      </c>
      <c r="I32" s="210">
        <f>COUNTIFS(デモトレ履歴!$M$2:$M$189,"drw",デモトレ履歴!$B$2:$B$189,成績表!$A32&amp;"*")</f>
        <v>0</v>
      </c>
      <c r="J32" s="211">
        <f t="shared" si="5"/>
        <v>0.3</v>
      </c>
      <c r="K32" s="209">
        <f t="shared" si="1"/>
        <v>36421</v>
      </c>
      <c r="L32" s="209">
        <f t="shared" si="2"/>
        <v>18530.857142857141</v>
      </c>
      <c r="M32" s="224">
        <f t="shared" si="6"/>
        <v>1.9654244657559594</v>
      </c>
      <c r="N32" s="225">
        <f t="shared" si="3"/>
        <v>-0.84232477103826819</v>
      </c>
      <c r="AD32" s="209">
        <f t="shared" si="4"/>
        <v>129716</v>
      </c>
    </row>
    <row r="33" spans="1:30">
      <c r="A33" s="208" t="s">
        <v>476</v>
      </c>
      <c r="B33" s="209">
        <f>SUMIFS(デモトレ履歴!$P$2:$P$189,デモトレ履歴!$M$2:$M$189,"win",デモトレ履歴!$B$2:$B$189,成績表!$A33&amp;"*")</f>
        <v>7106</v>
      </c>
      <c r="C33" s="209">
        <f>SUMIFS(デモトレ履歴!$P$2:$P$189,デモトレ履歴!$M$2:$M$189,"loss",デモトレ履歴!$B$2:$B$189,成績表!$A33&amp;"*")</f>
        <v>-17613</v>
      </c>
      <c r="D33" s="209">
        <f>SUMIFS(デモトレ履歴!$P$2:$P$189,デモトレ履歴!$M$2:$M$189,"drw",デモトレ履歴!$B$2:$B$189,成績表!$A33&amp;"*")</f>
        <v>0</v>
      </c>
      <c r="E33" s="209">
        <f t="shared" si="0"/>
        <v>-10507</v>
      </c>
      <c r="F33" s="210">
        <f>COUNTIF(デモトレ履歴!$B$2:$B$189,成績表!$A33&amp;"*")</f>
        <v>2</v>
      </c>
      <c r="G33" s="210">
        <f>COUNTIFS(デモトレ履歴!$M$2:$M$189,"win",デモトレ履歴!$B$2:$B$189,成績表!$A33&amp;"*")</f>
        <v>1</v>
      </c>
      <c r="H33" s="210">
        <f>COUNTIFS(デモトレ履歴!$M$2:$M$189,"loss",デモトレ履歴!$B$2:$B$189,成績表!$A33&amp;"*")</f>
        <v>1</v>
      </c>
      <c r="I33" s="210">
        <f>COUNTIFS(デモトレ履歴!$M$2:$M$189,"drw",デモトレ履歴!$B$2:$B$189,成績表!$A33&amp;"*")</f>
        <v>0</v>
      </c>
      <c r="J33" s="211">
        <f t="shared" si="5"/>
        <v>0.5</v>
      </c>
      <c r="K33" s="209">
        <f t="shared" si="1"/>
        <v>7106</v>
      </c>
      <c r="L33" s="209">
        <f t="shared" si="2"/>
        <v>17613</v>
      </c>
      <c r="M33" s="224">
        <f t="shared" si="6"/>
        <v>0.40345199568500539</v>
      </c>
      <c r="N33" s="225">
        <f t="shared" si="3"/>
        <v>-0.40345199568500539</v>
      </c>
      <c r="AD33" s="209">
        <f t="shared" si="4"/>
        <v>17613</v>
      </c>
    </row>
    <row r="34" spans="1:30">
      <c r="A34" s="208" t="s">
        <v>477</v>
      </c>
      <c r="B34" s="209">
        <f>SUMIFS(デモトレ履歴!$P$2:$P$189,デモトレ履歴!$M$2:$M$189,"win",デモトレ履歴!$B$2:$B$189,成績表!$A34&amp;"*")</f>
        <v>0</v>
      </c>
      <c r="C34" s="209">
        <f>SUMIFS(デモトレ履歴!$P$2:$P$189,デモトレ履歴!$M$2:$M$189,"loss",デモトレ履歴!$B$2:$B$189,成績表!$A34&amp;"*")</f>
        <v>0</v>
      </c>
      <c r="D34" s="209">
        <f>SUMIFS(デモトレ履歴!$P$2:$P$189,デモトレ履歴!$M$2:$M$189,"drw",デモトレ履歴!$B$2:$B$189,成績表!$A34&amp;"*")</f>
        <v>865</v>
      </c>
      <c r="E34" s="209">
        <f t="shared" si="0"/>
        <v>865</v>
      </c>
      <c r="F34" s="210">
        <f>COUNTIF(デモトレ履歴!$B$2:$B$189,成績表!$A34&amp;"*")</f>
        <v>1</v>
      </c>
      <c r="G34" s="210">
        <f>COUNTIFS(デモトレ履歴!$M$2:$M$189,"win",デモトレ履歴!$B$2:$B$189,成績表!$A34&amp;"*")</f>
        <v>0</v>
      </c>
      <c r="H34" s="210">
        <f>COUNTIFS(デモトレ履歴!$M$2:$M$189,"loss",デモトレ履歴!$B$2:$B$189,成績表!$A34&amp;"*")</f>
        <v>0</v>
      </c>
      <c r="I34" s="210">
        <f>COUNTIFS(デモトレ履歴!$M$2:$M$189,"drw",デモトレ履歴!$B$2:$B$189,成績表!$A34&amp;"*")</f>
        <v>1</v>
      </c>
      <c r="J34" s="211">
        <f t="shared" si="5"/>
        <v>0</v>
      </c>
      <c r="K34" s="209">
        <f t="shared" si="1"/>
        <v>0</v>
      </c>
      <c r="L34" s="209">
        <f t="shared" si="2"/>
        <v>0</v>
      </c>
      <c r="M34" s="224">
        <f t="shared" si="6"/>
        <v>0</v>
      </c>
      <c r="N34" s="225">
        <f t="shared" si="3"/>
        <v>0</v>
      </c>
      <c r="AD34" s="209">
        <f t="shared" si="4"/>
        <v>0</v>
      </c>
    </row>
    <row r="35" spans="1:30">
      <c r="A35" s="208" t="s">
        <v>478</v>
      </c>
      <c r="B35" s="209">
        <f>SUMIFS(デモトレ履歴!$P$2:$P$189,デモトレ履歴!$M$2:$M$189,"win",デモトレ履歴!$B$2:$B$189,成績表!$A35&amp;"*")</f>
        <v>0</v>
      </c>
      <c r="C35" s="209">
        <f>SUMIFS(デモトレ履歴!$P$2:$P$189,デモトレ履歴!$M$2:$M$189,"loss",デモトレ履歴!$B$2:$B$189,成績表!$A35&amp;"*")</f>
        <v>0</v>
      </c>
      <c r="D35" s="209">
        <f>SUMIFS(デモトレ履歴!$P$2:$P$189,デモトレ履歴!$M$2:$M$189,"drw",デモトレ履歴!$B$2:$B$189,成績表!$A35&amp;"*")</f>
        <v>0</v>
      </c>
      <c r="E35" s="209">
        <f t="shared" si="0"/>
        <v>0</v>
      </c>
      <c r="F35" s="210">
        <f>COUNTIF(デモトレ履歴!$B$2:$B$189,成績表!$A35&amp;"*")</f>
        <v>0</v>
      </c>
      <c r="G35" s="210">
        <f>COUNTIFS(デモトレ履歴!$M$2:$M$189,"win",デモトレ履歴!$B$2:$B$189,成績表!$A35&amp;"*")</f>
        <v>0</v>
      </c>
      <c r="H35" s="210">
        <f>COUNTIFS(デモトレ履歴!$M$2:$M$189,"loss",デモトレ履歴!$B$2:$B$189,成績表!$A35&amp;"*")</f>
        <v>0</v>
      </c>
      <c r="I35" s="210">
        <f>COUNTIFS(デモトレ履歴!$M$2:$M$189,"drw",デモトレ履歴!$B$2:$B$189,成績表!$A35&amp;"*")</f>
        <v>0</v>
      </c>
      <c r="J35" s="211">
        <f t="shared" si="5"/>
        <v>0</v>
      </c>
      <c r="K35" s="209">
        <f t="shared" si="1"/>
        <v>0</v>
      </c>
      <c r="L35" s="209">
        <f t="shared" si="2"/>
        <v>0</v>
      </c>
      <c r="M35" s="224">
        <f t="shared" si="6"/>
        <v>0</v>
      </c>
      <c r="N35" s="225">
        <f t="shared" si="3"/>
        <v>0</v>
      </c>
      <c r="AD35" s="209">
        <f t="shared" si="4"/>
        <v>0</v>
      </c>
    </row>
    <row r="36" spans="1:30">
      <c r="A36" s="212" t="s">
        <v>479</v>
      </c>
      <c r="B36" s="209">
        <f>SUMIFS(デモトレ履歴!$P$2:$P$189,デモトレ履歴!$M$2:$M$189,"win",デモトレ履歴!$B$2:$B$189,成績表!$A36&amp;"*")</f>
        <v>13830</v>
      </c>
      <c r="C36" s="209">
        <f>SUMIFS(デモトレ履歴!$P$2:$P$189,デモトレ履歴!$M$2:$M$189,"loss",デモトレ履歴!$B$2:$B$189,成績表!$A36&amp;"*")</f>
        <v>-51711</v>
      </c>
      <c r="D36" s="209">
        <f>SUMIFS(デモトレ履歴!$P$2:$P$189,デモトレ履歴!$M$2:$M$189,"drw",デモトレ履歴!$B$2:$B$189,成績表!$A36&amp;"*")</f>
        <v>0</v>
      </c>
      <c r="E36" s="209">
        <f t="shared" si="0"/>
        <v>-37881</v>
      </c>
      <c r="F36" s="210">
        <f>COUNTIF(デモトレ履歴!$B$2:$B$189,成績表!$A36&amp;"*")</f>
        <v>4</v>
      </c>
      <c r="G36" s="210">
        <f>COUNTIFS(デモトレ履歴!$M$2:$M$189,"win",デモトレ履歴!$B$2:$B$189,成績表!$A36&amp;"*")</f>
        <v>1</v>
      </c>
      <c r="H36" s="210">
        <f>COUNTIFS(デモトレ履歴!$M$2:$M$189,"loss",デモトレ履歴!$B$2:$B$189,成績表!$A36&amp;"*")</f>
        <v>3</v>
      </c>
      <c r="I36" s="210">
        <f>COUNTIFS(デモトレ履歴!$M$2:$M$189,"drw",デモトレ履歴!$B$2:$B$189,成績表!$A36&amp;"*")</f>
        <v>0</v>
      </c>
      <c r="J36" s="213">
        <f t="shared" si="5"/>
        <v>0.25</v>
      </c>
      <c r="K36" s="214">
        <f t="shared" si="1"/>
        <v>13830</v>
      </c>
      <c r="L36" s="214">
        <f t="shared" si="2"/>
        <v>17237</v>
      </c>
      <c r="M36" s="226">
        <f>IF(AND(K36&lt;&gt;0,L36&lt;&gt;0),K36/L36,0)</f>
        <v>0.80234379532401234</v>
      </c>
      <c r="N36" s="227">
        <f t="shared" si="3"/>
        <v>-0.26744793177467074</v>
      </c>
      <c r="AD36" s="209">
        <f t="shared" si="4"/>
        <v>51711</v>
      </c>
    </row>
    <row r="37" spans="1:30">
      <c r="A37" s="215" t="s">
        <v>443</v>
      </c>
      <c r="B37" s="216">
        <f t="shared" ref="B37:I37" si="7">SUM(B9:B36)</f>
        <v>768735</v>
      </c>
      <c r="C37" s="216">
        <f t="shared" si="7"/>
        <v>-962870</v>
      </c>
      <c r="D37" s="216">
        <f t="shared" si="7"/>
        <v>5255</v>
      </c>
      <c r="E37" s="216">
        <f t="shared" si="7"/>
        <v>-188880</v>
      </c>
      <c r="F37" s="217">
        <f t="shared" si="7"/>
        <v>132</v>
      </c>
      <c r="G37" s="217">
        <f t="shared" si="7"/>
        <v>36</v>
      </c>
      <c r="H37" s="217">
        <f t="shared" si="7"/>
        <v>67</v>
      </c>
      <c r="I37" s="217">
        <f t="shared" si="7"/>
        <v>28</v>
      </c>
      <c r="J37" s="218"/>
      <c r="K37" s="286" t="s">
        <v>444</v>
      </c>
      <c r="L37" s="287"/>
      <c r="M37" s="287"/>
      <c r="N37" s="288"/>
      <c r="AD37" s="216"/>
    </row>
    <row r="38" spans="1:30" ht="36">
      <c r="A38" s="197"/>
      <c r="B38" s="219"/>
      <c r="C38" s="197"/>
      <c r="D38" s="197"/>
      <c r="E38" s="197"/>
      <c r="F38" s="197"/>
      <c r="G38" s="197"/>
      <c r="H38" s="289" t="s">
        <v>445</v>
      </c>
      <c r="I38" s="290"/>
      <c r="J38" s="220">
        <f>AVERAGE(J9:J36)</f>
        <v>0.20238868274582558</v>
      </c>
      <c r="K38" s="215" t="s">
        <v>439</v>
      </c>
      <c r="L38" s="215" t="s">
        <v>440</v>
      </c>
      <c r="M38" s="221" t="s">
        <v>446</v>
      </c>
      <c r="N38" s="221" t="s">
        <v>442</v>
      </c>
      <c r="AD38" s="197"/>
    </row>
    <row r="39" spans="1:30">
      <c r="A39" s="197"/>
      <c r="B39" s="197"/>
      <c r="C39" s="197"/>
      <c r="D39" s="197"/>
      <c r="E39" s="197"/>
      <c r="F39" s="197"/>
      <c r="G39" s="197"/>
      <c r="H39" s="290" t="s">
        <v>447</v>
      </c>
      <c r="I39" s="290"/>
      <c r="J39" s="220">
        <f>G37/F37</f>
        <v>0.27272727272727271</v>
      </c>
      <c r="K39" s="216">
        <f>AVERAGE(K9:K36)</f>
        <v>11129.258928571429</v>
      </c>
      <c r="L39" s="216">
        <f>AVERAGE(L9:L36)</f>
        <v>10495.845493197277</v>
      </c>
      <c r="M39" s="228">
        <f>IF(AND(K39&lt;&gt;0,L39&lt;&gt;0),K39/L39,0)</f>
        <v>1.060348967197039</v>
      </c>
      <c r="N39" s="228">
        <f>IF(AND(B37&lt;&gt;0,C37&lt;&gt;0),B37/C37,0)</f>
        <v>-0.79837880503079339</v>
      </c>
      <c r="AD39" s="197"/>
    </row>
    <row r="43" spans="1:30" ht="17.25">
      <c r="A43" s="229" t="s">
        <v>484</v>
      </c>
      <c r="B43" s="197"/>
      <c r="C43" s="197"/>
      <c r="D43" s="197"/>
      <c r="E43" s="197"/>
      <c r="F43" s="197"/>
      <c r="G43" s="197"/>
      <c r="H43" s="197"/>
      <c r="I43" s="197"/>
      <c r="J43" s="197"/>
      <c r="K43" s="197"/>
      <c r="L43" s="197"/>
      <c r="M43" s="197"/>
      <c r="N43" s="197"/>
    </row>
    <row r="44" spans="1:30">
      <c r="A44" s="197"/>
      <c r="B44" s="197"/>
      <c r="C44" s="197"/>
      <c r="D44" s="197"/>
      <c r="E44" s="197"/>
      <c r="F44" s="197"/>
      <c r="G44" s="197"/>
      <c r="H44" s="197"/>
      <c r="I44" s="197"/>
      <c r="J44" s="197"/>
      <c r="K44" s="197"/>
      <c r="L44" s="197"/>
      <c r="M44" s="197"/>
      <c r="N44" s="197"/>
    </row>
    <row r="45" spans="1:30" ht="36">
      <c r="A45" s="230" t="s">
        <v>485</v>
      </c>
      <c r="B45" s="230" t="s">
        <v>486</v>
      </c>
      <c r="C45" s="230" t="s">
        <v>487</v>
      </c>
      <c r="D45" s="230" t="s">
        <v>488</v>
      </c>
      <c r="E45" s="231" t="s">
        <v>489</v>
      </c>
      <c r="F45" s="230" t="s">
        <v>490</v>
      </c>
      <c r="G45" s="230" t="s">
        <v>491</v>
      </c>
      <c r="H45" s="230" t="s">
        <v>492</v>
      </c>
      <c r="I45" s="230" t="s">
        <v>493</v>
      </c>
      <c r="J45" s="230" t="s">
        <v>439</v>
      </c>
      <c r="K45" s="230" t="s">
        <v>440</v>
      </c>
      <c r="L45" s="231" t="s">
        <v>499</v>
      </c>
      <c r="M45" s="231" t="s">
        <v>500</v>
      </c>
      <c r="N45" s="231" t="s">
        <v>461</v>
      </c>
      <c r="O45" s="231" t="s">
        <v>494</v>
      </c>
    </row>
    <row r="46" spans="1:30">
      <c r="A46" s="232">
        <f>DATE(YEAR(C4),MONTH(C4),1)</f>
        <v>42217</v>
      </c>
      <c r="B46" s="197">
        <f>SUMIFS(デモトレ履歴!$P$2:$P$189,デモトレ履歴!$M$2:$M$189,"win",デモトレ履歴!$R$2:$R$189,"&lt;"&amp;A47)</f>
        <v>62110</v>
      </c>
      <c r="C46" s="197">
        <f>SUMIFS(デモトレ履歴!$P$2:$P$189,デモトレ履歴!$M$2:$M$189,"loss",デモトレ履歴!$R$2:$R$189,"&lt;"&amp;A47)</f>
        <v>-120225</v>
      </c>
      <c r="D46" s="197">
        <f t="shared" ref="D46:D63" si="8">SUM(B46:C46)</f>
        <v>-58115</v>
      </c>
      <c r="E46" s="197">
        <f>COUNTIF(デモトレ履歴!$R$2:$R$189,"&lt;"&amp;A47)</f>
        <v>14</v>
      </c>
      <c r="F46" s="197">
        <f>COUNTIFS(デモトレ履歴!$M$2:$M$189,"win",デモトレ履歴!$R$2:$R$189,"&lt;"&amp;$A47)</f>
        <v>3</v>
      </c>
      <c r="G46" s="197">
        <f>COUNTIFS(デモトレ履歴!$M$2:$M$189,"loss",デモトレ履歴!$R$2:$R$189,"&lt;"&amp;$A47)</f>
        <v>7</v>
      </c>
      <c r="H46" s="197">
        <f>COUNTIFS(デモトレ履歴!$M$2:$M$189,"drw",デモトレ履歴!$R$2:$R$189,"&lt;"&amp;$A47)</f>
        <v>4</v>
      </c>
      <c r="I46" s="233">
        <f>IF(E46&lt;&gt;0,F46/E46,"")</f>
        <v>0.21428571428571427</v>
      </c>
      <c r="J46" s="234">
        <f t="shared" ref="J46:J63" si="9">IF(B46&lt;&gt;0,B46/F46,0)</f>
        <v>20703.333333333332</v>
      </c>
      <c r="K46" s="234">
        <f t="shared" ref="K46:K63" si="10">IF(C46&lt;&gt;0,C46/G46,0)</f>
        <v>-17175</v>
      </c>
      <c r="L46" s="197">
        <f>IF(AND(J46&lt;&gt;0,K46&lt;&gt;0),J46/K46,0)</f>
        <v>-1.2054342552159145</v>
      </c>
      <c r="M46" s="197">
        <f t="shared" ref="M46:M63" si="11">IF(AND(B46&lt;&gt;0,C46&lt;&gt;0),B46/C46,0)</f>
        <v>-0.51661468080682049</v>
      </c>
      <c r="N46" s="197">
        <f>SUMIFS(デモトレ履歴!$P$2:$P$189,デモトレ履歴!$M$2:$M$189,"drw",デモトレ履歴!$R$2:$R$189,"&lt;"&amp;A47)</f>
        <v>-200</v>
      </c>
      <c r="O46" s="234">
        <f>SUM($C$2,$D46)</f>
        <v>941885</v>
      </c>
    </row>
    <row r="47" spans="1:30">
      <c r="A47" s="232">
        <f>IF(A45&lt;&gt;"",DATE(YEAR(A46),MONTH(A46)+1,1),"")</f>
        <v>42248</v>
      </c>
      <c r="B47" s="197">
        <f>SUMIFS(デモトレ履歴!$P$2:$P$189,デモトレ履歴!$M$2:$M$189,"win",デモトレ履歴!$R$2:$R$189,"&lt;"&amp;A48)-B46</f>
        <v>304000</v>
      </c>
      <c r="C47" s="197">
        <f>SUMIFS(デモトレ履歴!$P$2:$P$189,デモトレ履歴!$M$2:$M$189,"loss",デモトレ履歴!$R$2:$R$189,"&lt;"&amp;A48)-C46</f>
        <v>-323000</v>
      </c>
      <c r="D47" s="197">
        <f t="shared" si="8"/>
        <v>-19000</v>
      </c>
      <c r="E47" s="197">
        <f>IF(A47&lt;&gt;"",COUNTIF(デモトレ履歴!$R$2:$R$189,"&lt;"&amp;IF(A48&lt;&gt;"",A48,DATE(YEAR(A47),MONTH(A47),DAY(EOMONTH(A47,0)))))-SUM($E$46:$E46),0)</f>
        <v>39</v>
      </c>
      <c r="F47" s="197">
        <f>COUNTIFS(デモトレ履歴!$M$2:$M$189,"win",デモトレ履歴!$R$2:$R$189,"&lt;"&amp;$A48)-F46</f>
        <v>12</v>
      </c>
      <c r="G47" s="197">
        <f>COUNTIFS(デモトレ履歴!$M$2:$M$189,"loss",デモトレ履歴!$R$2:$R$189,"&lt;"&amp;$A48)-G46</f>
        <v>19</v>
      </c>
      <c r="H47" s="197">
        <f>COUNTIFS(デモトレ履歴!$M$2:$M$189,"drw",デモトレ履歴!$R$2:$R$189,"&lt;"&amp;$A48)-H46</f>
        <v>8</v>
      </c>
      <c r="I47" s="233">
        <f>IF(E47&lt;&gt;0,F47/E47,0)</f>
        <v>0.30769230769230771</v>
      </c>
      <c r="J47" s="234">
        <f t="shared" si="9"/>
        <v>25333.333333333332</v>
      </c>
      <c r="K47" s="234">
        <f t="shared" si="10"/>
        <v>-17000</v>
      </c>
      <c r="L47" s="197">
        <f>IF(AND(J47&lt;&gt;0,K47&lt;&gt;0),J47/K47,0)</f>
        <v>-1.4901960784313726</v>
      </c>
      <c r="M47" s="197">
        <f t="shared" si="11"/>
        <v>-0.94117647058823528</v>
      </c>
      <c r="N47" s="197">
        <f>SUMIFS(デモトレ履歴!$P$2:$P$189,デモトレ履歴!$M$2:$M$189,"drw",デモトレ履歴!$R$2:$R$189,"&lt;"&amp;A48)-N46</f>
        <v>-20</v>
      </c>
      <c r="O47" s="234">
        <f t="shared" ref="O47:O63" si="12">SUM(O46,$D47)</f>
        <v>922885</v>
      </c>
    </row>
    <row r="48" spans="1:30">
      <c r="A48" s="232">
        <f t="shared" ref="A48:A63" si="13">IF(A46&lt;&gt;"",DATE(YEAR(A47),MONTH(A47)+1,1),"")</f>
        <v>42278</v>
      </c>
      <c r="B48" s="197">
        <f>IF(E48&gt;0,SUMIFS(デモトレ履歴!$P$2:$P$189,デモトレ履歴!$M$2:$M$189,"win",デモトレ履歴!$R$2:$R189,"&lt;"&amp;IF(A49&lt;&gt;"",A49,DATE(YEAR(A48),MONTH(A48),DAY(EOMONTH(A48,0)))))-SUM($B$44:$B47),0)</f>
        <v>241224</v>
      </c>
      <c r="C48" s="197">
        <f>IF(E48&gt;0,SUMIFS(デモトレ履歴!$P$2:$P$189,デモトレ履歴!$M$2:$M$189,"loss",デモトレ履歴!$R$2:$R$189,"&lt;"&amp;IF(A49&lt;&gt;"",A49,DATE(YEAR(A48),MONTH(A48),DAY(EOMONTH(A48,0)))))-SUM($C$46:$C47),0)</f>
        <v>-355130</v>
      </c>
      <c r="D48" s="197">
        <f t="shared" si="8"/>
        <v>-113906</v>
      </c>
      <c r="E48" s="197">
        <f>IF(A48&lt;&gt;"",COUNTIF(デモトレ履歴!$R$2:$R$189,"&lt;"&amp;IF(A49&lt;&gt;"",A49,DATE(YEAR(A48),MONTH(A48),DAY(EOMONTH(A48,0)))))-SUM($E$46:$E47),0)</f>
        <v>35</v>
      </c>
      <c r="F48" s="197">
        <f>IF(A49&lt;&gt;"",COUNTIFS(デモトレ履歴!$M$2:$M$189,"win",デモトレ履歴!$R$2:$R$189,"&lt;"&amp;IF(A49&lt;&gt;"",A49,DATE(YEAR(A48),MONTH(A48),DAY(EOMONTH(A48,0)))))-SUM($F$46:$F47),0)</f>
        <v>7</v>
      </c>
      <c r="G48" s="197">
        <f>IF(A49&lt;&gt;"",COUNTIFS(デモトレ履歴!$M$2:$M$189,"loss",デモトレ履歴!$R$2:$R$189,"&lt;"&amp;IF(A49&lt;&gt;"",A49,DATE(YEAR(A48),MONTH(A48),DAY(EOMONTH(A48,0)))))-SUM($G$46:$G47),0)</f>
        <v>23</v>
      </c>
      <c r="H48" s="197">
        <f>COUNTIFS(デモトレ履歴!$M$2:$M$189,"drw",デモトレ履歴!$R$2:$R$189,"&lt;"&amp;IF(A49&lt;&gt;"",A49,DATE(YEAR(A48),MONTH(A48),DAY(EOMONTH(A48,0)))))-SUM($H$46:$H47)</f>
        <v>5</v>
      </c>
      <c r="I48" s="233">
        <f t="shared" ref="I48:I63" si="14">IF(E48&lt;&gt;0,F48/E48,0)</f>
        <v>0.2</v>
      </c>
      <c r="J48" s="234">
        <f t="shared" si="9"/>
        <v>34460.571428571428</v>
      </c>
      <c r="K48" s="234">
        <f t="shared" si="10"/>
        <v>-15440.434782608696</v>
      </c>
      <c r="L48" s="197">
        <f t="shared" ref="L48:L63" si="15">IF(AND(J48&lt;&gt;0,K48&lt;&gt;0),J48/K48,0)</f>
        <v>-2.2318394471239906</v>
      </c>
      <c r="M48" s="197">
        <f t="shared" si="11"/>
        <v>-0.6792554839073015</v>
      </c>
      <c r="N48" s="197">
        <f>IF(E48&gt;0,SUMIFS(デモトレ履歴!$P$2:$P$189,デモトレ履歴!$M$2:$M$189,"drw",デモトレ履歴!$R$2:$R$189,"&lt;"&amp;IF(A49&lt;&gt;"",A49,DATE(YEAR(A48),MONTH(A48),DAY(EOMONTH(A48,0)))))-SUM($N$46:$N47),0)</f>
        <v>9767</v>
      </c>
      <c r="O48" s="234">
        <f t="shared" si="12"/>
        <v>808979</v>
      </c>
    </row>
    <row r="49" spans="1:15">
      <c r="A49" s="232">
        <f t="shared" si="13"/>
        <v>42309</v>
      </c>
      <c r="B49" s="197">
        <f>IF(E49&gt;0,SUMIFS(デモトレ履歴!$P$2:$P$189,デモトレ履歴!$M$2:$M$189,"win",デモトレ履歴!$R$2:$R189,"&lt;"&amp;IF(A50&lt;&gt;"",A50,DATE(YEAR(A49),MONTH(A49),DAY(EOMONTH(A49,0)))))-SUM($B$44:$B48),0)</f>
        <v>0</v>
      </c>
      <c r="C49" s="197">
        <f>IF(E49&gt;0,SUMIFS(デモトレ履歴!$P$2:$P$189,デモトレ履歴!$M$2:$M$189,"loss",デモトレ履歴!$R$2:$R$189,"&lt;"&amp;IF(A50&lt;&gt;"",A50,DATE(YEAR(A49),MONTH(A49),DAY(EOMONTH(A49,0)))))-SUM($C$46:$C48),0)</f>
        <v>0</v>
      </c>
      <c r="D49" s="197">
        <f t="shared" si="8"/>
        <v>0</v>
      </c>
      <c r="E49" s="197">
        <f>IF(A49&lt;&gt;"",COUNTIF(デモトレ履歴!$R$2:$R$189,"&lt;"&amp;IF(A50&lt;&gt;"",A50,DATE(YEAR(A49),MONTH(A49),DAY(EOMONTH(A49,0)))))-SUM($E$46:$E48),0)</f>
        <v>0</v>
      </c>
      <c r="F49" s="197">
        <f>IF(A50&lt;&gt;"",COUNTIFS(デモトレ履歴!$M$2:$M$189,"win",デモトレ履歴!$R$2:$R$189,"&lt;"&amp;IF(A50&lt;&gt;"",A50,DATE(YEAR(A49),MONTH(A49),DAY(EOMONTH(A49,0)))))-SUM($F$46:$F48),0)</f>
        <v>0</v>
      </c>
      <c r="G49" s="197">
        <f>IF(A50&lt;&gt;"",COUNTIFS(デモトレ履歴!$M$2:$M$189,"loss",デモトレ履歴!$R$2:$R$189,"&lt;"&amp;IF(A50&lt;&gt;"",A50,DATE(YEAR(A49),MONTH(A49),DAY(EOMONTH(A49,0)))))-SUM($G$46:$G48),0)</f>
        <v>0</v>
      </c>
      <c r="H49" s="197">
        <f>COUNTIFS(デモトレ履歴!$M$2:$M$189,"drw",デモトレ履歴!$R$2:$R$189,"&lt;"&amp;IF(A50&lt;&gt;"",A50,DATE(YEAR(A49),MONTH(A49),DAY(EOMONTH(A49,0)))))-SUM($H$46:$H48)</f>
        <v>0</v>
      </c>
      <c r="I49" s="233">
        <f t="shared" si="14"/>
        <v>0</v>
      </c>
      <c r="J49" s="234">
        <f t="shared" si="9"/>
        <v>0</v>
      </c>
      <c r="K49" s="234">
        <f t="shared" si="10"/>
        <v>0</v>
      </c>
      <c r="L49" s="197">
        <f t="shared" si="15"/>
        <v>0</v>
      </c>
      <c r="M49" s="197">
        <f t="shared" si="11"/>
        <v>0</v>
      </c>
      <c r="N49" s="197">
        <f>IF(E49&gt;0,SUMIFS(デモトレ履歴!$P$2:$P$189,デモトレ履歴!$M$2:$M$189,"drw",デモトレ履歴!$R$2:$R$189,"&lt;"&amp;IF(A50&lt;&gt;"",A50,DATE(YEAR(A49),MONTH(A49),DAY(EOMONTH(A49,0)))))-SUM($C$46:$C48),0)</f>
        <v>0</v>
      </c>
      <c r="O49" s="234">
        <f t="shared" si="12"/>
        <v>808979</v>
      </c>
    </row>
    <row r="50" spans="1:15">
      <c r="A50" s="232">
        <f t="shared" si="13"/>
        <v>42339</v>
      </c>
      <c r="B50" s="197">
        <f>IF(E50&gt;0,SUMIFS(デモトレ履歴!$P$2:$P$189,デモトレ履歴!$M$2:$M$189,"win",デモトレ履歴!$R$2:$R189,"&lt;"&amp;IF(A51&lt;&gt;"",A51,DATE(YEAR(A50),MONTH(A50),DAY(EOMONTH(A50,0)))))-SUM($B$44:$B49),0)</f>
        <v>0</v>
      </c>
      <c r="C50" s="197">
        <f>IF(E50&gt;0,SUMIFS(デモトレ履歴!$P$2:$P$189,デモトレ履歴!$M$2:$M$189,"loss",デモトレ履歴!$R$2:$R$189,"&lt;"&amp;IF(A51&lt;&gt;"",A51,DATE(YEAR(A50),MONTH(A50),DAY(EOMONTH(A50,0)))))-SUM($C$46:$C49),0)</f>
        <v>0</v>
      </c>
      <c r="D50" s="197">
        <f t="shared" si="8"/>
        <v>0</v>
      </c>
      <c r="E50" s="197">
        <f>IF(A50&lt;&gt;"",COUNTIF(デモトレ履歴!$R$2:$R$189,"&lt;"&amp;IF(A51&lt;&gt;"",A51,DATE(YEAR(A50),MONTH(A50),DAY(EOMONTH(A50,0)))))-SUM($E$46:$E49),0)</f>
        <v>0</v>
      </c>
      <c r="F50" s="197">
        <f>IF(A51&lt;&gt;"",COUNTIFS(デモトレ履歴!$M$2:$M$189,"win",デモトレ履歴!$R$2:$R$189,"&lt;"&amp;IF(A51&lt;&gt;"",A51,DATE(YEAR(A50),MONTH(A50),DAY(EOMONTH(A50,0)))))-SUM($F$46:$F49),0)</f>
        <v>0</v>
      </c>
      <c r="G50" s="197">
        <f>IF(A51&lt;&gt;"",COUNTIFS(デモトレ履歴!$M$2:$M$189,"loss",デモトレ履歴!$R$2:$R$189,"&lt;"&amp;IF(A51&lt;&gt;"",A51,DATE(YEAR(A50),MONTH(A50),DAY(EOMONTH(A50,0)))))-SUM($G$46:$G49),0)</f>
        <v>0</v>
      </c>
      <c r="H50" s="197">
        <f>COUNTIFS(デモトレ履歴!$M$2:$M$189,"drw",デモトレ履歴!$R$2:$R$189,"&lt;"&amp;IF(A51&lt;&gt;"",A51,DATE(YEAR(A50),MONTH(A50),DAY(EOMONTH(A50,0)))))-SUM($H$46:$H49)</f>
        <v>0</v>
      </c>
      <c r="I50" s="233">
        <f t="shared" si="14"/>
        <v>0</v>
      </c>
      <c r="J50" s="234">
        <f t="shared" si="9"/>
        <v>0</v>
      </c>
      <c r="K50" s="234">
        <f t="shared" si="10"/>
        <v>0</v>
      </c>
      <c r="L50" s="197">
        <f t="shared" si="15"/>
        <v>0</v>
      </c>
      <c r="M50" s="197">
        <f t="shared" si="11"/>
        <v>0</v>
      </c>
      <c r="N50" s="197">
        <f>IF(E50&gt;0,SUMIFS(デモトレ履歴!$P$2:$P$189,デモトレ履歴!$M$2:$M$189,"drw",デモトレ履歴!$R$2:$R$189,"&lt;"&amp;IF(A51&lt;&gt;"",A51,DATE(YEAR(A50),MONTH(A50),DAY(EOMONTH(A50,0)))))-SUM($C$46:$C49),0)</f>
        <v>0</v>
      </c>
      <c r="O50" s="234">
        <f t="shared" si="12"/>
        <v>808979</v>
      </c>
    </row>
    <row r="51" spans="1:15">
      <c r="A51" s="232">
        <f t="shared" si="13"/>
        <v>42370</v>
      </c>
      <c r="B51" s="197">
        <f>IF(E51&gt;0,SUMIFS(デモトレ履歴!$P$2:$P$189,デモトレ履歴!$M$2:$M$189,"win",デモトレ履歴!$R$2:$R189,"&lt;"&amp;IF(A52&lt;&gt;"",A52,DATE(YEAR(A51),MONTH(A51),DAY(EOMONTH(A51,0)))))-SUM($B$44:$B50),0)</f>
        <v>0</v>
      </c>
      <c r="C51" s="197">
        <f>IF(E51&gt;0,SUMIFS(デモトレ履歴!$P$2:$P$189,デモトレ履歴!$M$2:$M$189,"loss",デモトレ履歴!$R$2:$R$189,"&lt;"&amp;IF(A52&lt;&gt;"",A52,DATE(YEAR(A51),MONTH(A51),DAY(EOMONTH(A51,0)))))-SUM($C$46:$C50),0)</f>
        <v>0</v>
      </c>
      <c r="D51" s="197">
        <f t="shared" si="8"/>
        <v>0</v>
      </c>
      <c r="E51" s="197">
        <f>IF(A51&lt;&gt;"",COUNTIF(デモトレ履歴!$R$2:$R$189,"&lt;"&amp;IF(A52&lt;&gt;"",A52,DATE(YEAR(A51),MONTH(A51),DAY(EOMONTH(A51,0)))))-SUM($E$46:$E50),0)</f>
        <v>0</v>
      </c>
      <c r="F51" s="197">
        <f>IF(A52&lt;&gt;"",COUNTIFS(デモトレ履歴!$M$2:$M$189,"win",デモトレ履歴!$R$2:$R$189,"&lt;"&amp;IF(A52&lt;&gt;"",A52,DATE(YEAR(A51),MONTH(A51),DAY(EOMONTH(A51,0)))))-SUM($F$46:$F50),0)</f>
        <v>0</v>
      </c>
      <c r="G51" s="197">
        <f>IF(A52&lt;&gt;"",COUNTIFS(デモトレ履歴!$M$2:$M$189,"loss",デモトレ履歴!$R$2:$R$189,"&lt;"&amp;IF(A52&lt;&gt;"",A52,DATE(YEAR(A51),MONTH(A51),DAY(EOMONTH(A51,0)))))-SUM($G$46:$G50),0)</f>
        <v>0</v>
      </c>
      <c r="H51" s="197">
        <f>COUNTIFS(デモトレ履歴!$M$2:$M$189,"drw",デモトレ履歴!$R$2:$R$189,"&lt;"&amp;IF(A52&lt;&gt;"",A52,DATE(YEAR(A51),MONTH(A51),DAY(EOMONTH(A51,0)))))-SUM($H$46:$H50)</f>
        <v>0</v>
      </c>
      <c r="I51" s="233">
        <f t="shared" si="14"/>
        <v>0</v>
      </c>
      <c r="J51" s="234">
        <f t="shared" si="9"/>
        <v>0</v>
      </c>
      <c r="K51" s="234">
        <f t="shared" si="10"/>
        <v>0</v>
      </c>
      <c r="L51" s="197">
        <f t="shared" si="15"/>
        <v>0</v>
      </c>
      <c r="M51" s="197">
        <f t="shared" si="11"/>
        <v>0</v>
      </c>
      <c r="N51" s="197">
        <f>IF(E51&gt;0,SUMIFS(デモトレ履歴!$P$2:$P$189,デモトレ履歴!$M$2:$M$189,"drw",デモトレ履歴!$R$2:$R$189,"&lt;"&amp;IF(A52&lt;&gt;"",A52,DATE(YEAR(A51),MONTH(A51),DAY(EOMONTH(A51,0)))))-SUM($C$46:$C50),0)</f>
        <v>0</v>
      </c>
      <c r="O51" s="234">
        <f t="shared" si="12"/>
        <v>808979</v>
      </c>
    </row>
    <row r="52" spans="1:15">
      <c r="A52" s="232">
        <f t="shared" si="13"/>
        <v>42401</v>
      </c>
      <c r="B52" s="197">
        <f>IF(E52&gt;0,SUMIFS(デモトレ履歴!$P$2:$P$189,デモトレ履歴!$M$2:$M$189,"win",デモトレ履歴!$R$2:$R190,"&lt;"&amp;IF(A53&lt;&gt;"",A53,DATE(YEAR(A52),MONTH(A52),DAY(EOMONTH(A52,0)))))-SUM($B$44:$B51),0)</f>
        <v>0</v>
      </c>
      <c r="C52" s="197">
        <f>IF(E52&gt;0,SUMIFS(デモトレ履歴!$P$2:$P$189,デモトレ履歴!$M$2:$M$189,"loss",デモトレ履歴!$R$2:$R$189,"&lt;"&amp;IF(A53&lt;&gt;"",A53,DATE(YEAR(A52),MONTH(A52),DAY(EOMONTH(A52,0)))))-SUM($C$46:$C51),0)</f>
        <v>0</v>
      </c>
      <c r="D52" s="197">
        <f t="shared" si="8"/>
        <v>0</v>
      </c>
      <c r="E52" s="197">
        <f>IF(A52&lt;&gt;"",COUNTIF(デモトレ履歴!$R$2:$R$189,"&lt;"&amp;IF(A53&lt;&gt;"",A53,DATE(YEAR(A52),MONTH(A52),DAY(EOMONTH(A52,0)))))-SUM($E$46:$E51),0)</f>
        <v>0</v>
      </c>
      <c r="F52" s="197">
        <f>IF(A53&lt;&gt;"",COUNTIFS(デモトレ履歴!$M$2:$M$189,"win",デモトレ履歴!$R$2:$R$189,"&lt;"&amp;IF(A53&lt;&gt;"",A53,DATE(YEAR(A52),MONTH(A52),DAY(EOMONTH(A52,0)))))-SUM($F$46:$F51),0)</f>
        <v>0</v>
      </c>
      <c r="G52" s="197">
        <f>IF(A53&lt;&gt;"",COUNTIFS(デモトレ履歴!$M$2:$M$189,"loss",デモトレ履歴!$R$2:$R$189,"&lt;"&amp;IF(A53&lt;&gt;"",A53,DATE(YEAR(A52),MONTH(A52),DAY(EOMONTH(A52,0)))))-SUM($G$46:$G51),0)</f>
        <v>0</v>
      </c>
      <c r="H52" s="197">
        <f>COUNTIFS(デモトレ履歴!$M$2:$M$189,"drw",デモトレ履歴!$R$2:$R$189,"&lt;"&amp;IF(A53&lt;&gt;"",A53,DATE(YEAR(A52),MONTH(A52),DAY(EOMONTH(A52,0)))))-SUM($H$46:$H51)</f>
        <v>0</v>
      </c>
      <c r="I52" s="233">
        <f t="shared" si="14"/>
        <v>0</v>
      </c>
      <c r="J52" s="234">
        <f t="shared" si="9"/>
        <v>0</v>
      </c>
      <c r="K52" s="234">
        <f t="shared" si="10"/>
        <v>0</v>
      </c>
      <c r="L52" s="197">
        <f t="shared" si="15"/>
        <v>0</v>
      </c>
      <c r="M52" s="197">
        <f t="shared" si="11"/>
        <v>0</v>
      </c>
      <c r="N52" s="197">
        <f>IF(E52&gt;0,SUMIFS(デモトレ履歴!$P$2:$P$189,デモトレ履歴!$M$2:$M$189,"drw",デモトレ履歴!$R$2:$R$189,"&lt;"&amp;IF(A53&lt;&gt;"",A53,DATE(YEAR(A52),MONTH(A52),DAY(EOMONTH(A52,0)))))-SUM($C$46:$C51),0)</f>
        <v>0</v>
      </c>
      <c r="O52" s="234">
        <f t="shared" si="12"/>
        <v>808979</v>
      </c>
    </row>
    <row r="53" spans="1:15">
      <c r="A53" s="232">
        <f t="shared" si="13"/>
        <v>42430</v>
      </c>
      <c r="B53" s="197">
        <f>IF(E53&gt;0,SUMIFS(デモトレ履歴!$P$2:$P$189,デモトレ履歴!$M$2:$M$189,"win",デモトレ履歴!$R$2:$R191,"&lt;"&amp;IF(A54&lt;&gt;"",A54,DATE(YEAR(A53),MONTH(A53),DAY(EOMONTH(A53,0)))))-SUM($B$44:$B52),0)</f>
        <v>0</v>
      </c>
      <c r="C53" s="197">
        <f>IF(E53&gt;0,SUMIFS(デモトレ履歴!$P$2:$P$189,デモトレ履歴!$M$2:$M$189,"loss",デモトレ履歴!$R$2:$R$189,"&lt;"&amp;IF(A54&lt;&gt;"",A54,DATE(YEAR(A53),MONTH(A53),DAY(EOMONTH(A53,0)))))-SUM($C$46:$C52),0)</f>
        <v>0</v>
      </c>
      <c r="D53" s="197">
        <f t="shared" si="8"/>
        <v>0</v>
      </c>
      <c r="E53" s="197">
        <f>IF(A53&lt;&gt;"",COUNTIF(デモトレ履歴!$R$2:$R$189,"&lt;"&amp;IF(A54&lt;&gt;"",A54,DATE(YEAR(A53),MONTH(A53),DAY(EOMONTH(A53,0)))))-SUM($E$46:$E52),0)</f>
        <v>0</v>
      </c>
      <c r="F53" s="197">
        <f>IF(A54&lt;&gt;"",COUNTIFS(デモトレ履歴!$M$2:$M$189,"win",デモトレ履歴!$R$2:$R$189,"&lt;"&amp;IF(A54&lt;&gt;"",A54,DATE(YEAR(A53),MONTH(A53),DAY(EOMONTH(A53,0)))))-SUM($F$46:$F52),0)</f>
        <v>0</v>
      </c>
      <c r="G53" s="197">
        <f>IF(A54&lt;&gt;"",COUNTIFS(デモトレ履歴!$M$2:$M$189,"loss",デモトレ履歴!$R$2:$R$189,"&lt;"&amp;IF(A54&lt;&gt;"",A54,DATE(YEAR(A53),MONTH(A53),DAY(EOMONTH(A53,0)))))-SUM($G$46:$G52),0)</f>
        <v>0</v>
      </c>
      <c r="H53" s="197">
        <f>COUNTIFS(デモトレ履歴!$M$2:$M$189,"drw",デモトレ履歴!$R$2:$R$189,"&lt;"&amp;IF(A54&lt;&gt;"",A54,DATE(YEAR(A53),MONTH(A53),DAY(EOMONTH(A53,0)))))-SUM($H$46:$H52)</f>
        <v>0</v>
      </c>
      <c r="I53" s="233">
        <f t="shared" si="14"/>
        <v>0</v>
      </c>
      <c r="J53" s="234">
        <f t="shared" si="9"/>
        <v>0</v>
      </c>
      <c r="K53" s="234">
        <f t="shared" si="10"/>
        <v>0</v>
      </c>
      <c r="L53" s="197">
        <f t="shared" si="15"/>
        <v>0</v>
      </c>
      <c r="M53" s="197">
        <f t="shared" si="11"/>
        <v>0</v>
      </c>
      <c r="N53" s="197">
        <f>IF(E53&gt;0,SUMIFS(デモトレ履歴!$P$2:$P$189,デモトレ履歴!$M$2:$M$189,"drw",デモトレ履歴!$R$2:$R$189,"&lt;"&amp;IF(A54&lt;&gt;"",A54,DATE(YEAR(A53),MONTH(A53),DAY(EOMONTH(A53,0)))))-SUM($C$46:$C52),0)</f>
        <v>0</v>
      </c>
      <c r="O53" s="234">
        <f t="shared" si="12"/>
        <v>808979</v>
      </c>
    </row>
    <row r="54" spans="1:15">
      <c r="A54" s="232">
        <f t="shared" si="13"/>
        <v>42461</v>
      </c>
      <c r="B54" s="197">
        <f>IF(E54&gt;0,SUMIFS(デモトレ履歴!$P$2:$P$189,デモトレ履歴!$M$2:$M$189,"win",デモトレ履歴!$R$2:$R192,"&lt;"&amp;IF(A55&lt;&gt;"",A55,DATE(YEAR(A54),MONTH(A54),DAY(EOMONTH(A54,0)))))-SUM($B$44:$B53),0)</f>
        <v>0</v>
      </c>
      <c r="C54" s="197">
        <f>IF(E54&gt;0,SUMIFS(デモトレ履歴!$P$2:$P$189,デモトレ履歴!$M$2:$M$189,"loss",デモトレ履歴!$R$2:$R$189,"&lt;"&amp;IF(A55&lt;&gt;"",A55,DATE(YEAR(A54),MONTH(A54),DAY(EOMONTH(A54,0)))))-SUM($C$46:$C53),0)</f>
        <v>0</v>
      </c>
      <c r="D54" s="197">
        <f t="shared" si="8"/>
        <v>0</v>
      </c>
      <c r="E54" s="197">
        <f>IF(A54&lt;&gt;"",COUNTIF(デモトレ履歴!$R$2:$R$189,"&lt;"&amp;IF(A55&lt;&gt;"",A55,DATE(YEAR(A54),MONTH(A54),DAY(EOMONTH(A54,0)))))-SUM($E$46:$E53),0)</f>
        <v>0</v>
      </c>
      <c r="F54" s="197">
        <f>IF(A55&lt;&gt;"",COUNTIFS(デモトレ履歴!$M$2:$M$189,"win",デモトレ履歴!$R$2:$R$189,"&lt;"&amp;IF(A55&lt;&gt;"",A55,DATE(YEAR(A54),MONTH(A54),DAY(EOMONTH(A54,0)))))-SUM($F$46:$F53),0)</f>
        <v>0</v>
      </c>
      <c r="G54" s="197">
        <f>IF(A55&lt;&gt;"",COUNTIFS(デモトレ履歴!$M$2:$M$189,"loss",デモトレ履歴!$R$2:$R$189,"&lt;"&amp;IF(A55&lt;&gt;"",A55,DATE(YEAR(A54),MONTH(A54),DAY(EOMONTH(A54,0)))))-SUM($G$46:$G53),0)</f>
        <v>0</v>
      </c>
      <c r="H54" s="197">
        <f>COUNTIFS(デモトレ履歴!$M$2:$M$189,"drw",デモトレ履歴!$R$2:$R$189,"&lt;"&amp;IF(A55&lt;&gt;"",A55,DATE(YEAR(A54),MONTH(A54),DAY(EOMONTH(A54,0)))))-SUM($H$46:$H53)</f>
        <v>0</v>
      </c>
      <c r="I54" s="233">
        <f t="shared" si="14"/>
        <v>0</v>
      </c>
      <c r="J54" s="234">
        <f t="shared" si="9"/>
        <v>0</v>
      </c>
      <c r="K54" s="234">
        <f t="shared" si="10"/>
        <v>0</v>
      </c>
      <c r="L54" s="197">
        <f t="shared" si="15"/>
        <v>0</v>
      </c>
      <c r="M54" s="197">
        <f t="shared" si="11"/>
        <v>0</v>
      </c>
      <c r="N54" s="197">
        <f>IF(E54&gt;0,SUMIFS(デモトレ履歴!$P$2:$P$189,デモトレ履歴!$M$2:$M$189,"drw",デモトレ履歴!$R$2:$R$189,"&lt;"&amp;IF(A55&lt;&gt;"",A55,DATE(YEAR(A54),MONTH(A54),DAY(EOMONTH(A54,0)))))-SUM($C$46:$C53),0)</f>
        <v>0</v>
      </c>
      <c r="O54" s="234">
        <f t="shared" si="12"/>
        <v>808979</v>
      </c>
    </row>
    <row r="55" spans="1:15">
      <c r="A55" s="232">
        <f t="shared" si="13"/>
        <v>42491</v>
      </c>
      <c r="B55" s="197">
        <f>IF(E55&gt;0,SUMIFS(デモトレ履歴!$P$2:$P$189,デモトレ履歴!$M$2:$M$189,"win",デモトレ履歴!$R$2:$R193,"&lt;"&amp;IF(A56&lt;&gt;"",A56,DATE(YEAR(A55),MONTH(A55),DAY(EOMONTH(A55,0)))))-SUM($B$44:$B54),0)</f>
        <v>0</v>
      </c>
      <c r="C55" s="197">
        <f>IF(E55&gt;0,SUMIFS(デモトレ履歴!$P$2:$P$189,デモトレ履歴!$M$2:$M$189,"loss",デモトレ履歴!$R$2:$R$189,"&lt;"&amp;IF(A56&lt;&gt;"",A56,DATE(YEAR(A55),MONTH(A55),DAY(EOMONTH(A55,0)))))-SUM($C$46:$C54),0)</f>
        <v>0</v>
      </c>
      <c r="D55" s="197">
        <f t="shared" si="8"/>
        <v>0</v>
      </c>
      <c r="E55" s="197">
        <f>IF(A55&lt;&gt;"",COUNTIF(デモトレ履歴!$R$2:$R$189,"&lt;"&amp;IF(A56&lt;&gt;"",A56,DATE(YEAR(A55),MONTH(A55),DAY(EOMONTH(A55,0)))))-SUM($E$46:$E54),0)</f>
        <v>0</v>
      </c>
      <c r="F55" s="197">
        <f>IF(A56&lt;&gt;"",COUNTIFS(デモトレ履歴!$M$2:$M$189,"win",デモトレ履歴!$R$2:$R$189,"&lt;"&amp;IF(A56&lt;&gt;"",A56,DATE(YEAR(A55),MONTH(A55),DAY(EOMONTH(A55,0)))))-SUM($F$46:$F54),0)</f>
        <v>0</v>
      </c>
      <c r="G55" s="197">
        <f>IF(A56&lt;&gt;"",COUNTIFS(デモトレ履歴!$M$2:$M$189,"loss",デモトレ履歴!$R$2:$R$189,"&lt;"&amp;IF(A56&lt;&gt;"",A56,DATE(YEAR(A55),MONTH(A55),DAY(EOMONTH(A55,0)))))-SUM($G$46:$G54),0)</f>
        <v>0</v>
      </c>
      <c r="H55" s="197">
        <f>COUNTIFS(デモトレ履歴!$M$2:$M$189,"drw",デモトレ履歴!$R$2:$R$189,"&lt;"&amp;IF(A56&lt;&gt;"",A56,DATE(YEAR(A55),MONTH(A55),DAY(EOMONTH(A55,0)))))-SUM($H$46:$H54)</f>
        <v>0</v>
      </c>
      <c r="I55" s="233">
        <f t="shared" si="14"/>
        <v>0</v>
      </c>
      <c r="J55" s="234">
        <f t="shared" si="9"/>
        <v>0</v>
      </c>
      <c r="K55" s="234">
        <f t="shared" si="10"/>
        <v>0</v>
      </c>
      <c r="L55" s="197">
        <f t="shared" si="15"/>
        <v>0</v>
      </c>
      <c r="M55" s="197">
        <f t="shared" si="11"/>
        <v>0</v>
      </c>
      <c r="N55" s="197">
        <f>IF(E55&gt;0,SUMIFS(デモトレ履歴!$P$2:$P$189,デモトレ履歴!$M$2:$M$189,"drw",デモトレ履歴!$R$2:$R$189,"&lt;"&amp;IF(A56&lt;&gt;"",A56,DATE(YEAR(A55),MONTH(A55),DAY(EOMONTH(A55,0)))))-SUM($C$46:$C54),0)</f>
        <v>0</v>
      </c>
      <c r="O55" s="234">
        <f t="shared" si="12"/>
        <v>808979</v>
      </c>
    </row>
    <row r="56" spans="1:15">
      <c r="A56" s="232">
        <f t="shared" si="13"/>
        <v>42522</v>
      </c>
      <c r="B56" s="197">
        <f>IF(E56&gt;0,SUMIFS(デモトレ履歴!$P$2:$P$189,デモトレ履歴!$M$2:$M$189,"win",デモトレ履歴!$R$2:$R194,"&lt;"&amp;IF(A57&lt;&gt;"",A57,DATE(YEAR(A56),MONTH(A56),DAY(EOMONTH(A56,0)))))-SUM($B$44:$B55),0)</f>
        <v>0</v>
      </c>
      <c r="C56" s="197">
        <f>IF(E56&gt;0,SUMIFS(デモトレ履歴!$P$2:$P$189,デモトレ履歴!$M$2:$M$189,"loss",デモトレ履歴!$R$2:$R$189,"&lt;"&amp;IF(A57&lt;&gt;"",A57,DATE(YEAR(A56),MONTH(A56),DAY(EOMONTH(A56,0)))))-SUM($C$46:$C55),0)</f>
        <v>0</v>
      </c>
      <c r="D56" s="197">
        <f t="shared" si="8"/>
        <v>0</v>
      </c>
      <c r="E56" s="197">
        <f>IF(A56&lt;&gt;"",COUNTIF(デモトレ履歴!$R$2:$R$189,"&lt;"&amp;IF(A57&lt;&gt;"",A57,DATE(YEAR(A56),MONTH(A56),DAY(EOMONTH(A56,0)))))-SUM($E$46:$E55),0)</f>
        <v>0</v>
      </c>
      <c r="F56" s="197">
        <f>IF(A57&lt;&gt;"",COUNTIFS(デモトレ履歴!$M$2:$M$189,"win",デモトレ履歴!$R$2:$R$189,"&lt;"&amp;IF(A57&lt;&gt;"",A57,DATE(YEAR(A56),MONTH(A56),DAY(EOMONTH(A56,0)))))-SUM($F$46:$F55),0)</f>
        <v>0</v>
      </c>
      <c r="G56" s="197">
        <f>IF(A57&lt;&gt;"",COUNTIFS(デモトレ履歴!$M$2:$M$189,"loss",デモトレ履歴!$R$2:$R$189,"&lt;"&amp;IF(A57&lt;&gt;"",A57,DATE(YEAR(A56),MONTH(A56),DAY(EOMONTH(A56,0)))))-SUM($G$46:$G55),0)</f>
        <v>0</v>
      </c>
      <c r="H56" s="197">
        <f>COUNTIFS(デモトレ履歴!$M$2:$M$189,"drw",デモトレ履歴!$R$2:$R$189,"&lt;"&amp;IF(A57&lt;&gt;"",A57,DATE(YEAR(A56),MONTH(A56),DAY(EOMONTH(A56,0)))))-SUM($H$46:$H55)</f>
        <v>0</v>
      </c>
      <c r="I56" s="233">
        <f t="shared" si="14"/>
        <v>0</v>
      </c>
      <c r="J56" s="234">
        <f t="shared" si="9"/>
        <v>0</v>
      </c>
      <c r="K56" s="234">
        <f t="shared" si="10"/>
        <v>0</v>
      </c>
      <c r="L56" s="197">
        <f t="shared" si="15"/>
        <v>0</v>
      </c>
      <c r="M56" s="197">
        <f t="shared" si="11"/>
        <v>0</v>
      </c>
      <c r="N56" s="197">
        <f>IF(E56&gt;0,SUMIFS(デモトレ履歴!$P$2:$P$189,デモトレ履歴!$M$2:$M$189,"drw",デモトレ履歴!$R$2:$R$189,"&lt;"&amp;IF(A57&lt;&gt;"",A57,DATE(YEAR(A56),MONTH(A56),DAY(EOMONTH(A56,0)))))-SUM($C$46:$C55),0)</f>
        <v>0</v>
      </c>
      <c r="O56" s="234">
        <f t="shared" si="12"/>
        <v>808979</v>
      </c>
    </row>
    <row r="57" spans="1:15">
      <c r="A57" s="232">
        <f t="shared" si="13"/>
        <v>42552</v>
      </c>
      <c r="B57" s="197">
        <f>IF(E57&gt;0,SUMIFS(デモトレ履歴!$P$2:$P$189,デモトレ履歴!$M$2:$M$189,"win",デモトレ履歴!$R$2:$R195,"&lt;"&amp;IF(A58&lt;&gt;"",A58,DATE(YEAR(A57),MONTH(A57),DAY(EOMONTH(A57,0)))))-SUM($B$44:$B56),0)</f>
        <v>0</v>
      </c>
      <c r="C57" s="197">
        <f>IF(E57&gt;0,SUMIFS(デモトレ履歴!$P$2:$P$189,デモトレ履歴!$M$2:$M$189,"loss",デモトレ履歴!$R$2:$R$189,"&lt;"&amp;IF(A58&lt;&gt;"",A58,DATE(YEAR(A57),MONTH(A57),DAY(EOMONTH(A57,0)))))-SUM($C$46:$C56),0)</f>
        <v>0</v>
      </c>
      <c r="D57" s="197">
        <f t="shared" si="8"/>
        <v>0</v>
      </c>
      <c r="E57" s="197">
        <f>IF(A57&lt;&gt;"",COUNTIF(デモトレ履歴!$R$2:$R$189,"&lt;"&amp;IF(A58&lt;&gt;"",A58,DATE(YEAR(A57),MONTH(A57),DAY(EOMONTH(A57,0)))))-SUM($E$46:$E56),0)</f>
        <v>0</v>
      </c>
      <c r="F57" s="197">
        <f>IF(A58&lt;&gt;"",COUNTIFS(デモトレ履歴!$M$2:$M$189,"win",デモトレ履歴!$R$2:$R$189,"&lt;"&amp;IF(A58&lt;&gt;"",A58,DATE(YEAR(A57),MONTH(A57),DAY(EOMONTH(A57,0)))))-SUM($F$46:$F56),0)</f>
        <v>0</v>
      </c>
      <c r="G57" s="197">
        <f>IF(A58&lt;&gt;"",COUNTIFS(デモトレ履歴!$M$2:$M$189,"loss",デモトレ履歴!$R$2:$R$189,"&lt;"&amp;IF(A58&lt;&gt;"",A58,DATE(YEAR(A57),MONTH(A57),DAY(EOMONTH(A57,0)))))-SUM($G$46:$G56),0)</f>
        <v>0</v>
      </c>
      <c r="H57" s="197">
        <f>COUNTIFS(デモトレ履歴!$M$2:$M$189,"drw",デモトレ履歴!$R$2:$R$189,"&lt;"&amp;IF(A58&lt;&gt;"",A58,DATE(YEAR(A57),MONTH(A57),DAY(EOMONTH(A57,0)))))-SUM($H$46:$H56)</f>
        <v>0</v>
      </c>
      <c r="I57" s="233">
        <f t="shared" si="14"/>
        <v>0</v>
      </c>
      <c r="J57" s="234">
        <f t="shared" si="9"/>
        <v>0</v>
      </c>
      <c r="K57" s="234">
        <f t="shared" si="10"/>
        <v>0</v>
      </c>
      <c r="L57" s="197">
        <f t="shared" si="15"/>
        <v>0</v>
      </c>
      <c r="M57" s="197">
        <f t="shared" si="11"/>
        <v>0</v>
      </c>
      <c r="N57" s="197">
        <f>IF(E57&gt;0,SUMIFS(デモトレ履歴!$P$2:$P$189,デモトレ履歴!$M$2:$M$189,"drw",デモトレ履歴!$R$2:$R$189,"&lt;"&amp;IF(A58&lt;&gt;"",A58,DATE(YEAR(A57),MONTH(A57),DAY(EOMONTH(A57,0)))))-SUM($C$46:$C56),0)</f>
        <v>0</v>
      </c>
      <c r="O57" s="234">
        <f t="shared" si="12"/>
        <v>808979</v>
      </c>
    </row>
    <row r="58" spans="1:15">
      <c r="A58" s="232">
        <f t="shared" si="13"/>
        <v>42583</v>
      </c>
      <c r="B58" s="197">
        <f>IF(E58&gt;0,SUMIFS(デモトレ履歴!$P$2:$P$189,デモトレ履歴!$M$2:$M$189,"win",デモトレ履歴!$R$2:$R196,"&lt;"&amp;IF(A59&lt;&gt;"",A59,DATE(YEAR(A58),MONTH(A58),DAY(EOMONTH(A58,0)))))-SUM($B$44:$B57),0)</f>
        <v>0</v>
      </c>
      <c r="C58" s="197">
        <f>IF(E58&gt;0,SUMIFS(デモトレ履歴!$P$2:$P$189,デモトレ履歴!$M$2:$M$189,"loss",デモトレ履歴!$R$2:$R$189,"&lt;"&amp;IF(A59&lt;&gt;"",A59,DATE(YEAR(A58),MONTH(A58),DAY(EOMONTH(A58,0)))))-SUM($C$46:$C57),0)</f>
        <v>0</v>
      </c>
      <c r="D58" s="197">
        <f t="shared" si="8"/>
        <v>0</v>
      </c>
      <c r="E58" s="197">
        <f>IF(A58&lt;&gt;"",COUNTIF(デモトレ履歴!$R$2:$R$189,"&lt;"&amp;IF(A59&lt;&gt;"",A59,DATE(YEAR(A58),MONTH(A58),DAY(EOMONTH(A58,0)))))-SUM($E$46:$E57),0)</f>
        <v>0</v>
      </c>
      <c r="F58" s="197">
        <f>IF(A59&lt;&gt;"",COUNTIFS(デモトレ履歴!$M$2:$M$189,"win",デモトレ履歴!$R$2:$R$189,"&lt;"&amp;IF(A59&lt;&gt;"",A59,DATE(YEAR(A58),MONTH(A58),DAY(EOMONTH(A58,0)))))-SUM($F$46:$F57),0)</f>
        <v>0</v>
      </c>
      <c r="G58" s="197">
        <f>IF(A59&lt;&gt;"",COUNTIFS(デモトレ履歴!$M$2:$M$189,"loss",デモトレ履歴!$R$2:$R$189,"&lt;"&amp;IF(A59&lt;&gt;"",A59,DATE(YEAR(A58),MONTH(A58),DAY(EOMONTH(A58,0)))))-SUM($G$46:$G57),0)</f>
        <v>0</v>
      </c>
      <c r="H58" s="197">
        <f>COUNTIFS(デモトレ履歴!$M$2:$M$189,"drw",デモトレ履歴!$R$2:$R$189,"&lt;"&amp;IF(A59&lt;&gt;"",A59,DATE(YEAR(A58),MONTH(A58),DAY(EOMONTH(A58,0)))))-SUM($H$46:$H57)</f>
        <v>0</v>
      </c>
      <c r="I58" s="233">
        <f t="shared" si="14"/>
        <v>0</v>
      </c>
      <c r="J58" s="234">
        <f t="shared" si="9"/>
        <v>0</v>
      </c>
      <c r="K58" s="234">
        <f t="shared" si="10"/>
        <v>0</v>
      </c>
      <c r="L58" s="197">
        <f t="shared" si="15"/>
        <v>0</v>
      </c>
      <c r="M58" s="197">
        <f t="shared" si="11"/>
        <v>0</v>
      </c>
      <c r="N58" s="197">
        <f>IF(E58&gt;0,SUMIFS(デモトレ履歴!$P$2:$P$189,デモトレ履歴!$M$2:$M$189,"drw",デモトレ履歴!$R$2:$R$189,"&lt;"&amp;IF(A59&lt;&gt;"",A59,DATE(YEAR(A58),MONTH(A58),DAY(EOMONTH(A58,0)))))-SUM($C$46:$C57),0)</f>
        <v>0</v>
      </c>
      <c r="O58" s="234">
        <f t="shared" si="12"/>
        <v>808979</v>
      </c>
    </row>
    <row r="59" spans="1:15">
      <c r="A59" s="232">
        <f t="shared" si="13"/>
        <v>42614</v>
      </c>
      <c r="B59" s="197">
        <f>IF(E59&gt;0,SUMIFS(デモトレ履歴!$P$2:$P$189,デモトレ履歴!$M$2:$M$189,"win",デモトレ履歴!$R$2:$R197,"&lt;"&amp;IF(A60&lt;&gt;"",A60,DATE(YEAR(A59),MONTH(A59),DAY(EOMONTH(A59,0)))))-SUM($B$44:$B58),0)</f>
        <v>0</v>
      </c>
      <c r="C59" s="197">
        <f>IF(E59&gt;0,SUMIFS(デモトレ履歴!$P$2:$P$189,デモトレ履歴!$M$2:$M$189,"loss",デモトレ履歴!$R$2:$R$189,"&lt;"&amp;IF(A60&lt;&gt;"",A60,DATE(YEAR(A59),MONTH(A59),DAY(EOMONTH(A59,0)))))-SUM($C$46:$C58),0)</f>
        <v>0</v>
      </c>
      <c r="D59" s="197">
        <f t="shared" si="8"/>
        <v>0</v>
      </c>
      <c r="E59" s="197">
        <f>IF(A59&lt;&gt;"",COUNTIF(デモトレ履歴!$R$2:$R$189,"&lt;"&amp;IF(A60&lt;&gt;"",A60,DATE(YEAR(A59),MONTH(A59),DAY(EOMONTH(A59,0)))))-SUM($E$46:$E58),0)</f>
        <v>0</v>
      </c>
      <c r="F59" s="197">
        <f>IF(A60&lt;&gt;"",COUNTIFS(デモトレ履歴!$M$2:$M$189,"win",デモトレ履歴!$R$2:$R$189,"&lt;"&amp;IF(A60&lt;&gt;"",A60,DATE(YEAR(A59),MONTH(A59),DAY(EOMONTH(A59,0)))))-SUM($F$46:$F58),0)</f>
        <v>0</v>
      </c>
      <c r="G59" s="197">
        <f>IF(A60&lt;&gt;"",COUNTIFS(デモトレ履歴!$M$2:$M$189,"loss",デモトレ履歴!$R$2:$R$189,"&lt;"&amp;IF(A60&lt;&gt;"",A60,DATE(YEAR(A59),MONTH(A59),DAY(EOMONTH(A59,0)))))-SUM($G$46:$G58),0)</f>
        <v>0</v>
      </c>
      <c r="H59" s="197">
        <f>COUNTIFS(デモトレ履歴!$M$2:$M$189,"drw",デモトレ履歴!$R$2:$R$189,"&lt;"&amp;IF(A60&lt;&gt;"",A60,DATE(YEAR(A59),MONTH(A59),DAY(EOMONTH(A59,0)))))-SUM($H$46:$H58)</f>
        <v>0</v>
      </c>
      <c r="I59" s="233">
        <f t="shared" si="14"/>
        <v>0</v>
      </c>
      <c r="J59" s="234">
        <f t="shared" si="9"/>
        <v>0</v>
      </c>
      <c r="K59" s="234">
        <f t="shared" si="10"/>
        <v>0</v>
      </c>
      <c r="L59" s="197">
        <f t="shared" si="15"/>
        <v>0</v>
      </c>
      <c r="M59" s="197">
        <f t="shared" si="11"/>
        <v>0</v>
      </c>
      <c r="N59" s="197">
        <f>IF(E59&gt;0,SUMIFS(デモトレ履歴!$P$2:$P$189,デモトレ履歴!$M$2:$M$189,"drw",デモトレ履歴!$R$2:$R$189,"&lt;"&amp;IF(A60&lt;&gt;"",A60,DATE(YEAR(A59),MONTH(A59),DAY(EOMONTH(A59,0)))))-SUM($C$46:$C58),0)</f>
        <v>0</v>
      </c>
      <c r="O59" s="234">
        <f t="shared" si="12"/>
        <v>808979</v>
      </c>
    </row>
    <row r="60" spans="1:15">
      <c r="A60" s="232">
        <f t="shared" si="13"/>
        <v>42644</v>
      </c>
      <c r="B60" s="197">
        <f>IF(E60&gt;0,SUMIFS(デモトレ履歴!$P$2:$P$189,デモトレ履歴!$M$2:$M$189,"win",デモトレ履歴!$R$2:$R198,"&lt;"&amp;IF(A61&lt;&gt;"",A61,DATE(YEAR(A60),MONTH(A60),DAY(EOMONTH(A60,0)))))-SUM($B$44:$B59),0)</f>
        <v>0</v>
      </c>
      <c r="C60" s="197">
        <f>IF(E60&gt;0,SUMIFS(デモトレ履歴!$P$2:$P$189,デモトレ履歴!$M$2:$M$189,"loss",デモトレ履歴!$R$2:$R$189,"&lt;"&amp;IF(A61&lt;&gt;"",A61,DATE(YEAR(A60),MONTH(A60),DAY(EOMONTH(A60,0)))))-SUM($C$46:$C59),0)</f>
        <v>0</v>
      </c>
      <c r="D60" s="197">
        <f t="shared" si="8"/>
        <v>0</v>
      </c>
      <c r="E60" s="197">
        <f>IF(A60&lt;&gt;"",COUNTIF(デモトレ履歴!$R$2:$R$189,"&lt;"&amp;IF(A61&lt;&gt;"",A61,DATE(YEAR(A60),MONTH(A60),DAY(EOMONTH(A60,0)))))-SUM($E$46:$E59),0)</f>
        <v>0</v>
      </c>
      <c r="F60" s="197">
        <f>IF(A61&lt;&gt;"",COUNTIFS(デモトレ履歴!$M$2:$M$189,"win",デモトレ履歴!$R$2:$R$189,"&lt;"&amp;IF(A61&lt;&gt;"",A61,DATE(YEAR(A60),MONTH(A60),DAY(EOMONTH(A60,0)))))-SUM($F$46:$F59),0)</f>
        <v>0</v>
      </c>
      <c r="G60" s="197">
        <f>IF(A61&lt;&gt;"",COUNTIFS(デモトレ履歴!$M$2:$M$189,"loss",デモトレ履歴!$R$2:$R$189,"&lt;"&amp;IF(A61&lt;&gt;"",A61,DATE(YEAR(A60),MONTH(A60),DAY(EOMONTH(A60,0)))))-SUM($G$46:$G59),0)</f>
        <v>0</v>
      </c>
      <c r="H60" s="197">
        <f>COUNTIFS(デモトレ履歴!$M$2:$M$189,"drw",デモトレ履歴!$R$2:$R$189,"&lt;"&amp;IF(A61&lt;&gt;"",A61,DATE(YEAR(A60),MONTH(A60),DAY(EOMONTH(A60,0)))))-SUM($H$46:$H59)</f>
        <v>0</v>
      </c>
      <c r="I60" s="233">
        <f t="shared" si="14"/>
        <v>0</v>
      </c>
      <c r="J60" s="234">
        <f t="shared" si="9"/>
        <v>0</v>
      </c>
      <c r="K60" s="234">
        <f t="shared" si="10"/>
        <v>0</v>
      </c>
      <c r="L60" s="197">
        <f t="shared" si="15"/>
        <v>0</v>
      </c>
      <c r="M60" s="197">
        <f t="shared" si="11"/>
        <v>0</v>
      </c>
      <c r="N60" s="197">
        <f>IF(E60&gt;0,SUMIFS(デモトレ履歴!$P$2:$P$189,デモトレ履歴!$M$2:$M$189,"drw",デモトレ履歴!$R$2:$R$189,"&lt;"&amp;IF(A61&lt;&gt;"",A61,DATE(YEAR(A60),MONTH(A60),DAY(EOMONTH(A60,0)))))-SUM($C$46:$C59),0)</f>
        <v>0</v>
      </c>
      <c r="O60" s="234">
        <f t="shared" si="12"/>
        <v>808979</v>
      </c>
    </row>
    <row r="61" spans="1:15">
      <c r="A61" s="232">
        <f t="shared" si="13"/>
        <v>42675</v>
      </c>
      <c r="B61" s="197">
        <f>IF(E61&gt;0,SUMIFS(デモトレ履歴!$P$2:$P$189,デモトレ履歴!$M$2:$M$189,"win",デモトレ履歴!$R$2:$R199,"&lt;"&amp;IF(A62&lt;&gt;"",A62,DATE(YEAR(A61),MONTH(A61),DAY(EOMONTH(A61,0)))))-SUM($B$44:$B60),0)</f>
        <v>0</v>
      </c>
      <c r="C61" s="197">
        <f>IF(E61&gt;0,SUMIFS(デモトレ履歴!$P$2:$P$189,デモトレ履歴!$M$2:$M$189,"loss",デモトレ履歴!$R$2:$R$189,"&lt;"&amp;IF(A62&lt;&gt;"",A62,DATE(YEAR(A61),MONTH(A61),DAY(EOMONTH(A61,0)))))-SUM($C$46:$C60),0)</f>
        <v>0</v>
      </c>
      <c r="D61" s="197">
        <f t="shared" si="8"/>
        <v>0</v>
      </c>
      <c r="E61" s="197">
        <f>IF(A61&lt;&gt;"",COUNTIF(デモトレ履歴!$R$2:$R$189,"&lt;"&amp;IF(A62&lt;&gt;"",A62,DATE(YEAR(A61),MONTH(A61),DAY(EOMONTH(A61,0)))))-SUM($E$46:$E60),0)</f>
        <v>0</v>
      </c>
      <c r="F61" s="197">
        <f>IF(A62&lt;&gt;"",COUNTIFS(デモトレ履歴!$M$2:$M$189,"win",デモトレ履歴!$R$2:$R$189,"&lt;"&amp;IF(A62&lt;&gt;"",A62,DATE(YEAR(A61),MONTH(A61),DAY(EOMONTH(A61,0)))))-SUM($F$46:$F60),0)</f>
        <v>0</v>
      </c>
      <c r="G61" s="197">
        <f>IF(A62&lt;&gt;"",COUNTIFS(デモトレ履歴!$M$2:$M$189,"loss",デモトレ履歴!$R$2:$R$189,"&lt;"&amp;IF(A62&lt;&gt;"",A62,DATE(YEAR(A61),MONTH(A61),DAY(EOMONTH(A61,0)))))-SUM($G$46:$G60),0)</f>
        <v>0</v>
      </c>
      <c r="H61" s="197">
        <f>COUNTIFS(デモトレ履歴!$M$2:$M$189,"drw",デモトレ履歴!$R$2:$R$189,"&lt;"&amp;IF(A62&lt;&gt;"",A62,DATE(YEAR(A61),MONTH(A61),DAY(EOMONTH(A61,0)))))-SUM($H$46:$H60)</f>
        <v>0</v>
      </c>
      <c r="I61" s="233">
        <f t="shared" si="14"/>
        <v>0</v>
      </c>
      <c r="J61" s="234">
        <f t="shared" si="9"/>
        <v>0</v>
      </c>
      <c r="K61" s="234">
        <f t="shared" si="10"/>
        <v>0</v>
      </c>
      <c r="L61" s="197">
        <f t="shared" si="15"/>
        <v>0</v>
      </c>
      <c r="M61" s="197">
        <f t="shared" si="11"/>
        <v>0</v>
      </c>
      <c r="N61" s="197">
        <f>IF(E61&gt;0,SUMIFS(デモトレ履歴!$P$2:$P$189,デモトレ履歴!$M$2:$M$189,"drw",デモトレ履歴!$R$2:$R$189,"&lt;"&amp;IF(A62&lt;&gt;"",A62,DATE(YEAR(A61),MONTH(A61),DAY(EOMONTH(A61,0)))))-SUM($C$46:$C60),0)</f>
        <v>0</v>
      </c>
      <c r="O61" s="234">
        <f t="shared" si="12"/>
        <v>808979</v>
      </c>
    </row>
    <row r="62" spans="1:15">
      <c r="A62" s="232">
        <f t="shared" si="13"/>
        <v>42705</v>
      </c>
      <c r="B62" s="197">
        <f>IF(E62&gt;0,SUMIFS(デモトレ履歴!$P$2:$P$189,デモトレ履歴!$M$2:$M$189,"win",デモトレ履歴!$R$2:$R200,"&lt;"&amp;IF(A63&lt;&gt;"",A63,DATE(YEAR(A62),MONTH(A62),DAY(EOMONTH(A62,0)))))-SUM($B$44:$B61),0)</f>
        <v>0</v>
      </c>
      <c r="C62" s="197">
        <f>IF(E62&gt;0,SUMIFS(デモトレ履歴!$P$2:$P$189,デモトレ履歴!$M$2:$M$189,"loss",デモトレ履歴!$R$2:$R$189,"&lt;"&amp;IF(A63&lt;&gt;"",A63,DATE(YEAR(A62),MONTH(A62),DAY(EOMONTH(A62,0)))))-SUM($C$46:$C61),0)</f>
        <v>0</v>
      </c>
      <c r="D62" s="197">
        <f t="shared" si="8"/>
        <v>0</v>
      </c>
      <c r="E62" s="197">
        <f>IF(A62&lt;&gt;"",COUNTIF(デモトレ履歴!$R$2:$R$189,"&lt;"&amp;IF(A63&lt;&gt;"",A63,DATE(YEAR(A62),MONTH(A62),DAY(EOMONTH(A62,0)))))-SUM($E$46:$E61),0)</f>
        <v>0</v>
      </c>
      <c r="F62" s="197">
        <f>IF(A63&lt;&gt;"",COUNTIFS(デモトレ履歴!$M$2:$M$189,"win",デモトレ履歴!$R$2:$R$189,"&lt;"&amp;IF(A63&lt;&gt;"",A63,DATE(YEAR(A62),MONTH(A62),DAY(EOMONTH(A62,0)))))-SUM($F$46:$F61),0)</f>
        <v>0</v>
      </c>
      <c r="G62" s="197">
        <f>IF(A63&lt;&gt;"",COUNTIFS(デモトレ履歴!$M$2:$M$189,"loss",デモトレ履歴!$R$2:$R$189,"&lt;"&amp;IF(A63&lt;&gt;"",A63,DATE(YEAR(A62),MONTH(A62),DAY(EOMONTH(A62,0)))))-SUM($G$46:$G61),0)</f>
        <v>0</v>
      </c>
      <c r="H62" s="197">
        <f>COUNTIFS(デモトレ履歴!$M$2:$M$189,"drw",デモトレ履歴!$R$2:$R$189,"&lt;"&amp;IF(A63&lt;&gt;"",A63,DATE(YEAR(A62),MONTH(A62),DAY(EOMONTH(A62,0)))))-SUM($H$46:$H61)</f>
        <v>0</v>
      </c>
      <c r="I62" s="233">
        <f t="shared" si="14"/>
        <v>0</v>
      </c>
      <c r="J62" s="234">
        <f t="shared" si="9"/>
        <v>0</v>
      </c>
      <c r="K62" s="234">
        <f t="shared" si="10"/>
        <v>0</v>
      </c>
      <c r="L62" s="197">
        <f t="shared" si="15"/>
        <v>0</v>
      </c>
      <c r="M62" s="197">
        <f t="shared" si="11"/>
        <v>0</v>
      </c>
      <c r="N62" s="197">
        <f>IF(E62&gt;0,SUMIFS(デモトレ履歴!$P$2:$P$189,デモトレ履歴!$M$2:$M$189,"drw",デモトレ履歴!$R$2:$R$189,"&lt;"&amp;IF(A63&lt;&gt;"",A63,DATE(YEAR(A62),MONTH(A62),DAY(EOMONTH(A62,0)))))-SUM($C$46:$C61),0)</f>
        <v>0</v>
      </c>
      <c r="O62" s="234">
        <f t="shared" si="12"/>
        <v>808979</v>
      </c>
    </row>
    <row r="63" spans="1:15">
      <c r="A63" s="232">
        <f t="shared" si="13"/>
        <v>42736</v>
      </c>
      <c r="B63" s="197">
        <f>IF(E63&gt;0,SUMIFS(デモトレ履歴!$P$2:$P$189,デモトレ履歴!$M$2:$M$189,"win",デモトレ履歴!$R$2:$R201,"&lt;"&amp;IF(A64&lt;&gt;"",A64,DATE(YEAR(A63),MONTH(A63),DAY(EOMONTH(A63,0)))))-SUM($B$44:$B62),0)</f>
        <v>0</v>
      </c>
      <c r="C63" s="197">
        <f>IF(E63&gt;0,SUMIFS(デモトレ履歴!$P$2:$P$189,デモトレ履歴!$M$2:$M$189,"loss",デモトレ履歴!$R$2:$R$189,"&lt;"&amp;IF(A64&lt;&gt;"",A64,DATE(YEAR(A63),MONTH(A63),DAY(EOMONTH(A63,0)))))-SUM($C$46:$C62),0)</f>
        <v>0</v>
      </c>
      <c r="D63" s="197">
        <f t="shared" si="8"/>
        <v>0</v>
      </c>
      <c r="E63" s="197">
        <f>IF(A63&lt;&gt;"",COUNTIF(デモトレ履歴!$R$2:$R$189,"&lt;"&amp;IF(A64&lt;&gt;"",A64,DATE(YEAR(A63),MONTH(A63),DAY(EOMONTH(A63,0)))))-SUM($E$46:$E62),0)</f>
        <v>0</v>
      </c>
      <c r="F63" s="197">
        <f>IF(A64&lt;&gt;"",COUNTIFS(デモトレ履歴!$M$2:$M$189,"win",デモトレ履歴!$R$2:$R$189,"&lt;"&amp;IF(A64&lt;&gt;"",A64,DATE(YEAR(A63),MONTH(A63),DAY(EOMONTH(A63,0)))))-SUM($F$46:$F62),0)</f>
        <v>0</v>
      </c>
      <c r="G63" s="197">
        <f>IF(A64&lt;&gt;"",COUNTIFS(デモトレ履歴!$M$2:$M$189,"loss",デモトレ履歴!$R$2:$R$189,"&lt;"&amp;IF(A64&lt;&gt;"",A64,DATE(YEAR(A63),MONTH(A63),DAY(EOMONTH(A63,0)))))-SUM($G$46:$G62),0)</f>
        <v>0</v>
      </c>
      <c r="H63" s="197">
        <f>COUNTIFS(デモトレ履歴!$M$2:$M$189,"drw",デモトレ履歴!$R$2:$R$189,"&lt;"&amp;IF(A64&lt;&gt;"",A64,DATE(YEAR(A63),MONTH(A63),DAY(EOMONTH(A63,0)))))-SUM($H$46:$H62)</f>
        <v>0</v>
      </c>
      <c r="I63" s="233">
        <f t="shared" si="14"/>
        <v>0</v>
      </c>
      <c r="J63" s="234">
        <f t="shared" si="9"/>
        <v>0</v>
      </c>
      <c r="K63" s="234">
        <f t="shared" si="10"/>
        <v>0</v>
      </c>
      <c r="L63" s="197">
        <f t="shared" si="15"/>
        <v>0</v>
      </c>
      <c r="M63" s="197">
        <f t="shared" si="11"/>
        <v>0</v>
      </c>
      <c r="N63" s="197">
        <f>IF(E63&gt;0,SUMIFS(デモトレ履歴!$P$2:$P$189,デモトレ履歴!$M$2:$M$189,"drw",デモトレ履歴!$R$2:$R$189,"&lt;"&amp;IF(A64&lt;&gt;"",A64,DATE(YEAR(A63),MONTH(A63),DAY(EOMONTH(A63,0)))))-SUM($C$46:$C62),0)</f>
        <v>0</v>
      </c>
      <c r="O63" s="234">
        <f t="shared" si="12"/>
        <v>808979</v>
      </c>
    </row>
    <row r="64" spans="1:15">
      <c r="A64" s="232"/>
      <c r="B64" s="197"/>
      <c r="C64" s="197"/>
      <c r="D64" s="197"/>
      <c r="E64" s="197"/>
      <c r="F64" s="197"/>
      <c r="G64" s="197"/>
      <c r="H64" s="197"/>
      <c r="I64" s="233"/>
      <c r="J64" s="197"/>
      <c r="K64" s="197"/>
      <c r="L64" s="197"/>
      <c r="M64" s="197"/>
      <c r="N64" s="234"/>
    </row>
    <row r="65" spans="1:14">
      <c r="A65" s="232"/>
      <c r="B65" s="197"/>
      <c r="C65" s="197"/>
      <c r="D65" s="197"/>
      <c r="E65" s="197"/>
      <c r="F65" s="197"/>
      <c r="G65" s="197"/>
      <c r="H65" s="197"/>
      <c r="I65" s="233"/>
      <c r="J65" s="197"/>
      <c r="K65" s="197"/>
      <c r="L65" s="197"/>
      <c r="M65" s="197"/>
      <c r="N65" s="234"/>
    </row>
    <row r="66" spans="1:14">
      <c r="A66" s="232"/>
      <c r="B66" s="197"/>
      <c r="C66" s="197"/>
      <c r="D66" s="197"/>
      <c r="E66" s="197"/>
      <c r="F66" s="197"/>
      <c r="G66" s="197"/>
      <c r="H66" s="197"/>
      <c r="I66" s="233"/>
      <c r="J66" s="197"/>
      <c r="K66" s="197"/>
      <c r="L66" s="197"/>
      <c r="M66" s="197"/>
      <c r="N66" s="234"/>
    </row>
    <row r="67" spans="1:14">
      <c r="A67" s="232"/>
      <c r="B67" s="197"/>
      <c r="C67" s="197"/>
      <c r="D67" s="197"/>
      <c r="E67" s="197"/>
      <c r="F67" s="197"/>
      <c r="G67" s="197"/>
      <c r="H67" s="197"/>
      <c r="I67" s="233"/>
      <c r="J67" s="197"/>
      <c r="K67" s="197"/>
      <c r="L67" s="197"/>
      <c r="M67" s="197"/>
      <c r="N67" s="234"/>
    </row>
  </sheetData>
  <mergeCells count="9">
    <mergeCell ref="K37:N37"/>
    <mergeCell ref="H38:I38"/>
    <mergeCell ref="H39:I39"/>
    <mergeCell ref="A2:B2"/>
    <mergeCell ref="C2:D2"/>
    <mergeCell ref="A3:B3"/>
    <mergeCell ref="C3:D3"/>
    <mergeCell ref="A4:B4"/>
    <mergeCell ref="C4:D4"/>
  </mergeCells>
  <phoneticPr fontId="2"/>
  <conditionalFormatting sqref="A9:N36 AD9:AD36 A46:O63">
    <cfRule type="expression" dxfId="3" priority="7">
      <formula>MOD(ROW(),2)&gt;0</formula>
    </cfRule>
    <cfRule type="expression" dxfId="2" priority="8">
      <formula>MOD(ROW(),2)=0</formula>
    </cfRule>
  </conditionalFormatting>
  <conditionalFormatting sqref="A9">
    <cfRule type="expression" dxfId="1" priority="6">
      <formula>$B9&gt;ABS($C9)</formula>
    </cfRule>
  </conditionalFormatting>
  <conditionalFormatting sqref="A10:A36">
    <cfRule type="expression" dxfId="0" priority="5">
      <formula>$B10&gt;ABS($C10)</formula>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heet7"/>
  <dimension ref="A1:Q148"/>
  <sheetViews>
    <sheetView zoomScaleSheetLayoutView="100" workbookViewId="0">
      <pane ySplit="1" topLeftCell="A2" activePane="bottomLeft" state="frozen"/>
      <selection activeCell="K25" sqref="K25"/>
      <selection pane="bottomLeft" activeCell="N131" sqref="N131"/>
    </sheetView>
  </sheetViews>
  <sheetFormatPr defaultColWidth="10" defaultRowHeight="13.5" customHeight="1"/>
  <cols>
    <col min="1" max="1" width="4.375" customWidth="1"/>
    <col min="2" max="2" width="9" customWidth="1"/>
    <col min="3" max="3" width="6.125" customWidth="1"/>
    <col min="4" max="4" width="8.5" customWidth="1"/>
    <col min="5" max="5" width="12.25" customWidth="1"/>
    <col min="6" max="6" width="3.125" customWidth="1"/>
    <col min="7" max="7" width="12.75" style="65" customWidth="1"/>
    <col min="8" max="8" width="13.5" customWidth="1"/>
    <col min="9" max="9" width="3.375" customWidth="1"/>
    <col min="10" max="10" width="14.125" style="66" customWidth="1"/>
    <col min="12" max="12" width="12.375" customWidth="1"/>
    <col min="13" max="13" width="7.25" customWidth="1"/>
    <col min="14" max="14" width="8.125" style="71" customWidth="1"/>
    <col min="15" max="15" width="9.625" style="71" customWidth="1"/>
    <col min="16" max="16" width="10.5" customWidth="1"/>
    <col min="17" max="17" width="10.375" customWidth="1"/>
  </cols>
  <sheetData>
    <row r="1" spans="1:17" ht="14.25" thickBot="1">
      <c r="A1" s="17" t="s">
        <v>68</v>
      </c>
      <c r="B1" s="147" t="s">
        <v>69</v>
      </c>
      <c r="C1" s="19" t="s">
        <v>70</v>
      </c>
      <c r="D1" s="19" t="s">
        <v>71</v>
      </c>
      <c r="E1" s="19" t="s">
        <v>72</v>
      </c>
      <c r="F1" s="19" t="s">
        <v>73</v>
      </c>
      <c r="G1" s="21" t="s">
        <v>74</v>
      </c>
      <c r="H1" s="19" t="s">
        <v>75</v>
      </c>
      <c r="I1" s="19" t="s">
        <v>76</v>
      </c>
      <c r="J1" s="21" t="s">
        <v>77</v>
      </c>
      <c r="K1" s="19" t="s">
        <v>78</v>
      </c>
      <c r="L1" s="19" t="s">
        <v>79</v>
      </c>
      <c r="M1" s="19" t="s">
        <v>80</v>
      </c>
      <c r="N1" s="148" t="s">
        <v>81</v>
      </c>
      <c r="O1" s="149" t="s">
        <v>82</v>
      </c>
      <c r="P1" s="24" t="s">
        <v>83</v>
      </c>
    </row>
    <row r="2" spans="1:17" ht="13.5" customHeight="1">
      <c r="A2">
        <v>1</v>
      </c>
      <c r="B2" t="s">
        <v>325</v>
      </c>
      <c r="E2" t="s">
        <v>140</v>
      </c>
      <c r="F2" t="s">
        <v>326</v>
      </c>
      <c r="I2" t="s">
        <v>327</v>
      </c>
      <c r="P2">
        <f t="shared" ref="P2:P21" si="0">D2*SUM(N2,O2)</f>
        <v>0</v>
      </c>
      <c r="Q2">
        <f t="shared" ref="Q2:Q21" si="1">H2-SUM(K2)</f>
        <v>0</v>
      </c>
    </row>
    <row r="3" spans="1:17">
      <c r="A3">
        <v>2</v>
      </c>
      <c r="B3" s="150"/>
      <c r="O3" s="151"/>
      <c r="P3">
        <f t="shared" si="0"/>
        <v>0</v>
      </c>
      <c r="Q3" s="152">
        <f t="shared" si="1"/>
        <v>0</v>
      </c>
    </row>
    <row r="4" spans="1:17">
      <c r="A4">
        <v>3</v>
      </c>
      <c r="O4" s="151"/>
      <c r="P4">
        <f t="shared" si="0"/>
        <v>0</v>
      </c>
      <c r="Q4" s="152">
        <f t="shared" si="1"/>
        <v>0</v>
      </c>
    </row>
    <row r="5" spans="1:17">
      <c r="A5">
        <v>4</v>
      </c>
      <c r="O5" s="151"/>
      <c r="P5">
        <f t="shared" si="0"/>
        <v>0</v>
      </c>
      <c r="Q5" s="152">
        <f t="shared" si="1"/>
        <v>0</v>
      </c>
    </row>
    <row r="6" spans="1:17">
      <c r="A6">
        <v>5</v>
      </c>
      <c r="O6" s="153"/>
      <c r="P6">
        <f t="shared" si="0"/>
        <v>0</v>
      </c>
      <c r="Q6" s="152">
        <f t="shared" si="1"/>
        <v>0</v>
      </c>
    </row>
    <row r="7" spans="1:17">
      <c r="A7">
        <v>6</v>
      </c>
      <c r="O7" s="151"/>
      <c r="P7">
        <f t="shared" si="0"/>
        <v>0</v>
      </c>
      <c r="Q7" s="152">
        <f t="shared" si="1"/>
        <v>0</v>
      </c>
    </row>
    <row r="8" spans="1:17">
      <c r="A8">
        <v>7</v>
      </c>
      <c r="O8" s="151"/>
      <c r="P8">
        <f t="shared" si="0"/>
        <v>0</v>
      </c>
      <c r="Q8" s="152">
        <f t="shared" si="1"/>
        <v>0</v>
      </c>
    </row>
    <row r="9" spans="1:17">
      <c r="A9">
        <v>8</v>
      </c>
      <c r="O9" s="151"/>
      <c r="P9">
        <f t="shared" si="0"/>
        <v>0</v>
      </c>
      <c r="Q9" s="152">
        <f t="shared" si="1"/>
        <v>0</v>
      </c>
    </row>
    <row r="10" spans="1:17">
      <c r="A10" s="3">
        <v>9</v>
      </c>
      <c r="B10" s="150"/>
      <c r="O10" s="151"/>
      <c r="P10">
        <f t="shared" si="0"/>
        <v>0</v>
      </c>
      <c r="Q10" s="152">
        <f t="shared" si="1"/>
        <v>0</v>
      </c>
    </row>
    <row r="11" spans="1:17">
      <c r="A11">
        <v>10</v>
      </c>
      <c r="O11" s="151"/>
      <c r="P11">
        <f t="shared" si="0"/>
        <v>0</v>
      </c>
      <c r="Q11" s="152">
        <f t="shared" si="1"/>
        <v>0</v>
      </c>
    </row>
    <row r="12" spans="1:17">
      <c r="A12">
        <v>11</v>
      </c>
      <c r="O12" s="151"/>
      <c r="P12">
        <f t="shared" si="0"/>
        <v>0</v>
      </c>
      <c r="Q12" s="152">
        <f t="shared" si="1"/>
        <v>0</v>
      </c>
    </row>
    <row r="13" spans="1:17">
      <c r="A13">
        <v>12</v>
      </c>
      <c r="O13" s="151"/>
      <c r="P13">
        <f t="shared" si="0"/>
        <v>0</v>
      </c>
      <c r="Q13" s="152">
        <f t="shared" si="1"/>
        <v>0</v>
      </c>
    </row>
    <row r="14" spans="1:17">
      <c r="A14">
        <v>13</v>
      </c>
      <c r="O14" s="151"/>
      <c r="P14">
        <f t="shared" si="0"/>
        <v>0</v>
      </c>
      <c r="Q14" s="152">
        <f t="shared" si="1"/>
        <v>0</v>
      </c>
    </row>
    <row r="15" spans="1:17">
      <c r="A15">
        <v>14</v>
      </c>
      <c r="O15" s="151"/>
      <c r="P15">
        <f t="shared" si="0"/>
        <v>0</v>
      </c>
      <c r="Q15" s="152">
        <f t="shared" si="1"/>
        <v>0</v>
      </c>
    </row>
    <row r="16" spans="1:17">
      <c r="A16">
        <v>15</v>
      </c>
      <c r="O16" s="151"/>
      <c r="P16">
        <f t="shared" si="0"/>
        <v>0</v>
      </c>
      <c r="Q16" s="152">
        <f t="shared" si="1"/>
        <v>0</v>
      </c>
    </row>
    <row r="17" spans="1:17">
      <c r="A17">
        <v>16</v>
      </c>
      <c r="B17" s="150"/>
      <c r="O17" s="151"/>
      <c r="P17">
        <f t="shared" si="0"/>
        <v>0</v>
      </c>
      <c r="Q17" s="152">
        <f t="shared" si="1"/>
        <v>0</v>
      </c>
    </row>
    <row r="18" spans="1:17">
      <c r="A18">
        <v>17</v>
      </c>
      <c r="O18" s="151"/>
      <c r="P18">
        <f t="shared" si="0"/>
        <v>0</v>
      </c>
      <c r="Q18" s="152">
        <f t="shared" si="1"/>
        <v>0</v>
      </c>
    </row>
    <row r="19" spans="1:17">
      <c r="A19">
        <v>18</v>
      </c>
      <c r="O19" s="151"/>
      <c r="P19">
        <f t="shared" si="0"/>
        <v>0</v>
      </c>
      <c r="Q19" s="152">
        <f t="shared" si="1"/>
        <v>0</v>
      </c>
    </row>
    <row r="20" spans="1:17">
      <c r="A20">
        <v>19</v>
      </c>
      <c r="B20" s="3"/>
      <c r="O20" s="151"/>
      <c r="P20">
        <f t="shared" si="0"/>
        <v>0</v>
      </c>
      <c r="Q20" s="152">
        <f t="shared" si="1"/>
        <v>0</v>
      </c>
    </row>
    <row r="21" spans="1:17">
      <c r="A21" s="76">
        <v>20</v>
      </c>
      <c r="B21" s="154"/>
      <c r="C21" s="76"/>
      <c r="D21" s="76"/>
      <c r="E21" s="76"/>
      <c r="F21" s="76"/>
      <c r="G21" s="77"/>
      <c r="H21" s="76"/>
      <c r="I21" s="76"/>
      <c r="J21" s="78"/>
      <c r="K21" s="76"/>
      <c r="L21" s="76"/>
      <c r="M21" s="76"/>
      <c r="N21" s="79"/>
      <c r="O21" s="155"/>
      <c r="P21" s="76">
        <f t="shared" si="0"/>
        <v>0</v>
      </c>
      <c r="Q21" s="156">
        <f t="shared" si="1"/>
        <v>0</v>
      </c>
    </row>
    <row r="22" spans="1:17">
      <c r="B22" s="3"/>
      <c r="M22" s="64"/>
      <c r="N22" s="71">
        <f>SUM(N2:N21)</f>
        <v>0</v>
      </c>
      <c r="O22" s="157">
        <f>SUM(O2:O21)</f>
        <v>0</v>
      </c>
      <c r="P22">
        <f>SUM(P2:P21)</f>
        <v>0</v>
      </c>
      <c r="Q22" s="152"/>
    </row>
    <row r="23" spans="1:17">
      <c r="B23" s="3" t="s">
        <v>328</v>
      </c>
      <c r="O23" s="157"/>
      <c r="Q23" s="152"/>
    </row>
    <row r="24" spans="1:17">
      <c r="A24" s="76"/>
      <c r="B24" s="154"/>
      <c r="C24" s="76"/>
      <c r="D24" s="76"/>
      <c r="E24" s="76"/>
      <c r="F24" s="76"/>
      <c r="G24" s="77"/>
      <c r="H24" s="76"/>
      <c r="I24" s="76"/>
      <c r="J24" s="78"/>
      <c r="K24" s="76"/>
      <c r="L24" s="76"/>
      <c r="M24" s="76"/>
      <c r="N24" s="79"/>
      <c r="O24" s="155"/>
      <c r="P24" s="76"/>
      <c r="Q24" s="152"/>
    </row>
    <row r="25" spans="1:17">
      <c r="A25">
        <v>21</v>
      </c>
      <c r="B25" s="158"/>
      <c r="M25" s="64"/>
      <c r="O25" s="151"/>
      <c r="P25">
        <f t="shared" ref="P25:P44" si="2">D25*SUM(N25,O25)</f>
        <v>0</v>
      </c>
      <c r="Q25" s="152">
        <f t="shared" ref="Q25:Q44" si="3">H25-SUM(K25)</f>
        <v>0</v>
      </c>
    </row>
    <row r="26" spans="1:17">
      <c r="A26">
        <v>22</v>
      </c>
      <c r="B26" s="3"/>
      <c r="M26" s="64"/>
      <c r="O26" s="151"/>
      <c r="P26">
        <f t="shared" si="2"/>
        <v>0</v>
      </c>
      <c r="Q26" s="152">
        <f t="shared" si="3"/>
        <v>0</v>
      </c>
    </row>
    <row r="27" spans="1:17">
      <c r="A27">
        <v>23</v>
      </c>
      <c r="B27" s="3"/>
      <c r="M27" s="64"/>
      <c r="O27" s="151"/>
      <c r="P27">
        <f t="shared" si="2"/>
        <v>0</v>
      </c>
      <c r="Q27" s="152">
        <f t="shared" si="3"/>
        <v>0</v>
      </c>
    </row>
    <row r="28" spans="1:17">
      <c r="A28">
        <v>24</v>
      </c>
      <c r="B28" s="3"/>
      <c r="M28" s="64"/>
      <c r="O28" s="151"/>
      <c r="P28">
        <f t="shared" si="2"/>
        <v>0</v>
      </c>
      <c r="Q28" s="152">
        <f t="shared" si="3"/>
        <v>0</v>
      </c>
    </row>
    <row r="29" spans="1:17">
      <c r="A29">
        <v>25</v>
      </c>
      <c r="B29" s="3"/>
      <c r="M29" s="64"/>
      <c r="O29" s="151"/>
      <c r="P29">
        <f t="shared" si="2"/>
        <v>0</v>
      </c>
      <c r="Q29" s="152">
        <f t="shared" si="3"/>
        <v>0</v>
      </c>
    </row>
    <row r="30" spans="1:17">
      <c r="A30">
        <v>26</v>
      </c>
      <c r="B30" s="3"/>
      <c r="M30" s="64"/>
      <c r="O30" s="151"/>
      <c r="P30">
        <f t="shared" si="2"/>
        <v>0</v>
      </c>
      <c r="Q30" s="152">
        <f t="shared" si="3"/>
        <v>0</v>
      </c>
    </row>
    <row r="31" spans="1:17">
      <c r="A31">
        <v>27</v>
      </c>
      <c r="B31" s="3"/>
      <c r="M31" s="64"/>
      <c r="O31" s="151"/>
      <c r="P31">
        <f t="shared" si="2"/>
        <v>0</v>
      </c>
      <c r="Q31" s="152">
        <f t="shared" si="3"/>
        <v>0</v>
      </c>
    </row>
    <row r="32" spans="1:17">
      <c r="A32">
        <v>28</v>
      </c>
      <c r="B32" s="158"/>
      <c r="M32" s="64"/>
      <c r="O32" s="151"/>
      <c r="P32">
        <f t="shared" si="2"/>
        <v>0</v>
      </c>
      <c r="Q32" s="152">
        <f t="shared" si="3"/>
        <v>0</v>
      </c>
    </row>
    <row r="33" spans="1:17">
      <c r="A33">
        <v>29</v>
      </c>
      <c r="B33" s="3"/>
      <c r="G33" s="71"/>
      <c r="M33" s="64"/>
      <c r="O33" s="151"/>
      <c r="P33">
        <f t="shared" si="2"/>
        <v>0</v>
      </c>
      <c r="Q33" s="152">
        <f t="shared" si="3"/>
        <v>0</v>
      </c>
    </row>
    <row r="34" spans="1:17">
      <c r="A34">
        <v>30</v>
      </c>
      <c r="G34" s="159"/>
      <c r="M34" s="64"/>
      <c r="O34" s="151"/>
      <c r="P34">
        <f t="shared" si="2"/>
        <v>0</v>
      </c>
      <c r="Q34" s="152">
        <f t="shared" si="3"/>
        <v>0</v>
      </c>
    </row>
    <row r="35" spans="1:17">
      <c r="A35">
        <v>31</v>
      </c>
      <c r="M35" s="64"/>
      <c r="O35" s="151"/>
      <c r="P35">
        <f t="shared" si="2"/>
        <v>0</v>
      </c>
      <c r="Q35" s="152">
        <f t="shared" si="3"/>
        <v>0</v>
      </c>
    </row>
    <row r="36" spans="1:17">
      <c r="A36">
        <v>32</v>
      </c>
      <c r="M36" s="64"/>
      <c r="O36" s="151"/>
      <c r="P36">
        <f t="shared" si="2"/>
        <v>0</v>
      </c>
      <c r="Q36" s="152">
        <f t="shared" si="3"/>
        <v>0</v>
      </c>
    </row>
    <row r="37" spans="1:17">
      <c r="A37">
        <v>33</v>
      </c>
      <c r="M37" s="64"/>
      <c r="O37" s="151"/>
      <c r="P37">
        <f t="shared" si="2"/>
        <v>0</v>
      </c>
      <c r="Q37" s="152">
        <f t="shared" si="3"/>
        <v>0</v>
      </c>
    </row>
    <row r="38" spans="1:17">
      <c r="A38">
        <v>34</v>
      </c>
      <c r="M38" s="64"/>
      <c r="O38" s="151"/>
      <c r="P38">
        <f t="shared" si="2"/>
        <v>0</v>
      </c>
      <c r="Q38" s="152">
        <f t="shared" si="3"/>
        <v>0</v>
      </c>
    </row>
    <row r="39" spans="1:17">
      <c r="A39">
        <v>35</v>
      </c>
      <c r="M39" s="64"/>
      <c r="O39" s="151"/>
      <c r="P39">
        <f t="shared" si="2"/>
        <v>0</v>
      </c>
      <c r="Q39" s="152">
        <f t="shared" si="3"/>
        <v>0</v>
      </c>
    </row>
    <row r="40" spans="1:17">
      <c r="A40">
        <v>36</v>
      </c>
      <c r="M40" s="64"/>
      <c r="O40" s="151"/>
      <c r="P40">
        <f t="shared" si="2"/>
        <v>0</v>
      </c>
      <c r="Q40" s="152">
        <f t="shared" si="3"/>
        <v>0</v>
      </c>
    </row>
    <row r="41" spans="1:17">
      <c r="A41">
        <v>37</v>
      </c>
      <c r="M41" s="64"/>
      <c r="O41" s="151"/>
      <c r="P41">
        <f t="shared" si="2"/>
        <v>0</v>
      </c>
      <c r="Q41" s="152">
        <f t="shared" si="3"/>
        <v>0</v>
      </c>
    </row>
    <row r="42" spans="1:17">
      <c r="A42">
        <v>38</v>
      </c>
      <c r="M42" s="64"/>
      <c r="O42" s="151"/>
      <c r="P42">
        <f t="shared" si="2"/>
        <v>0</v>
      </c>
      <c r="Q42" s="152">
        <f t="shared" si="3"/>
        <v>0</v>
      </c>
    </row>
    <row r="43" spans="1:17">
      <c r="A43" s="73">
        <v>39</v>
      </c>
      <c r="B43" s="73"/>
      <c r="C43" s="73"/>
      <c r="D43" s="73"/>
      <c r="E43" s="73"/>
      <c r="F43" s="73"/>
      <c r="G43" s="74"/>
      <c r="H43" s="73"/>
      <c r="I43" s="73"/>
      <c r="J43" s="75"/>
      <c r="K43" s="73"/>
      <c r="L43" s="73"/>
      <c r="M43" s="64"/>
      <c r="N43" s="160"/>
      <c r="O43" s="151"/>
      <c r="P43">
        <f t="shared" si="2"/>
        <v>0</v>
      </c>
      <c r="Q43" s="152">
        <f t="shared" si="3"/>
        <v>0</v>
      </c>
    </row>
    <row r="44" spans="1:17">
      <c r="A44" s="76">
        <v>40</v>
      </c>
      <c r="B44" s="76"/>
      <c r="C44" s="76"/>
      <c r="D44" s="76"/>
      <c r="E44" s="76"/>
      <c r="F44" s="76"/>
      <c r="G44" s="77"/>
      <c r="H44" s="76"/>
      <c r="I44" s="76"/>
      <c r="J44" s="78"/>
      <c r="K44" s="76"/>
      <c r="L44" s="76"/>
      <c r="M44" s="76"/>
      <c r="N44" s="79"/>
      <c r="O44" s="155"/>
      <c r="P44" s="76">
        <f t="shared" si="2"/>
        <v>0</v>
      </c>
      <c r="Q44" s="156">
        <f t="shared" si="3"/>
        <v>0</v>
      </c>
    </row>
    <row r="45" spans="1:17">
      <c r="N45" s="71">
        <f>SUM(N25:N44)</f>
        <v>0</v>
      </c>
      <c r="O45" s="151">
        <f>SUM(O25:O44)</f>
        <v>0</v>
      </c>
      <c r="P45">
        <f>SUM(P25:P44)</f>
        <v>0</v>
      </c>
      <c r="Q45" s="152"/>
    </row>
    <row r="46" spans="1:17">
      <c r="O46" s="151"/>
      <c r="Q46" s="152"/>
    </row>
    <row r="47" spans="1:17">
      <c r="A47" s="76"/>
      <c r="B47" s="76"/>
      <c r="C47" s="76"/>
      <c r="D47" s="76"/>
      <c r="E47" s="76"/>
      <c r="F47" s="76"/>
      <c r="G47" s="77"/>
      <c r="H47" s="76"/>
      <c r="I47" s="76"/>
      <c r="J47" s="78"/>
      <c r="K47" s="76"/>
      <c r="L47" s="76"/>
      <c r="M47" s="76"/>
      <c r="N47" s="79"/>
      <c r="O47" s="155"/>
      <c r="P47" s="76"/>
      <c r="Q47" s="152"/>
    </row>
    <row r="48" spans="1:17">
      <c r="A48">
        <v>41</v>
      </c>
      <c r="M48" s="64"/>
      <c r="O48" s="151"/>
      <c r="P48">
        <f t="shared" ref="P48:P67" si="4">D48*SUM(N48,O48)</f>
        <v>0</v>
      </c>
      <c r="Q48" s="152">
        <f t="shared" ref="Q48:Q67" si="5">H48-SUM(K48)</f>
        <v>0</v>
      </c>
    </row>
    <row r="49" spans="1:17">
      <c r="A49">
        <v>42</v>
      </c>
      <c r="M49" s="64"/>
      <c r="O49" s="151"/>
      <c r="P49">
        <f t="shared" si="4"/>
        <v>0</v>
      </c>
      <c r="Q49" s="152">
        <f t="shared" si="5"/>
        <v>0</v>
      </c>
    </row>
    <row r="50" spans="1:17">
      <c r="A50">
        <v>43</v>
      </c>
      <c r="M50" s="64"/>
      <c r="O50" s="151"/>
      <c r="P50">
        <f t="shared" si="4"/>
        <v>0</v>
      </c>
      <c r="Q50" s="152">
        <f t="shared" si="5"/>
        <v>0</v>
      </c>
    </row>
    <row r="51" spans="1:17">
      <c r="A51">
        <v>44</v>
      </c>
      <c r="M51" s="64"/>
      <c r="O51" s="151"/>
      <c r="P51">
        <f t="shared" si="4"/>
        <v>0</v>
      </c>
      <c r="Q51" s="152">
        <f t="shared" si="5"/>
        <v>0</v>
      </c>
    </row>
    <row r="52" spans="1:17">
      <c r="A52">
        <v>45</v>
      </c>
      <c r="M52" s="64"/>
      <c r="O52" s="151"/>
      <c r="P52">
        <f t="shared" si="4"/>
        <v>0</v>
      </c>
      <c r="Q52" s="152">
        <f t="shared" si="5"/>
        <v>0</v>
      </c>
    </row>
    <row r="53" spans="1:17">
      <c r="A53">
        <v>46</v>
      </c>
      <c r="M53" s="64"/>
      <c r="O53" s="151"/>
      <c r="P53">
        <f t="shared" si="4"/>
        <v>0</v>
      </c>
      <c r="Q53" s="152">
        <f t="shared" si="5"/>
        <v>0</v>
      </c>
    </row>
    <row r="54" spans="1:17">
      <c r="A54">
        <v>47</v>
      </c>
      <c r="M54" s="64"/>
      <c r="O54" s="151"/>
      <c r="P54">
        <f t="shared" si="4"/>
        <v>0</v>
      </c>
      <c r="Q54" s="152">
        <f t="shared" si="5"/>
        <v>0</v>
      </c>
    </row>
    <row r="55" spans="1:17">
      <c r="A55">
        <v>48</v>
      </c>
      <c r="M55" s="64"/>
      <c r="O55" s="151"/>
      <c r="P55">
        <f t="shared" si="4"/>
        <v>0</v>
      </c>
      <c r="Q55" s="152">
        <f t="shared" si="5"/>
        <v>0</v>
      </c>
    </row>
    <row r="56" spans="1:17">
      <c r="A56">
        <v>49</v>
      </c>
      <c r="M56" s="64"/>
      <c r="O56" s="151"/>
      <c r="P56">
        <f t="shared" si="4"/>
        <v>0</v>
      </c>
      <c r="Q56" s="152">
        <f t="shared" si="5"/>
        <v>0</v>
      </c>
    </row>
    <row r="57" spans="1:17">
      <c r="A57">
        <v>50</v>
      </c>
      <c r="M57" s="64"/>
      <c r="O57" s="151"/>
      <c r="P57">
        <f t="shared" si="4"/>
        <v>0</v>
      </c>
      <c r="Q57" s="152">
        <f t="shared" si="5"/>
        <v>0</v>
      </c>
    </row>
    <row r="58" spans="1:17">
      <c r="A58">
        <v>51</v>
      </c>
      <c r="M58" s="64"/>
      <c r="O58" s="151"/>
      <c r="P58">
        <f t="shared" si="4"/>
        <v>0</v>
      </c>
      <c r="Q58" s="152">
        <f t="shared" si="5"/>
        <v>0</v>
      </c>
    </row>
    <row r="59" spans="1:17">
      <c r="A59">
        <v>52</v>
      </c>
      <c r="M59" s="64"/>
      <c r="O59" s="151"/>
      <c r="P59">
        <f t="shared" si="4"/>
        <v>0</v>
      </c>
      <c r="Q59" s="152">
        <f t="shared" si="5"/>
        <v>0</v>
      </c>
    </row>
    <row r="60" spans="1:17">
      <c r="A60">
        <v>53</v>
      </c>
      <c r="M60" s="64"/>
      <c r="O60" s="151"/>
      <c r="P60">
        <f t="shared" si="4"/>
        <v>0</v>
      </c>
      <c r="Q60" s="152">
        <f t="shared" si="5"/>
        <v>0</v>
      </c>
    </row>
    <row r="61" spans="1:17">
      <c r="A61">
        <v>54</v>
      </c>
      <c r="M61" s="64"/>
      <c r="O61" s="151"/>
      <c r="P61">
        <f t="shared" si="4"/>
        <v>0</v>
      </c>
      <c r="Q61" s="152">
        <f t="shared" si="5"/>
        <v>0</v>
      </c>
    </row>
    <row r="62" spans="1:17">
      <c r="A62">
        <v>55</v>
      </c>
      <c r="M62" s="64"/>
      <c r="O62" s="151"/>
      <c r="P62">
        <f t="shared" si="4"/>
        <v>0</v>
      </c>
      <c r="Q62" s="152">
        <f t="shared" si="5"/>
        <v>0</v>
      </c>
    </row>
    <row r="63" spans="1:17">
      <c r="A63">
        <v>56</v>
      </c>
      <c r="M63" s="64"/>
      <c r="O63" s="151"/>
      <c r="P63">
        <f t="shared" si="4"/>
        <v>0</v>
      </c>
      <c r="Q63" s="152">
        <f t="shared" si="5"/>
        <v>0</v>
      </c>
    </row>
    <row r="64" spans="1:17">
      <c r="A64">
        <v>57</v>
      </c>
      <c r="M64" s="64"/>
      <c r="O64" s="151"/>
      <c r="P64">
        <f t="shared" si="4"/>
        <v>0</v>
      </c>
      <c r="Q64" s="152">
        <f t="shared" si="5"/>
        <v>0</v>
      </c>
    </row>
    <row r="65" spans="1:17">
      <c r="A65">
        <v>58</v>
      </c>
      <c r="M65" s="64"/>
      <c r="O65" s="151"/>
      <c r="P65">
        <f t="shared" si="4"/>
        <v>0</v>
      </c>
      <c r="Q65" s="152">
        <f t="shared" si="5"/>
        <v>0</v>
      </c>
    </row>
    <row r="66" spans="1:17">
      <c r="A66" s="73">
        <v>59</v>
      </c>
      <c r="B66" s="73"/>
      <c r="C66" s="73"/>
      <c r="D66" s="73"/>
      <c r="E66" s="73"/>
      <c r="F66" s="73"/>
      <c r="G66" s="74"/>
      <c r="H66" s="73"/>
      <c r="I66" s="73"/>
      <c r="J66" s="75"/>
      <c r="K66" s="73"/>
      <c r="L66" s="73"/>
      <c r="M66" s="64"/>
      <c r="N66" s="160"/>
      <c r="O66" s="151"/>
      <c r="P66">
        <f t="shared" si="4"/>
        <v>0</v>
      </c>
      <c r="Q66" s="152">
        <f t="shared" si="5"/>
        <v>0</v>
      </c>
    </row>
    <row r="67" spans="1:17">
      <c r="A67" s="76">
        <v>60</v>
      </c>
      <c r="B67" s="76"/>
      <c r="C67" s="76"/>
      <c r="D67" s="76"/>
      <c r="E67" s="76"/>
      <c r="F67" s="76"/>
      <c r="G67" s="77"/>
      <c r="H67" s="76"/>
      <c r="I67" s="76"/>
      <c r="J67" s="78"/>
      <c r="K67" s="76"/>
      <c r="L67" s="76"/>
      <c r="M67" s="76"/>
      <c r="N67" s="79"/>
      <c r="O67" s="155"/>
      <c r="P67" s="76">
        <f t="shared" si="4"/>
        <v>0</v>
      </c>
      <c r="Q67" s="156">
        <f t="shared" si="5"/>
        <v>0</v>
      </c>
    </row>
    <row r="68" spans="1:17">
      <c r="M68" s="64"/>
      <c r="N68" s="71">
        <f>SUM(N48:N67)</f>
        <v>0</v>
      </c>
      <c r="O68" s="151">
        <f>SUM(O48:O67)</f>
        <v>0</v>
      </c>
      <c r="P68">
        <f>SUM(P48:P67)</f>
        <v>0</v>
      </c>
      <c r="Q68" s="152"/>
    </row>
    <row r="69" spans="1:17">
      <c r="O69" s="151"/>
      <c r="Q69" s="152"/>
    </row>
    <row r="70" spans="1:17">
      <c r="A70" s="76"/>
      <c r="B70" s="76"/>
      <c r="C70" s="76"/>
      <c r="D70" s="76"/>
      <c r="E70" s="76"/>
      <c r="F70" s="76"/>
      <c r="G70" s="77"/>
      <c r="H70" s="76"/>
      <c r="I70" s="76"/>
      <c r="J70" s="78"/>
      <c r="K70" s="76"/>
      <c r="L70" s="76"/>
      <c r="M70" s="76"/>
      <c r="N70" s="79"/>
      <c r="O70" s="155"/>
      <c r="P70" s="76"/>
      <c r="Q70" s="152"/>
    </row>
    <row r="71" spans="1:17">
      <c r="A71">
        <v>61</v>
      </c>
      <c r="M71" s="64"/>
      <c r="O71" s="151"/>
      <c r="P71">
        <f t="shared" ref="P71:P90" si="6">D71*SUM(N71,O71)</f>
        <v>0</v>
      </c>
      <c r="Q71" s="152">
        <f t="shared" ref="Q71:Q90" si="7">H71-SUM(K71)</f>
        <v>0</v>
      </c>
    </row>
    <row r="72" spans="1:17">
      <c r="A72">
        <v>62</v>
      </c>
      <c r="M72" s="64"/>
      <c r="O72" s="151"/>
      <c r="P72">
        <f t="shared" si="6"/>
        <v>0</v>
      </c>
      <c r="Q72" s="152">
        <f t="shared" si="7"/>
        <v>0</v>
      </c>
    </row>
    <row r="73" spans="1:17">
      <c r="A73">
        <v>63</v>
      </c>
      <c r="M73" s="64"/>
      <c r="O73" s="151"/>
      <c r="P73">
        <f t="shared" si="6"/>
        <v>0</v>
      </c>
      <c r="Q73" s="152">
        <f t="shared" si="7"/>
        <v>0</v>
      </c>
    </row>
    <row r="74" spans="1:17">
      <c r="A74">
        <v>64</v>
      </c>
      <c r="B74" s="150"/>
      <c r="M74" s="64"/>
      <c r="O74" s="151"/>
      <c r="P74">
        <f t="shared" si="6"/>
        <v>0</v>
      </c>
      <c r="Q74" s="152">
        <f t="shared" si="7"/>
        <v>0</v>
      </c>
    </row>
    <row r="75" spans="1:17">
      <c r="A75">
        <v>65</v>
      </c>
      <c r="M75" s="64"/>
      <c r="O75" s="151"/>
      <c r="P75">
        <f t="shared" si="6"/>
        <v>0</v>
      </c>
      <c r="Q75" s="152">
        <f t="shared" si="7"/>
        <v>0</v>
      </c>
    </row>
    <row r="76" spans="1:17">
      <c r="A76">
        <v>66</v>
      </c>
      <c r="M76" s="64"/>
      <c r="O76" s="151"/>
      <c r="P76">
        <f t="shared" si="6"/>
        <v>0</v>
      </c>
      <c r="Q76" s="152">
        <f t="shared" si="7"/>
        <v>0</v>
      </c>
    </row>
    <row r="77" spans="1:17">
      <c r="A77">
        <v>67</v>
      </c>
      <c r="M77" s="64"/>
      <c r="O77" s="151"/>
      <c r="P77">
        <f t="shared" si="6"/>
        <v>0</v>
      </c>
      <c r="Q77" s="152">
        <f t="shared" si="7"/>
        <v>0</v>
      </c>
    </row>
    <row r="78" spans="1:17">
      <c r="A78">
        <v>68</v>
      </c>
      <c r="B78" s="150"/>
      <c r="M78" s="64"/>
      <c r="O78" s="151"/>
      <c r="P78">
        <f t="shared" si="6"/>
        <v>0</v>
      </c>
      <c r="Q78" s="152">
        <f t="shared" si="7"/>
        <v>0</v>
      </c>
    </row>
    <row r="79" spans="1:17">
      <c r="A79">
        <v>69</v>
      </c>
      <c r="M79" s="64"/>
      <c r="O79" s="151"/>
      <c r="P79">
        <f t="shared" si="6"/>
        <v>0</v>
      </c>
      <c r="Q79" s="152">
        <f t="shared" si="7"/>
        <v>0</v>
      </c>
    </row>
    <row r="80" spans="1:17">
      <c r="A80">
        <v>70</v>
      </c>
      <c r="M80" s="64"/>
      <c r="O80" s="151"/>
      <c r="P80">
        <f t="shared" si="6"/>
        <v>0</v>
      </c>
      <c r="Q80" s="152">
        <f t="shared" si="7"/>
        <v>0</v>
      </c>
    </row>
    <row r="81" spans="1:17">
      <c r="A81">
        <v>71</v>
      </c>
      <c r="M81" s="64"/>
      <c r="O81" s="151"/>
      <c r="P81">
        <f t="shared" si="6"/>
        <v>0</v>
      </c>
      <c r="Q81" s="152">
        <f t="shared" si="7"/>
        <v>0</v>
      </c>
    </row>
    <row r="82" spans="1:17">
      <c r="A82">
        <v>72</v>
      </c>
      <c r="M82" s="64"/>
      <c r="O82" s="151"/>
      <c r="P82">
        <f t="shared" si="6"/>
        <v>0</v>
      </c>
      <c r="Q82" s="152">
        <f t="shared" si="7"/>
        <v>0</v>
      </c>
    </row>
    <row r="83" spans="1:17">
      <c r="A83">
        <v>73</v>
      </c>
      <c r="M83" s="64"/>
      <c r="O83" s="151"/>
      <c r="P83">
        <f t="shared" si="6"/>
        <v>0</v>
      </c>
      <c r="Q83" s="152">
        <f t="shared" si="7"/>
        <v>0</v>
      </c>
    </row>
    <row r="84" spans="1:17">
      <c r="A84">
        <v>74</v>
      </c>
      <c r="M84" s="64"/>
      <c r="O84" s="151"/>
      <c r="P84">
        <f t="shared" si="6"/>
        <v>0</v>
      </c>
      <c r="Q84" s="152">
        <f t="shared" si="7"/>
        <v>0</v>
      </c>
    </row>
    <row r="85" spans="1:17">
      <c r="A85">
        <v>75</v>
      </c>
      <c r="M85" s="64"/>
      <c r="O85" s="151"/>
      <c r="P85">
        <f t="shared" si="6"/>
        <v>0</v>
      </c>
      <c r="Q85" s="152">
        <f t="shared" si="7"/>
        <v>0</v>
      </c>
    </row>
    <row r="86" spans="1:17">
      <c r="A86">
        <v>76</v>
      </c>
      <c r="M86" s="64"/>
      <c r="O86" s="151"/>
      <c r="P86">
        <f t="shared" si="6"/>
        <v>0</v>
      </c>
      <c r="Q86" s="152">
        <f t="shared" si="7"/>
        <v>0</v>
      </c>
    </row>
    <row r="87" spans="1:17">
      <c r="A87">
        <v>77</v>
      </c>
      <c r="M87" s="64"/>
      <c r="O87" s="151"/>
      <c r="P87">
        <f t="shared" si="6"/>
        <v>0</v>
      </c>
      <c r="Q87" s="152">
        <f t="shared" si="7"/>
        <v>0</v>
      </c>
    </row>
    <row r="88" spans="1:17">
      <c r="A88">
        <v>78</v>
      </c>
      <c r="M88" s="64"/>
      <c r="O88" s="151"/>
      <c r="P88">
        <f t="shared" si="6"/>
        <v>0</v>
      </c>
      <c r="Q88" s="152">
        <f t="shared" si="7"/>
        <v>0</v>
      </c>
    </row>
    <row r="89" spans="1:17">
      <c r="A89">
        <v>79</v>
      </c>
      <c r="M89" s="64"/>
      <c r="O89" s="151"/>
      <c r="P89">
        <f t="shared" si="6"/>
        <v>0</v>
      </c>
      <c r="Q89" s="152">
        <f t="shared" si="7"/>
        <v>0</v>
      </c>
    </row>
    <row r="90" spans="1:17">
      <c r="A90" s="76">
        <v>80</v>
      </c>
      <c r="B90" s="76"/>
      <c r="C90" s="76"/>
      <c r="D90" s="76"/>
      <c r="E90" s="76"/>
      <c r="F90" s="76"/>
      <c r="G90" s="77"/>
      <c r="H90" s="76"/>
      <c r="I90" s="76"/>
      <c r="J90" s="78"/>
      <c r="K90" s="76"/>
      <c r="L90" s="76"/>
      <c r="M90" s="76"/>
      <c r="N90" s="79"/>
      <c r="O90" s="155"/>
      <c r="P90" s="76">
        <f t="shared" si="6"/>
        <v>0</v>
      </c>
      <c r="Q90" s="156">
        <f t="shared" si="7"/>
        <v>0</v>
      </c>
    </row>
    <row r="91" spans="1:17">
      <c r="N91" s="71">
        <f>SUM(N71:N90)</f>
        <v>0</v>
      </c>
      <c r="O91" s="151">
        <f>SUM(O71:O90)</f>
        <v>0</v>
      </c>
      <c r="P91">
        <f>SUM(P71:P90)</f>
        <v>0</v>
      </c>
      <c r="Q91" s="152"/>
    </row>
    <row r="92" spans="1:17">
      <c r="A92" s="73"/>
      <c r="B92" s="73"/>
      <c r="C92" s="73"/>
      <c r="D92" s="73"/>
      <c r="E92" s="73"/>
      <c r="F92" s="73"/>
      <c r="G92" s="74"/>
      <c r="H92" s="73"/>
      <c r="I92" s="73"/>
      <c r="J92" s="75"/>
      <c r="K92" s="73"/>
      <c r="L92" s="73"/>
      <c r="M92" s="73"/>
      <c r="N92" s="160"/>
      <c r="O92" s="151"/>
      <c r="P92" s="73"/>
      <c r="Q92" s="152"/>
    </row>
    <row r="93" spans="1:17">
      <c r="A93" s="76"/>
      <c r="B93" s="76"/>
      <c r="C93" s="76"/>
      <c r="D93" s="76"/>
      <c r="E93" s="76"/>
      <c r="F93" s="76"/>
      <c r="G93" s="77"/>
      <c r="H93" s="76"/>
      <c r="I93" s="76"/>
      <c r="J93" s="78"/>
      <c r="K93" s="76"/>
      <c r="L93" s="76"/>
      <c r="M93" s="76"/>
      <c r="N93" s="79"/>
      <c r="O93" s="155"/>
      <c r="P93" s="76"/>
      <c r="Q93" s="152"/>
    </row>
    <row r="94" spans="1:17">
      <c r="A94">
        <v>81</v>
      </c>
      <c r="O94" s="151"/>
      <c r="P94">
        <f t="shared" ref="P94:P113" si="8">D94*SUM(N94,O94)</f>
        <v>0</v>
      </c>
      <c r="Q94" s="152">
        <f t="shared" ref="Q94:Q111" si="9">H94-SUM(K94)</f>
        <v>0</v>
      </c>
    </row>
    <row r="95" spans="1:17">
      <c r="A95">
        <v>82</v>
      </c>
      <c r="O95" s="151"/>
      <c r="P95">
        <f t="shared" si="8"/>
        <v>0</v>
      </c>
      <c r="Q95" s="152">
        <f t="shared" si="9"/>
        <v>0</v>
      </c>
    </row>
    <row r="96" spans="1:17">
      <c r="A96">
        <v>83</v>
      </c>
      <c r="O96" s="151"/>
      <c r="P96">
        <f t="shared" si="8"/>
        <v>0</v>
      </c>
      <c r="Q96" s="152">
        <f t="shared" si="9"/>
        <v>0</v>
      </c>
    </row>
    <row r="97" spans="1:17">
      <c r="A97">
        <v>84</v>
      </c>
      <c r="O97" s="151"/>
      <c r="P97">
        <f t="shared" si="8"/>
        <v>0</v>
      </c>
      <c r="Q97" s="152">
        <f t="shared" si="9"/>
        <v>0</v>
      </c>
    </row>
    <row r="98" spans="1:17">
      <c r="A98">
        <v>85</v>
      </c>
      <c r="O98" s="151"/>
      <c r="P98">
        <f t="shared" si="8"/>
        <v>0</v>
      </c>
      <c r="Q98" s="152">
        <f t="shared" si="9"/>
        <v>0</v>
      </c>
    </row>
    <row r="99" spans="1:17">
      <c r="A99">
        <v>86</v>
      </c>
      <c r="O99" s="151"/>
      <c r="P99">
        <f t="shared" si="8"/>
        <v>0</v>
      </c>
      <c r="Q99" s="152">
        <f t="shared" si="9"/>
        <v>0</v>
      </c>
    </row>
    <row r="100" spans="1:17">
      <c r="A100">
        <v>87</v>
      </c>
      <c r="O100" s="151"/>
      <c r="P100">
        <f t="shared" si="8"/>
        <v>0</v>
      </c>
      <c r="Q100" s="152">
        <f t="shared" si="9"/>
        <v>0</v>
      </c>
    </row>
    <row r="101" spans="1:17">
      <c r="A101">
        <v>88</v>
      </c>
      <c r="O101" s="151"/>
      <c r="P101">
        <f t="shared" si="8"/>
        <v>0</v>
      </c>
      <c r="Q101" s="152">
        <f t="shared" si="9"/>
        <v>0</v>
      </c>
    </row>
    <row r="102" spans="1:17">
      <c r="A102">
        <v>89</v>
      </c>
      <c r="O102" s="151"/>
      <c r="P102">
        <f t="shared" si="8"/>
        <v>0</v>
      </c>
      <c r="Q102" s="152">
        <f t="shared" si="9"/>
        <v>0</v>
      </c>
    </row>
    <row r="103" spans="1:17">
      <c r="A103">
        <v>90</v>
      </c>
      <c r="O103" s="151"/>
      <c r="P103">
        <f t="shared" si="8"/>
        <v>0</v>
      </c>
      <c r="Q103" s="152">
        <f t="shared" si="9"/>
        <v>0</v>
      </c>
    </row>
    <row r="104" spans="1:17">
      <c r="A104">
        <v>91</v>
      </c>
      <c r="B104" s="150"/>
      <c r="O104" s="151"/>
      <c r="P104">
        <f t="shared" si="8"/>
        <v>0</v>
      </c>
      <c r="Q104" s="152">
        <f t="shared" si="9"/>
        <v>0</v>
      </c>
    </row>
    <row r="105" spans="1:17">
      <c r="A105">
        <v>92</v>
      </c>
      <c r="O105" s="151"/>
      <c r="P105">
        <f t="shared" si="8"/>
        <v>0</v>
      </c>
      <c r="Q105" s="152">
        <f t="shared" si="9"/>
        <v>0</v>
      </c>
    </row>
    <row r="106" spans="1:17">
      <c r="A106">
        <v>93</v>
      </c>
      <c r="O106" s="151"/>
      <c r="P106">
        <f t="shared" si="8"/>
        <v>0</v>
      </c>
      <c r="Q106" s="152">
        <f t="shared" si="9"/>
        <v>0</v>
      </c>
    </row>
    <row r="107" spans="1:17">
      <c r="A107">
        <v>94</v>
      </c>
      <c r="O107" s="151"/>
      <c r="P107">
        <f t="shared" si="8"/>
        <v>0</v>
      </c>
      <c r="Q107" s="152">
        <f t="shared" si="9"/>
        <v>0</v>
      </c>
    </row>
    <row r="108" spans="1:17">
      <c r="A108">
        <v>95</v>
      </c>
      <c r="O108" s="151"/>
      <c r="P108">
        <f t="shared" si="8"/>
        <v>0</v>
      </c>
      <c r="Q108" s="152">
        <f t="shared" si="9"/>
        <v>0</v>
      </c>
    </row>
    <row r="109" spans="1:17">
      <c r="A109">
        <v>96</v>
      </c>
      <c r="B109" s="150"/>
      <c r="O109" s="151"/>
      <c r="P109">
        <f t="shared" si="8"/>
        <v>0</v>
      </c>
      <c r="Q109" s="152">
        <f t="shared" si="9"/>
        <v>0</v>
      </c>
    </row>
    <row r="110" spans="1:17">
      <c r="A110">
        <v>97</v>
      </c>
      <c r="O110" s="151"/>
      <c r="P110">
        <f t="shared" si="8"/>
        <v>0</v>
      </c>
      <c r="Q110" s="152">
        <f t="shared" si="9"/>
        <v>0</v>
      </c>
    </row>
    <row r="111" spans="1:17">
      <c r="A111">
        <v>98</v>
      </c>
      <c r="O111" s="151"/>
      <c r="P111">
        <f t="shared" si="8"/>
        <v>0</v>
      </c>
      <c r="Q111" s="152">
        <f t="shared" si="9"/>
        <v>0</v>
      </c>
    </row>
    <row r="112" spans="1:17">
      <c r="A112">
        <v>99</v>
      </c>
      <c r="B112" s="150"/>
      <c r="O112" s="151"/>
      <c r="P112">
        <f t="shared" si="8"/>
        <v>0</v>
      </c>
      <c r="Q112" s="152">
        <f>H112-SUM(K112)</f>
        <v>0</v>
      </c>
    </row>
    <row r="113" spans="1:17">
      <c r="A113">
        <v>100</v>
      </c>
      <c r="C113" s="76"/>
      <c r="D113" s="76"/>
      <c r="E113" s="76"/>
      <c r="F113" s="76"/>
      <c r="G113" s="77"/>
      <c r="H113" s="76"/>
      <c r="I113" s="76"/>
      <c r="J113" s="78"/>
      <c r="K113" s="76"/>
      <c r="L113" s="76"/>
      <c r="M113" s="76"/>
      <c r="N113" s="79"/>
      <c r="O113" s="155"/>
      <c r="P113" s="76">
        <f t="shared" si="8"/>
        <v>0</v>
      </c>
      <c r="Q113" s="156">
        <f>H113-SUM(K113)</f>
        <v>0</v>
      </c>
    </row>
    <row r="114" spans="1:17">
      <c r="M114" s="80"/>
      <c r="N114" s="71">
        <f>SUM(N94:N113)</f>
        <v>0</v>
      </c>
      <c r="O114" s="151">
        <f>SUM(O94:O113)</f>
        <v>0</v>
      </c>
      <c r="P114">
        <f>SUM(P94:P113)</f>
        <v>0</v>
      </c>
      <c r="Q114" s="152"/>
    </row>
    <row r="115" spans="1:17" ht="14.25" thickBot="1">
      <c r="A115" s="72"/>
      <c r="B115" s="81"/>
      <c r="C115" s="81"/>
      <c r="D115" s="81"/>
      <c r="E115" s="81"/>
      <c r="F115" s="81"/>
      <c r="G115" s="82"/>
      <c r="H115" s="81"/>
      <c r="I115" s="81"/>
      <c r="J115" s="83"/>
      <c r="K115" s="81"/>
      <c r="L115" s="81"/>
      <c r="M115" s="81"/>
      <c r="N115" s="161"/>
      <c r="O115" s="161"/>
      <c r="P115" s="81"/>
      <c r="Q115" s="72"/>
    </row>
    <row r="116" spans="1:17" ht="14.25" thickTop="1">
      <c r="K116" s="84" t="s">
        <v>288</v>
      </c>
      <c r="L116" s="80"/>
      <c r="M116" s="85"/>
      <c r="N116" s="151">
        <f>SUM(N114,N91,N68,N45,N22)</f>
        <v>0</v>
      </c>
      <c r="O116" s="151">
        <f>SUM(O114,O91,O68,O45,O22)</f>
        <v>0</v>
      </c>
      <c r="P116" s="71">
        <f>SUM(P114,P91,P68,P22,P45)</f>
        <v>0</v>
      </c>
    </row>
    <row r="117" spans="1:17">
      <c r="N117" s="151"/>
      <c r="O117" s="151"/>
    </row>
    <row r="118" spans="1:17" ht="13.5" customHeight="1" thickBot="1"/>
    <row r="119" spans="1:17" ht="13.5" customHeight="1" thickBot="1">
      <c r="D119" s="278" t="s">
        <v>289</v>
      </c>
      <c r="E119" s="279"/>
      <c r="F119" s="280"/>
      <c r="G119" s="281"/>
      <c r="H119" s="86"/>
      <c r="I119" s="86"/>
      <c r="J119" s="87"/>
      <c r="L119" s="274" t="s">
        <v>290</v>
      </c>
      <c r="M119" s="275"/>
      <c r="N119" s="122" t="s">
        <v>291</v>
      </c>
      <c r="O119" s="162" t="s">
        <v>292</v>
      </c>
    </row>
    <row r="120" spans="1:17">
      <c r="D120" s="90" t="s">
        <v>293</v>
      </c>
      <c r="E120" s="163"/>
      <c r="F120" s="276"/>
      <c r="G120" s="277"/>
      <c r="H120" s="92"/>
      <c r="I120" s="92"/>
      <c r="J120" s="93"/>
      <c r="L120" s="125"/>
      <c r="M120" s="95"/>
      <c r="N120" s="126"/>
      <c r="O120" s="164"/>
      <c r="P120" s="71"/>
    </row>
    <row r="121" spans="1:17">
      <c r="D121" s="98" t="s">
        <v>294</v>
      </c>
      <c r="E121" s="165"/>
      <c r="F121" s="276"/>
      <c r="G121" s="277"/>
      <c r="H121" s="92"/>
      <c r="I121" s="92"/>
      <c r="J121" s="73"/>
      <c r="L121" s="129"/>
      <c r="M121" s="101"/>
      <c r="N121" s="166"/>
      <c r="O121" s="167"/>
    </row>
    <row r="122" spans="1:17">
      <c r="D122" s="98" t="s">
        <v>295</v>
      </c>
      <c r="E122" s="165"/>
      <c r="F122" s="276"/>
      <c r="G122" s="277"/>
      <c r="H122" s="92"/>
      <c r="I122" s="92"/>
      <c r="J122" s="93"/>
      <c r="L122" s="129"/>
      <c r="M122" s="101"/>
      <c r="N122" s="166"/>
      <c r="O122" s="168"/>
    </row>
    <row r="123" spans="1:17">
      <c r="D123" s="98" t="s">
        <v>296</v>
      </c>
      <c r="E123" s="165"/>
      <c r="F123" s="276"/>
      <c r="G123" s="277"/>
      <c r="H123" s="92"/>
      <c r="I123" s="92"/>
      <c r="J123" s="93"/>
      <c r="L123" s="129"/>
      <c r="M123" s="101"/>
      <c r="N123" s="166"/>
      <c r="O123" s="168"/>
    </row>
    <row r="124" spans="1:17">
      <c r="D124" s="98" t="s">
        <v>297</v>
      </c>
      <c r="E124" s="165"/>
      <c r="F124" s="276"/>
      <c r="G124" s="277"/>
      <c r="H124" s="92"/>
      <c r="I124" s="92"/>
      <c r="J124" s="93"/>
      <c r="L124" s="129"/>
      <c r="M124" s="101"/>
      <c r="N124" s="166"/>
      <c r="O124" s="168"/>
    </row>
    <row r="125" spans="1:17">
      <c r="D125" s="98" t="s">
        <v>298</v>
      </c>
      <c r="E125" s="169"/>
      <c r="F125" s="276"/>
      <c r="G125" s="277"/>
      <c r="H125" s="92"/>
      <c r="I125" s="92"/>
      <c r="J125" s="93"/>
      <c r="L125" s="129"/>
      <c r="M125" s="101"/>
      <c r="N125" s="166"/>
      <c r="O125" s="168"/>
    </row>
    <row r="126" spans="1:17">
      <c r="D126" s="98" t="s">
        <v>299</v>
      </c>
      <c r="E126" s="165"/>
      <c r="F126" s="276"/>
      <c r="G126" s="277"/>
      <c r="H126" s="92"/>
      <c r="I126" s="92"/>
      <c r="J126" s="93"/>
      <c r="L126" s="129"/>
      <c r="M126" s="101"/>
      <c r="N126" s="166"/>
      <c r="O126" s="168"/>
    </row>
    <row r="127" spans="1:17">
      <c r="D127" s="106" t="s">
        <v>300</v>
      </c>
      <c r="E127" s="170"/>
      <c r="F127" s="282"/>
      <c r="G127" s="283"/>
      <c r="H127" s="92"/>
      <c r="I127" s="92"/>
      <c r="J127" s="93"/>
      <c r="L127" s="129"/>
      <c r="M127" s="101"/>
      <c r="N127" s="166"/>
      <c r="O127" s="168"/>
    </row>
    <row r="128" spans="1:17">
      <c r="D128" s="98" t="s">
        <v>301</v>
      </c>
      <c r="E128" s="165"/>
      <c r="F128" s="276"/>
      <c r="G128" s="277"/>
      <c r="H128" s="92"/>
      <c r="I128" s="92"/>
      <c r="J128" s="93"/>
      <c r="L128" s="129"/>
      <c r="M128" s="101"/>
      <c r="N128" s="166"/>
      <c r="O128" s="168"/>
    </row>
    <row r="129" spans="4:15">
      <c r="D129" s="98" t="s">
        <v>302</v>
      </c>
      <c r="E129" s="169"/>
      <c r="F129" s="276"/>
      <c r="G129" s="277"/>
      <c r="H129" s="92"/>
      <c r="I129" s="92"/>
      <c r="J129" s="93"/>
      <c r="L129" s="129"/>
      <c r="M129" s="101"/>
      <c r="N129" s="166"/>
      <c r="O129" s="168"/>
    </row>
    <row r="130" spans="4:15">
      <c r="D130" s="98" t="s">
        <v>303</v>
      </c>
      <c r="E130" s="165"/>
      <c r="F130" s="276"/>
      <c r="G130" s="277"/>
      <c r="H130" s="92"/>
      <c r="I130" s="92"/>
      <c r="J130" s="93"/>
      <c r="L130" s="125"/>
      <c r="M130" s="95"/>
      <c r="N130" s="126"/>
      <c r="O130" s="171"/>
    </row>
    <row r="131" spans="4:15">
      <c r="D131" s="98" t="s">
        <v>304</v>
      </c>
      <c r="E131" s="172"/>
      <c r="F131" s="276"/>
      <c r="G131" s="277"/>
      <c r="H131" s="92"/>
      <c r="I131" s="92"/>
      <c r="J131" s="93"/>
      <c r="L131" s="129"/>
      <c r="M131" s="101"/>
      <c r="N131" s="166"/>
      <c r="O131" s="168"/>
    </row>
    <row r="132" spans="4:15">
      <c r="D132" s="98" t="s">
        <v>305</v>
      </c>
      <c r="E132" s="172"/>
      <c r="F132" s="276"/>
      <c r="G132" s="277"/>
      <c r="H132" s="92"/>
      <c r="I132" s="92"/>
      <c r="J132" s="93"/>
      <c r="L132" s="129"/>
      <c r="M132" s="101"/>
      <c r="N132" s="166"/>
      <c r="O132" s="168"/>
    </row>
    <row r="133" spans="4:15">
      <c r="D133" s="98" t="s">
        <v>306</v>
      </c>
      <c r="E133" s="165"/>
      <c r="F133" s="276"/>
      <c r="G133" s="277"/>
      <c r="H133" s="92"/>
      <c r="I133" s="92"/>
      <c r="J133" s="93"/>
      <c r="L133" s="129"/>
      <c r="M133" s="101"/>
      <c r="N133" s="166"/>
      <c r="O133" s="168"/>
    </row>
    <row r="134" spans="4:15">
      <c r="D134" s="98" t="s">
        <v>307</v>
      </c>
      <c r="E134" s="165"/>
      <c r="F134" s="276"/>
      <c r="G134" s="277"/>
      <c r="H134" s="92"/>
      <c r="I134" s="92"/>
      <c r="J134" s="93"/>
      <c r="L134" s="129"/>
      <c r="M134" s="101"/>
      <c r="N134" s="166"/>
      <c r="O134" s="168"/>
    </row>
    <row r="135" spans="4:15">
      <c r="D135" s="98" t="s">
        <v>308</v>
      </c>
      <c r="E135" s="173"/>
      <c r="F135" s="276"/>
      <c r="G135" s="277"/>
      <c r="H135" s="92"/>
      <c r="I135" s="92"/>
      <c r="J135" s="93"/>
      <c r="L135" s="129"/>
      <c r="M135" s="101"/>
      <c r="N135" s="166"/>
      <c r="O135" s="168"/>
    </row>
    <row r="136" spans="4:15" ht="14.25" thickBot="1">
      <c r="D136" s="111" t="s">
        <v>309</v>
      </c>
      <c r="E136" s="174"/>
      <c r="F136" s="272"/>
      <c r="G136" s="273"/>
      <c r="H136" s="92"/>
      <c r="I136" s="92"/>
      <c r="J136" s="93"/>
      <c r="L136" s="129"/>
      <c r="M136" s="101"/>
      <c r="N136" s="166"/>
      <c r="O136" s="168"/>
    </row>
    <row r="137" spans="4:15">
      <c r="G137" s="113"/>
      <c r="H137" s="92"/>
      <c r="I137" s="92"/>
      <c r="J137" s="93"/>
      <c r="L137" s="129"/>
      <c r="M137" s="101"/>
      <c r="N137" s="166"/>
      <c r="O137" s="168"/>
    </row>
    <row r="138" spans="4:15" ht="14.25" thickBot="1">
      <c r="G138" s="113"/>
      <c r="H138" s="92"/>
      <c r="I138" s="92"/>
      <c r="J138" s="93"/>
      <c r="L138" s="175"/>
      <c r="M138" s="115"/>
      <c r="N138" s="176"/>
      <c r="O138" s="177"/>
    </row>
    <row r="139" spans="4:15" ht="14.25" thickBot="1">
      <c r="G139" s="113"/>
      <c r="H139" s="92"/>
      <c r="I139" s="92"/>
      <c r="J139" s="93"/>
      <c r="L139" s="178" t="s">
        <v>288</v>
      </c>
      <c r="M139" s="119">
        <f>SUM(M120:M138)</f>
        <v>0</v>
      </c>
      <c r="N139" s="119">
        <f>SUM(N120:N138)</f>
        <v>0</v>
      </c>
      <c r="O139" s="179">
        <f>SUM(O120:O138)</f>
        <v>0</v>
      </c>
    </row>
    <row r="141" spans="4:15" ht="13.5" customHeight="1" thickBot="1"/>
    <row r="142" spans="4:15" ht="13.5" customHeight="1" thickBot="1">
      <c r="G142" s="274" t="s">
        <v>310</v>
      </c>
      <c r="H142" s="275"/>
      <c r="I142" s="122" t="s">
        <v>291</v>
      </c>
      <c r="J142" s="123" t="s">
        <v>292</v>
      </c>
      <c r="K142" s="124" t="s">
        <v>311</v>
      </c>
    </row>
    <row r="143" spans="4:15">
      <c r="G143" s="125" t="s">
        <v>312</v>
      </c>
      <c r="H143" s="95">
        <v>0</v>
      </c>
      <c r="I143" s="126">
        <v>0</v>
      </c>
      <c r="J143" s="127">
        <v>0</v>
      </c>
      <c r="K143" s="128">
        <v>0</v>
      </c>
    </row>
    <row r="144" spans="4:15">
      <c r="G144" s="129" t="s">
        <v>313</v>
      </c>
      <c r="H144" s="101">
        <v>0</v>
      </c>
      <c r="I144" s="101">
        <v>0</v>
      </c>
      <c r="J144" s="130">
        <v>0</v>
      </c>
      <c r="K144" s="131">
        <v>0</v>
      </c>
    </row>
    <row r="145" spans="7:11">
      <c r="G145" s="129" t="s">
        <v>314</v>
      </c>
      <c r="H145" s="101">
        <v>0</v>
      </c>
      <c r="I145" s="101">
        <v>0</v>
      </c>
      <c r="J145" s="130">
        <v>0</v>
      </c>
      <c r="K145" s="131">
        <v>0</v>
      </c>
    </row>
    <row r="146" spans="7:11">
      <c r="G146" s="129" t="s">
        <v>315</v>
      </c>
      <c r="H146" s="101">
        <v>0</v>
      </c>
      <c r="I146" s="101">
        <v>0</v>
      </c>
      <c r="J146" s="130">
        <v>0</v>
      </c>
      <c r="K146" s="131">
        <v>0</v>
      </c>
    </row>
    <row r="147" spans="7:11" ht="14.25" thickBot="1">
      <c r="G147" s="132" t="s">
        <v>316</v>
      </c>
      <c r="H147" s="133">
        <v>0</v>
      </c>
      <c r="I147" s="133">
        <v>0</v>
      </c>
      <c r="J147" s="134">
        <v>0</v>
      </c>
      <c r="K147" s="135">
        <v>0</v>
      </c>
    </row>
    <row r="148" spans="7:11" ht="14.25" thickBot="1">
      <c r="G148" s="136" t="s">
        <v>288</v>
      </c>
      <c r="H148" s="137"/>
      <c r="I148" s="137"/>
      <c r="J148" s="130"/>
      <c r="K148" s="138">
        <f>SUM(K143:K147)</f>
        <v>0</v>
      </c>
    </row>
  </sheetData>
  <mergeCells count="20">
    <mergeCell ref="F129:G129"/>
    <mergeCell ref="D119:G119"/>
    <mergeCell ref="L119:M119"/>
    <mergeCell ref="F120:G120"/>
    <mergeCell ref="F121:G121"/>
    <mergeCell ref="F122:G122"/>
    <mergeCell ref="F123:G123"/>
    <mergeCell ref="F124:G124"/>
    <mergeCell ref="F125:G125"/>
    <mergeCell ref="F126:G126"/>
    <mergeCell ref="F127:G127"/>
    <mergeCell ref="F128:G128"/>
    <mergeCell ref="F136:G136"/>
    <mergeCell ref="G142:H142"/>
    <mergeCell ref="F130:G130"/>
    <mergeCell ref="F131:G131"/>
    <mergeCell ref="F132:G132"/>
    <mergeCell ref="F133:G133"/>
    <mergeCell ref="F134:G134"/>
    <mergeCell ref="F135:G135"/>
  </mergeCells>
  <phoneticPr fontId="2"/>
  <pageMargins left="0.69861111111111107" right="0.69861111111111107" top="0.75" bottom="0.75" header="0.3" footer="0.3"/>
  <pageSetup paperSize="9" firstPageNumber="4294963191" orientation="portrait" horizontalDpi="1200" copies="0"/>
  <headerFooter alignWithMargins="0"/>
</worksheet>
</file>

<file path=xl/worksheets/sheet8.xml><?xml version="1.0" encoding="utf-8"?>
<worksheet xmlns="http://schemas.openxmlformats.org/spreadsheetml/2006/main" xmlns:r="http://schemas.openxmlformats.org/officeDocument/2006/relationships">
  <sheetPr codeName="Sheet8"/>
  <dimension ref="A1"/>
  <sheetViews>
    <sheetView zoomScale="97" zoomScaleSheetLayoutView="100" workbookViewId="0">
      <selection activeCell="K25" sqref="K25"/>
    </sheetView>
  </sheetViews>
  <sheetFormatPr defaultColWidth="8.875" defaultRowHeight="13.5"/>
  <sheetData/>
  <phoneticPr fontId="2"/>
  <pageMargins left="0.75" right="0.75" top="1" bottom="1" header="0.51111111111111107" footer="0.51111111111111107"/>
  <pageSetup paperSize="9"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ルール＆合計</vt:lpstr>
      <vt:lpstr>デモトレ履歴</vt:lpstr>
      <vt:lpstr>画像12.07～</vt:lpstr>
      <vt:lpstr>気づき</vt:lpstr>
      <vt:lpstr>決まり事</vt:lpstr>
      <vt:lpstr>成績表</vt:lpstr>
      <vt:lpstr>検証データ_原紙</vt:lpstr>
      <vt:lpstr>画像_原紙</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しろまる</dc:creator>
  <cp:lastModifiedBy>しろまる</cp:lastModifiedBy>
  <dcterms:created xsi:type="dcterms:W3CDTF">2015-10-07T13:56:25Z</dcterms:created>
  <dcterms:modified xsi:type="dcterms:W3CDTF">2015-12-12T14:10:00Z</dcterms:modified>
</cp:coreProperties>
</file>