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360" yWindow="420" windowWidth="19095" windowHeight="8160"/>
  </bookViews>
  <sheets>
    <sheet name="ルール＆合計" sheetId="3" r:id="rId1"/>
    <sheet name="デモトレ履歴" sheetId="2" r:id="rId2"/>
    <sheet name="画像01.25" sheetId="23" r:id="rId3"/>
    <sheet name="気づき" sheetId="21" r:id="rId4"/>
    <sheet name="決まり事" sheetId="7" r:id="rId5"/>
    <sheet name="成績表" sheetId="9" r:id="rId6"/>
    <sheet name="画像01.18～" sheetId="24" r:id="rId7"/>
    <sheet name="画像01.11～" sheetId="22" r:id="rId8"/>
    <sheet name="画像01.04～" sheetId="20" r:id="rId9"/>
    <sheet name="気づき2015" sheetId="1" r:id="rId10"/>
    <sheet name="画像_原紙" sheetId="5" r:id="rId11"/>
  </sheets>
  <definedNames>
    <definedName name="_xlnm._FilterDatabase" localSheetId="1" hidden="1">デモトレ履歴!$A$1:$Q$31</definedName>
  </definedNames>
  <calcPr calcId="124519"/>
</workbook>
</file>

<file path=xl/calcChain.xml><?xml version="1.0" encoding="utf-8"?>
<calcChain xmlns="http://schemas.openxmlformats.org/spreadsheetml/2006/main">
  <c r="Q21" i="2"/>
  <c r="Q23"/>
  <c r="Q22"/>
  <c r="Q16"/>
  <c r="Q17" s="1"/>
  <c r="Q18" s="1"/>
  <c r="Q19" s="1"/>
  <c r="Q3"/>
  <c r="Q4" s="1"/>
  <c r="Q5" s="1"/>
  <c r="Q6" s="1"/>
  <c r="Q8" s="1"/>
  <c r="Q9" s="1"/>
  <c r="Q10" s="1"/>
  <c r="Q11" s="1"/>
  <c r="Q12" s="1"/>
  <c r="Q13" s="1"/>
  <c r="Q14" s="1"/>
  <c r="G63" i="9" l="1"/>
  <c r="F63"/>
  <c r="C4"/>
  <c r="A46" s="1"/>
  <c r="A47" l="1"/>
  <c r="N46" s="1"/>
  <c r="H46" l="1"/>
  <c r="B46"/>
  <c r="G46"/>
  <c r="F46"/>
  <c r="E46"/>
  <c r="C46"/>
  <c r="A48"/>
  <c r="N47" s="1"/>
  <c r="C47" l="1"/>
  <c r="G47"/>
  <c r="H47"/>
  <c r="F47"/>
  <c r="E47"/>
  <c r="J46"/>
  <c r="I46"/>
  <c r="K46"/>
  <c r="B47"/>
  <c r="D46"/>
  <c r="O46" s="1"/>
  <c r="M46"/>
  <c r="A49"/>
  <c r="L46" l="1"/>
  <c r="F48"/>
  <c r="H48"/>
  <c r="G48"/>
  <c r="E48"/>
  <c r="N48" s="1"/>
  <c r="I47"/>
  <c r="K47"/>
  <c r="A50"/>
  <c r="J47"/>
  <c r="D47"/>
  <c r="O47" s="1"/>
  <c r="M47"/>
  <c r="C48" l="1"/>
  <c r="H49"/>
  <c r="G49"/>
  <c r="A51"/>
  <c r="F49"/>
  <c r="E49"/>
  <c r="N49" s="1"/>
  <c r="I48"/>
  <c r="L47"/>
  <c r="G50" l="1"/>
  <c r="H50"/>
  <c r="F50"/>
  <c r="A52"/>
  <c r="E50"/>
  <c r="N50" s="1"/>
  <c r="B48"/>
  <c r="H51" l="1"/>
  <c r="G51"/>
  <c r="E51"/>
  <c r="N51" s="1"/>
  <c r="A53"/>
  <c r="F51"/>
  <c r="M48"/>
  <c r="J48"/>
  <c r="D48"/>
  <c r="O48" s="1"/>
  <c r="E52" l="1"/>
  <c r="N52" s="1"/>
  <c r="H52"/>
  <c r="G52"/>
  <c r="F52"/>
  <c r="A54"/>
  <c r="A55" l="1"/>
  <c r="H53"/>
  <c r="G53"/>
  <c r="F53"/>
  <c r="A56"/>
  <c r="E53"/>
  <c r="N53" s="1"/>
  <c r="B49"/>
  <c r="C49"/>
  <c r="K49" s="1"/>
  <c r="I49"/>
  <c r="F54" l="1"/>
  <c r="F55" s="1"/>
  <c r="H54"/>
  <c r="H55" s="1"/>
  <c r="G54"/>
  <c r="G55" s="1"/>
  <c r="E54"/>
  <c r="A57"/>
  <c r="J49"/>
  <c r="L49" s="1"/>
  <c r="D49"/>
  <c r="O49" s="1"/>
  <c r="M49"/>
  <c r="G56" l="1"/>
  <c r="E55"/>
  <c r="N55" s="1"/>
  <c r="N54"/>
  <c r="H56"/>
  <c r="F56"/>
  <c r="A58"/>
  <c r="H57" l="1"/>
  <c r="E56"/>
  <c r="N56" s="1"/>
  <c r="G57"/>
  <c r="A59"/>
  <c r="A60" s="1"/>
  <c r="F57"/>
  <c r="B52"/>
  <c r="I51"/>
  <c r="C51"/>
  <c r="K51" s="1"/>
  <c r="B51"/>
  <c r="I50"/>
  <c r="B50"/>
  <c r="C50"/>
  <c r="K50" s="1"/>
  <c r="F58" l="1"/>
  <c r="F59" s="1"/>
  <c r="A61"/>
  <c r="E57"/>
  <c r="N57" s="1"/>
  <c r="H58"/>
  <c r="H59" s="1"/>
  <c r="G58"/>
  <c r="G59" s="1"/>
  <c r="C52"/>
  <c r="K52" s="1"/>
  <c r="I52"/>
  <c r="J51"/>
  <c r="L51" s="1"/>
  <c r="M51"/>
  <c r="D51"/>
  <c r="J52"/>
  <c r="J50"/>
  <c r="L50" s="1"/>
  <c r="M50"/>
  <c r="D50"/>
  <c r="O50" s="1"/>
  <c r="O51" l="1"/>
  <c r="G60"/>
  <c r="H60"/>
  <c r="F60"/>
  <c r="A62"/>
  <c r="E58"/>
  <c r="L52"/>
  <c r="D52"/>
  <c r="C53"/>
  <c r="K53" s="1"/>
  <c r="I53"/>
  <c r="B53"/>
  <c r="B54"/>
  <c r="I54"/>
  <c r="C54"/>
  <c r="K54" s="1"/>
  <c r="M52"/>
  <c r="O52" l="1"/>
  <c r="G61"/>
  <c r="F61"/>
  <c r="A63"/>
  <c r="H61"/>
  <c r="N58"/>
  <c r="E59"/>
  <c r="N59" s="1"/>
  <c r="J53"/>
  <c r="L53" s="1"/>
  <c r="D53"/>
  <c r="M53"/>
  <c r="B56"/>
  <c r="I56"/>
  <c r="C56"/>
  <c r="K56" s="1"/>
  <c r="B55"/>
  <c r="I55"/>
  <c r="C55"/>
  <c r="K55" s="1"/>
  <c r="J54"/>
  <c r="L54" s="1"/>
  <c r="M54"/>
  <c r="D54"/>
  <c r="O53" l="1"/>
  <c r="O54" s="1"/>
  <c r="F62"/>
  <c r="G62"/>
  <c r="H62"/>
  <c r="H63" s="1"/>
  <c r="E60"/>
  <c r="J56"/>
  <c r="L56" s="1"/>
  <c r="D56"/>
  <c r="M56"/>
  <c r="D55"/>
  <c r="M55"/>
  <c r="J55"/>
  <c r="L55" s="1"/>
  <c r="I57"/>
  <c r="B57"/>
  <c r="C57"/>
  <c r="K57" s="1"/>
  <c r="O55" l="1"/>
  <c r="O56" s="1"/>
  <c r="E61"/>
  <c r="N60"/>
  <c r="C59"/>
  <c r="K59" s="1"/>
  <c r="I59"/>
  <c r="B59"/>
  <c r="J57"/>
  <c r="L57" s="1"/>
  <c r="M57"/>
  <c r="D57"/>
  <c r="I58"/>
  <c r="C58"/>
  <c r="K58" s="1"/>
  <c r="B58"/>
  <c r="O57" l="1"/>
  <c r="E62"/>
  <c r="N61"/>
  <c r="B61"/>
  <c r="C61"/>
  <c r="K61" s="1"/>
  <c r="I61"/>
  <c r="J58"/>
  <c r="L58" s="1"/>
  <c r="D58"/>
  <c r="M58"/>
  <c r="B60"/>
  <c r="I60"/>
  <c r="C60"/>
  <c r="K60" s="1"/>
  <c r="M59"/>
  <c r="D59"/>
  <c r="J59"/>
  <c r="L59" s="1"/>
  <c r="O58" l="1"/>
  <c r="O59" s="1"/>
  <c r="N62"/>
  <c r="E63"/>
  <c r="N63" s="1"/>
  <c r="M60"/>
  <c r="J60"/>
  <c r="L60" s="1"/>
  <c r="D60"/>
  <c r="C62"/>
  <c r="K62" s="1"/>
  <c r="B62"/>
  <c r="I62"/>
  <c r="M61"/>
  <c r="J61"/>
  <c r="L61" s="1"/>
  <c r="D61"/>
  <c r="O60" l="1"/>
  <c r="O61" s="1"/>
  <c r="I63"/>
  <c r="C63"/>
  <c r="K63" s="1"/>
  <c r="B63"/>
  <c r="D62"/>
  <c r="J62"/>
  <c r="L62" s="1"/>
  <c r="M62"/>
  <c r="D63" l="1"/>
  <c r="M63"/>
  <c r="J63"/>
  <c r="L63" s="1"/>
  <c r="O62"/>
  <c r="I36"/>
  <c r="H36"/>
  <c r="G36"/>
  <c r="I35"/>
  <c r="H35"/>
  <c r="G35"/>
  <c r="J35" s="1"/>
  <c r="I34"/>
  <c r="H34"/>
  <c r="G34"/>
  <c r="I33"/>
  <c r="H33"/>
  <c r="G33"/>
  <c r="I32"/>
  <c r="H32"/>
  <c r="G32"/>
  <c r="I31"/>
  <c r="H31"/>
  <c r="G31"/>
  <c r="I30"/>
  <c r="H30"/>
  <c r="G30"/>
  <c r="J30" s="1"/>
  <c r="I29"/>
  <c r="H29"/>
  <c r="G29"/>
  <c r="J29" s="1"/>
  <c r="I28"/>
  <c r="H28"/>
  <c r="G28"/>
  <c r="J28" s="1"/>
  <c r="I27"/>
  <c r="H27"/>
  <c r="G27"/>
  <c r="J27" s="1"/>
  <c r="I26"/>
  <c r="H26"/>
  <c r="G26"/>
  <c r="J26" s="1"/>
  <c r="I25"/>
  <c r="H25"/>
  <c r="G25"/>
  <c r="I24"/>
  <c r="H24"/>
  <c r="G24"/>
  <c r="J24" s="1"/>
  <c r="I23"/>
  <c r="H23"/>
  <c r="G23"/>
  <c r="J23" s="1"/>
  <c r="I22"/>
  <c r="H22"/>
  <c r="G22"/>
  <c r="I21"/>
  <c r="H21"/>
  <c r="G21"/>
  <c r="I20"/>
  <c r="H20"/>
  <c r="G20"/>
  <c r="I19"/>
  <c r="H19"/>
  <c r="G19"/>
  <c r="I18"/>
  <c r="H18"/>
  <c r="G18"/>
  <c r="J18" s="1"/>
  <c r="I17"/>
  <c r="H17"/>
  <c r="G17"/>
  <c r="I16"/>
  <c r="H16"/>
  <c r="G16"/>
  <c r="I15"/>
  <c r="H15"/>
  <c r="G15"/>
  <c r="I14"/>
  <c r="H14"/>
  <c r="G14"/>
  <c r="J14" s="1"/>
  <c r="I13"/>
  <c r="H13"/>
  <c r="G13"/>
  <c r="I12"/>
  <c r="H12"/>
  <c r="G12"/>
  <c r="I11"/>
  <c r="H11"/>
  <c r="G11"/>
  <c r="I10"/>
  <c r="H10"/>
  <c r="G10"/>
  <c r="J10" s="1"/>
  <c r="I9"/>
  <c r="D9"/>
  <c r="H9"/>
  <c r="C9"/>
  <c r="AD9" s="1"/>
  <c r="G9"/>
  <c r="B9"/>
  <c r="F36"/>
  <c r="F35"/>
  <c r="F34"/>
  <c r="F33"/>
  <c r="F32"/>
  <c r="F31"/>
  <c r="F30"/>
  <c r="F29"/>
  <c r="F28"/>
  <c r="F27"/>
  <c r="F26"/>
  <c r="F25"/>
  <c r="F24"/>
  <c r="F23"/>
  <c r="F22"/>
  <c r="F21"/>
  <c r="F20"/>
  <c r="F19"/>
  <c r="F18"/>
  <c r="F17"/>
  <c r="F16"/>
  <c r="F15"/>
  <c r="F14"/>
  <c r="F13"/>
  <c r="F12"/>
  <c r="F11"/>
  <c r="F10"/>
  <c r="F9"/>
  <c r="D36"/>
  <c r="C36"/>
  <c r="AD36" s="1"/>
  <c r="D35"/>
  <c r="C35"/>
  <c r="AD35" s="1"/>
  <c r="D34"/>
  <c r="C34"/>
  <c r="AD34" s="1"/>
  <c r="D33"/>
  <c r="C33"/>
  <c r="AD33" s="1"/>
  <c r="D32"/>
  <c r="C32"/>
  <c r="AD32" s="1"/>
  <c r="D31"/>
  <c r="C31"/>
  <c r="AD31" s="1"/>
  <c r="D30"/>
  <c r="C30"/>
  <c r="D29"/>
  <c r="C29"/>
  <c r="AD29" s="1"/>
  <c r="D28"/>
  <c r="C28"/>
  <c r="D27"/>
  <c r="C27"/>
  <c r="AD27" s="1"/>
  <c r="D26"/>
  <c r="C26"/>
  <c r="D25"/>
  <c r="C25"/>
  <c r="AD25" s="1"/>
  <c r="D24"/>
  <c r="C24"/>
  <c r="AD24" s="1"/>
  <c r="D23"/>
  <c r="C23"/>
  <c r="AD23" s="1"/>
  <c r="D22"/>
  <c r="C22"/>
  <c r="D21"/>
  <c r="C21"/>
  <c r="AD21" s="1"/>
  <c r="D20"/>
  <c r="C20"/>
  <c r="AD20" s="1"/>
  <c r="D19"/>
  <c r="C19"/>
  <c r="AD19" s="1"/>
  <c r="D18"/>
  <c r="C18"/>
  <c r="D17"/>
  <c r="C17"/>
  <c r="AD17" s="1"/>
  <c r="D16"/>
  <c r="C16"/>
  <c r="AD16" s="1"/>
  <c r="D15"/>
  <c r="C15"/>
  <c r="AD15" s="1"/>
  <c r="D14"/>
  <c r="C14"/>
  <c r="AD14" s="1"/>
  <c r="D13"/>
  <c r="C13"/>
  <c r="AD13" s="1"/>
  <c r="D12"/>
  <c r="C12"/>
  <c r="AD12" s="1"/>
  <c r="D11"/>
  <c r="C11"/>
  <c r="AD11" s="1"/>
  <c r="D10"/>
  <c r="C10"/>
  <c r="AD10" s="1"/>
  <c r="B36"/>
  <c r="B35"/>
  <c r="B34"/>
  <c r="B33"/>
  <c r="B32"/>
  <c r="B31"/>
  <c r="B30"/>
  <c r="B29"/>
  <c r="B28"/>
  <c r="B27"/>
  <c r="B26"/>
  <c r="B25"/>
  <c r="B24"/>
  <c r="B23"/>
  <c r="B22"/>
  <c r="B21"/>
  <c r="B20"/>
  <c r="B19"/>
  <c r="B18"/>
  <c r="B17"/>
  <c r="B16"/>
  <c r="B15"/>
  <c r="B14"/>
  <c r="K14" s="1"/>
  <c r="B13"/>
  <c r="B12"/>
  <c r="B11"/>
  <c r="B10"/>
  <c r="J34"/>
  <c r="J15" l="1"/>
  <c r="J9"/>
  <c r="J25"/>
  <c r="O63"/>
  <c r="E11"/>
  <c r="J22"/>
  <c r="L18"/>
  <c r="AD18"/>
  <c r="L22"/>
  <c r="AD22"/>
  <c r="E22" s="1"/>
  <c r="L26"/>
  <c r="AD26"/>
  <c r="L30"/>
  <c r="AD30"/>
  <c r="E30" s="1"/>
  <c r="L28"/>
  <c r="AD28"/>
  <c r="N18"/>
  <c r="E34"/>
  <c r="J12"/>
  <c r="J16"/>
  <c r="J20"/>
  <c r="J32"/>
  <c r="J36"/>
  <c r="J13"/>
  <c r="J17"/>
  <c r="J21"/>
  <c r="J33"/>
  <c r="E24"/>
  <c r="E28"/>
  <c r="I37"/>
  <c r="J19"/>
  <c r="J31"/>
  <c r="E35"/>
  <c r="E31"/>
  <c r="E36"/>
  <c r="E32"/>
  <c r="N34"/>
  <c r="N30"/>
  <c r="E14"/>
  <c r="L34"/>
  <c r="N26"/>
  <c r="E13"/>
  <c r="E15"/>
  <c r="E17"/>
  <c r="E19"/>
  <c r="E21"/>
  <c r="E23"/>
  <c r="E25"/>
  <c r="E27"/>
  <c r="E29"/>
  <c r="E33"/>
  <c r="E10"/>
  <c r="E12"/>
  <c r="E16"/>
  <c r="E20"/>
  <c r="L33"/>
  <c r="D37"/>
  <c r="N28"/>
  <c r="E18"/>
  <c r="E26"/>
  <c r="E9"/>
  <c r="K9"/>
  <c r="N29"/>
  <c r="N23"/>
  <c r="N35"/>
  <c r="G37"/>
  <c r="H37"/>
  <c r="J11"/>
  <c r="L23"/>
  <c r="L29"/>
  <c r="L35"/>
  <c r="F37"/>
  <c r="K15"/>
  <c r="K23"/>
  <c r="K18"/>
  <c r="K11"/>
  <c r="K10"/>
  <c r="N9"/>
  <c r="L9"/>
  <c r="K24"/>
  <c r="K25"/>
  <c r="K26"/>
  <c r="K27"/>
  <c r="K28"/>
  <c r="K29"/>
  <c r="K30"/>
  <c r="K34"/>
  <c r="K35"/>
  <c r="L13"/>
  <c r="M18" l="1"/>
  <c r="M28"/>
  <c r="M30"/>
  <c r="M26"/>
  <c r="M34"/>
  <c r="M29"/>
  <c r="M35"/>
  <c r="M23"/>
  <c r="J38"/>
  <c r="J39"/>
  <c r="M9"/>
  <c r="K63" i="2" l="1"/>
  <c r="O54"/>
  <c r="N54"/>
  <c r="M54"/>
  <c r="L19" i="9" l="1"/>
  <c r="L12" l="1"/>
  <c r="N33"/>
  <c r="K33"/>
  <c r="M33" s="1"/>
  <c r="L15" l="1"/>
  <c r="M15" s="1"/>
  <c r="N15"/>
  <c r="K13"/>
  <c r="M13" s="1"/>
  <c r="N13"/>
  <c r="K17" l="1"/>
  <c r="N24" l="1"/>
  <c r="L24"/>
  <c r="M24" s="1"/>
  <c r="L20"/>
  <c r="L21" l="1"/>
  <c r="K19" l="1"/>
  <c r="M19" s="1"/>
  <c r="N19"/>
  <c r="N20"/>
  <c r="K20"/>
  <c r="M20" s="1"/>
  <c r="K32" l="1"/>
  <c r="L14" l="1"/>
  <c r="M14" s="1"/>
  <c r="N14"/>
  <c r="L17"/>
  <c r="M17" s="1"/>
  <c r="N17"/>
  <c r="K12" l="1"/>
  <c r="N12"/>
  <c r="L16"/>
  <c r="N11"/>
  <c r="L11"/>
  <c r="M11" s="1"/>
  <c r="N27"/>
  <c r="L27"/>
  <c r="M27" s="1"/>
  <c r="K16" l="1"/>
  <c r="M16" s="1"/>
  <c r="N16"/>
  <c r="M12"/>
  <c r="N25"/>
  <c r="L25"/>
  <c r="M25" s="1"/>
  <c r="K22" l="1"/>
  <c r="M22" s="1"/>
  <c r="N22"/>
  <c r="K31" l="1"/>
  <c r="N21"/>
  <c r="K21"/>
  <c r="M21" l="1"/>
  <c r="L31" l="1"/>
  <c r="M31" s="1"/>
  <c r="N31"/>
  <c r="N10" l="1"/>
  <c r="L10"/>
  <c r="C37"/>
  <c r="L36"/>
  <c r="K36"/>
  <c r="N36"/>
  <c r="B37"/>
  <c r="L32"/>
  <c r="M32" s="1"/>
  <c r="N32"/>
  <c r="M36" l="1"/>
  <c r="K39"/>
  <c r="N39"/>
  <c r="E37"/>
  <c r="C3" s="1"/>
  <c r="L39"/>
  <c r="M10"/>
  <c r="M39" l="1"/>
  <c r="K48"/>
  <c r="L48" s="1"/>
</calcChain>
</file>

<file path=xl/comments1.xml><?xml version="1.0" encoding="utf-8"?>
<comments xmlns="http://schemas.openxmlformats.org/spreadsheetml/2006/main">
  <authors>
    <author>yoko</author>
  </authors>
  <commentList>
    <comment ref="M8" authorId="0">
      <text>
        <r>
          <rPr>
            <b/>
            <sz val="9"/>
            <color indexed="81"/>
            <rFont val="ＭＳ Ｐゴシック"/>
            <family val="3"/>
            <charset val="128"/>
          </rPr>
          <t>平均利益÷平均損失</t>
        </r>
      </text>
    </comment>
    <comment ref="N9" authorId="0">
      <text>
        <r>
          <rPr>
            <b/>
            <sz val="9"/>
            <color indexed="81"/>
            <rFont val="ＭＳ Ｐゴシック"/>
            <family val="3"/>
            <charset val="128"/>
          </rPr>
          <t>利益合計÷損失合計</t>
        </r>
      </text>
    </comment>
  </commentList>
</comments>
</file>

<file path=xl/sharedStrings.xml><?xml version="1.0" encoding="utf-8"?>
<sst xmlns="http://schemas.openxmlformats.org/spreadsheetml/2006/main" count="463" uniqueCount="416">
  <si>
    <t>2015/8/17～</t>
    <phoneticPr fontId="2"/>
  </si>
  <si>
    <t>１時間おきにアラームをセットし、その都度できるだけ相場を確認する。→けっこう見れない方が多い。</t>
    <rPh sb="1" eb="3">
      <t>ジカン</t>
    </rPh>
    <rPh sb="18" eb="20">
      <t>ツド</t>
    </rPh>
    <rPh sb="25" eb="27">
      <t>ソウバ</t>
    </rPh>
    <rPh sb="28" eb="30">
      <t>カクニン</t>
    </rPh>
    <rPh sb="38" eb="39">
      <t>ミ</t>
    </rPh>
    <rPh sb="42" eb="43">
      <t>ホウ</t>
    </rPh>
    <rPh sb="44" eb="45">
      <t>オオ</t>
    </rPh>
    <phoneticPr fontId="2"/>
  </si>
  <si>
    <t>仕事時間中にEB、トレンドライン等を探すのはかなりの経験が必要。</t>
    <rPh sb="0" eb="2">
      <t>シゴト</t>
    </rPh>
    <rPh sb="2" eb="4">
      <t>ジカン</t>
    </rPh>
    <rPh sb="4" eb="5">
      <t>チュウ</t>
    </rPh>
    <rPh sb="16" eb="17">
      <t>ナド</t>
    </rPh>
    <rPh sb="18" eb="19">
      <t>サガ</t>
    </rPh>
    <rPh sb="26" eb="28">
      <t>ケイケン</t>
    </rPh>
    <rPh sb="29" eb="31">
      <t>ヒツヨウ</t>
    </rPh>
    <phoneticPr fontId="2"/>
  </si>
  <si>
    <t>仕事時間中のエントリー操作に慣れが必要。</t>
    <rPh sb="0" eb="2">
      <t>シゴト</t>
    </rPh>
    <rPh sb="2" eb="4">
      <t>ジカン</t>
    </rPh>
    <rPh sb="4" eb="5">
      <t>チュウ</t>
    </rPh>
    <rPh sb="11" eb="13">
      <t>ソウサ</t>
    </rPh>
    <rPh sb="14" eb="15">
      <t>ナ</t>
    </rPh>
    <rPh sb="17" eb="19">
      <t>ヒツヨウ</t>
    </rPh>
    <phoneticPr fontId="2"/>
  </si>
  <si>
    <t>リアルタイムでEB、トレンドラインを探すのはまだ経験が必要。</t>
    <rPh sb="18" eb="19">
      <t>サガ</t>
    </rPh>
    <rPh sb="24" eb="26">
      <t>ケイケン</t>
    </rPh>
    <rPh sb="27" eb="29">
      <t>ヒツヨウ</t>
    </rPh>
    <phoneticPr fontId="2"/>
  </si>
  <si>
    <t>ロット計算に慣れが必要→桁ズレが何回か発生。今後注意して発生原因を探る。</t>
    <rPh sb="3" eb="5">
      <t>ケイサン</t>
    </rPh>
    <rPh sb="6" eb="7">
      <t>ナ</t>
    </rPh>
    <rPh sb="9" eb="11">
      <t>ヒツヨウ</t>
    </rPh>
    <rPh sb="12" eb="13">
      <t>ケタ</t>
    </rPh>
    <rPh sb="16" eb="18">
      <t>ナンカイ</t>
    </rPh>
    <rPh sb="19" eb="21">
      <t>ハッセイ</t>
    </rPh>
    <rPh sb="22" eb="24">
      <t>コンゴ</t>
    </rPh>
    <rPh sb="24" eb="26">
      <t>チュウイ</t>
    </rPh>
    <rPh sb="28" eb="30">
      <t>ハッセイ</t>
    </rPh>
    <rPh sb="30" eb="32">
      <t>ゲンイン</t>
    </rPh>
    <rPh sb="33" eb="34">
      <t>サグ</t>
    </rPh>
    <phoneticPr fontId="2"/>
  </si>
  <si>
    <t>MT4のエントリー方法に慣れが必要。</t>
    <rPh sb="9" eb="11">
      <t>ホウホウ</t>
    </rPh>
    <rPh sb="12" eb="13">
      <t>ナ</t>
    </rPh>
    <rPh sb="15" eb="17">
      <t>ヒツヨウ</t>
    </rPh>
    <phoneticPr fontId="2"/>
  </si>
  <si>
    <t>現時点では、夜に家で２～３通貨のアタリをつけ、翌日仕事中にエントリー条件を満たしているかをできるだけ１Hおきに確認するルールが無難か。</t>
    <rPh sb="0" eb="3">
      <t>ゲンジテン</t>
    </rPh>
    <rPh sb="6" eb="7">
      <t>ヨル</t>
    </rPh>
    <rPh sb="8" eb="9">
      <t>イエ</t>
    </rPh>
    <rPh sb="13" eb="15">
      <t>ツウカ</t>
    </rPh>
    <rPh sb="23" eb="25">
      <t>ヨクジツ</t>
    </rPh>
    <rPh sb="25" eb="27">
      <t>シゴト</t>
    </rPh>
    <rPh sb="27" eb="28">
      <t>ナカ</t>
    </rPh>
    <rPh sb="34" eb="36">
      <t>ジョウケン</t>
    </rPh>
    <rPh sb="37" eb="38">
      <t>ミ</t>
    </rPh>
    <rPh sb="55" eb="57">
      <t>カクニン</t>
    </rPh>
    <rPh sb="63" eb="65">
      <t>ブナン</t>
    </rPh>
    <phoneticPr fontId="2"/>
  </si>
  <si>
    <t>エントリー時にはエントリーした理由をメモすること。</t>
    <rPh sb="5" eb="6">
      <t>ジ</t>
    </rPh>
    <rPh sb="15" eb="17">
      <t>リユウ</t>
    </rPh>
    <phoneticPr fontId="2"/>
  </si>
  <si>
    <t>2015/8/24～</t>
    <phoneticPr fontId="2"/>
  </si>
  <si>
    <t>CHFJPYの取引はロスカット後予想通り下げた＝考え方は間違ってなさそう。もう一息。</t>
    <rPh sb="7" eb="9">
      <t>トリヒキ</t>
    </rPh>
    <rPh sb="15" eb="16">
      <t>ゴ</t>
    </rPh>
    <rPh sb="16" eb="18">
      <t>ヨソウ</t>
    </rPh>
    <rPh sb="18" eb="19">
      <t>ドオ</t>
    </rPh>
    <rPh sb="20" eb="21">
      <t>サ</t>
    </rPh>
    <rPh sb="24" eb="25">
      <t>カンガ</t>
    </rPh>
    <rPh sb="26" eb="27">
      <t>カタ</t>
    </rPh>
    <rPh sb="28" eb="30">
      <t>マチガ</t>
    </rPh>
    <rPh sb="39" eb="41">
      <t>ヒトイキ</t>
    </rPh>
    <phoneticPr fontId="2"/>
  </si>
  <si>
    <t>ロットの桁も合ってきた。</t>
    <rPh sb="4" eb="5">
      <t>ケタ</t>
    </rPh>
    <rPh sb="6" eb="7">
      <t>ア</t>
    </rPh>
    <phoneticPr fontId="2"/>
  </si>
  <si>
    <r>
      <t>月曜の大きな値動きは想定の方向と逆で乗れなかった。＝</t>
    </r>
    <r>
      <rPr>
        <b/>
        <sz val="11"/>
        <color indexed="10"/>
        <rFont val="ＭＳ Ｐゴシック"/>
        <family val="3"/>
        <charset val="128"/>
      </rPr>
      <t>常にどちら方向へも動く想定が必要！！！</t>
    </r>
    <rPh sb="0" eb="2">
      <t>ゲツヨウ</t>
    </rPh>
    <rPh sb="3" eb="4">
      <t>オオ</t>
    </rPh>
    <rPh sb="6" eb="8">
      <t>ネウゴ</t>
    </rPh>
    <rPh sb="10" eb="12">
      <t>ソウテイ</t>
    </rPh>
    <rPh sb="13" eb="15">
      <t>ホウコウ</t>
    </rPh>
    <rPh sb="16" eb="17">
      <t>ギャク</t>
    </rPh>
    <rPh sb="18" eb="19">
      <t>ノ</t>
    </rPh>
    <rPh sb="26" eb="27">
      <t>ツネ</t>
    </rPh>
    <rPh sb="31" eb="33">
      <t>ホウコウ</t>
    </rPh>
    <rPh sb="35" eb="36">
      <t>ウゴ</t>
    </rPh>
    <rPh sb="37" eb="39">
      <t>ソウテイ</t>
    </rPh>
    <rPh sb="40" eb="42">
      <t>ヒツヨウ</t>
    </rPh>
    <phoneticPr fontId="2"/>
  </si>
  <si>
    <t>トレーリングがうまく行えない。。場中見れないなら利確の指値も考えておくべき。</t>
    <rPh sb="10" eb="11">
      <t>オコナ</t>
    </rPh>
    <rPh sb="16" eb="17">
      <t>バ</t>
    </rPh>
    <rPh sb="17" eb="18">
      <t>チュウ</t>
    </rPh>
    <rPh sb="18" eb="19">
      <t>ミ</t>
    </rPh>
    <rPh sb="24" eb="26">
      <t>リカク</t>
    </rPh>
    <rPh sb="27" eb="29">
      <t>サシネ</t>
    </rPh>
    <rPh sb="30" eb="31">
      <t>カンガ</t>
    </rPh>
    <phoneticPr fontId="2"/>
  </si>
  <si>
    <t>現在のスキルではD/Jを伴わなければエントリーを控えるべき。</t>
    <rPh sb="0" eb="2">
      <t>ゲンザイ</t>
    </rPh>
    <rPh sb="12" eb="13">
      <t>トモナ</t>
    </rPh>
    <rPh sb="24" eb="25">
      <t>ヒカ</t>
    </rPh>
    <phoneticPr fontId="2"/>
  </si>
  <si>
    <t>2015/8/31～</t>
    <phoneticPr fontId="2"/>
  </si>
  <si>
    <t>FIBトレードは建値移動を遅らせる。</t>
    <rPh sb="8" eb="10">
      <t>タテネ</t>
    </rPh>
    <rPh sb="10" eb="12">
      <t>イドウ</t>
    </rPh>
    <rPh sb="13" eb="14">
      <t>オク</t>
    </rPh>
    <phoneticPr fontId="2"/>
  </si>
  <si>
    <t>D/Jを使った自分ルールでは、今週３勝０敗１分けと成績良好。</t>
    <rPh sb="4" eb="5">
      <t>ツカ</t>
    </rPh>
    <rPh sb="7" eb="9">
      <t>ジブン</t>
    </rPh>
    <rPh sb="15" eb="17">
      <t>コンシュウ</t>
    </rPh>
    <rPh sb="18" eb="19">
      <t>ショウ</t>
    </rPh>
    <rPh sb="20" eb="21">
      <t>ハイ</t>
    </rPh>
    <rPh sb="22" eb="23">
      <t>ワ</t>
    </rPh>
    <rPh sb="25" eb="27">
      <t>セイセキ</t>
    </rPh>
    <rPh sb="27" eb="29">
      <t>リョウコウ</t>
    </rPh>
    <phoneticPr fontId="2"/>
  </si>
  <si>
    <t>トレーリング時MAにてサポートされている時があったが、検証すると常には使えない。2回以上MAでサポートされている事が確認されたら使うルールとする。</t>
    <rPh sb="6" eb="7">
      <t>ジ</t>
    </rPh>
    <rPh sb="20" eb="21">
      <t>トキ</t>
    </rPh>
    <rPh sb="27" eb="29">
      <t>ケンショウ</t>
    </rPh>
    <rPh sb="32" eb="33">
      <t>ツネ</t>
    </rPh>
    <rPh sb="35" eb="36">
      <t>ツカ</t>
    </rPh>
    <rPh sb="41" eb="42">
      <t>カイ</t>
    </rPh>
    <rPh sb="42" eb="44">
      <t>イジョウ</t>
    </rPh>
    <rPh sb="56" eb="57">
      <t>コト</t>
    </rPh>
    <rPh sb="58" eb="60">
      <t>カクニン</t>
    </rPh>
    <rPh sb="64" eb="65">
      <t>ツカ</t>
    </rPh>
    <phoneticPr fontId="2"/>
  </si>
  <si>
    <t>仕事中の確認は相変わらずトレンドライン等の見落としがある。数をこなして更に経験値を上げる。</t>
    <rPh sb="0" eb="2">
      <t>シゴト</t>
    </rPh>
    <rPh sb="2" eb="3">
      <t>ナカ</t>
    </rPh>
    <rPh sb="4" eb="6">
      <t>カクニン</t>
    </rPh>
    <rPh sb="7" eb="9">
      <t>アイカ</t>
    </rPh>
    <rPh sb="19" eb="20">
      <t>ナド</t>
    </rPh>
    <rPh sb="21" eb="23">
      <t>ミオ</t>
    </rPh>
    <rPh sb="29" eb="30">
      <t>カズ</t>
    </rPh>
    <rPh sb="35" eb="36">
      <t>サラ</t>
    </rPh>
    <rPh sb="37" eb="39">
      <t>ケイケン</t>
    </rPh>
    <rPh sb="39" eb="40">
      <t>チ</t>
    </rPh>
    <rPh sb="41" eb="42">
      <t>ア</t>
    </rPh>
    <phoneticPr fontId="2"/>
  </si>
  <si>
    <t>ターゲットまでヒゲがタッチしていたが、決済されていない事象が発生。スプレッド分も考慮する必要あり→なんぼ位入れるか？今後の課題。</t>
    <rPh sb="19" eb="21">
      <t>ケッサイ</t>
    </rPh>
    <rPh sb="27" eb="29">
      <t>ジショウ</t>
    </rPh>
    <rPh sb="30" eb="32">
      <t>ハッセイ</t>
    </rPh>
    <rPh sb="38" eb="39">
      <t>フン</t>
    </rPh>
    <rPh sb="40" eb="42">
      <t>コウリョ</t>
    </rPh>
    <rPh sb="44" eb="46">
      <t>ヒツヨウ</t>
    </rPh>
    <rPh sb="52" eb="53">
      <t>クライ</t>
    </rPh>
    <rPh sb="53" eb="54">
      <t>イ</t>
    </rPh>
    <rPh sb="58" eb="60">
      <t>コンゴ</t>
    </rPh>
    <rPh sb="61" eb="63">
      <t>カダイ</t>
    </rPh>
    <phoneticPr fontId="2"/>
  </si>
  <si>
    <t>トレーリング時リアルタイムで相場が見れるなら、１５分足での決済もアリ。要検証。</t>
    <rPh sb="6" eb="7">
      <t>ジ</t>
    </rPh>
    <rPh sb="14" eb="16">
      <t>ソウバ</t>
    </rPh>
    <rPh sb="17" eb="18">
      <t>ミ</t>
    </rPh>
    <rPh sb="25" eb="26">
      <t>フン</t>
    </rPh>
    <rPh sb="26" eb="27">
      <t>アシ</t>
    </rPh>
    <rPh sb="29" eb="31">
      <t>ケッサイ</t>
    </rPh>
    <rPh sb="35" eb="36">
      <t>ヨウ</t>
    </rPh>
    <rPh sb="36" eb="38">
      <t>ケンショウ</t>
    </rPh>
    <phoneticPr fontId="2"/>
  </si>
  <si>
    <t>FIBトレード等、未検証のトレードはルールを守る厳しさが弱い。検証が少ないトレード法ほど教材通りのルールを厳守する！で、デモトレでも経験を積んでいく。</t>
    <rPh sb="7" eb="8">
      <t>ナド</t>
    </rPh>
    <rPh sb="9" eb="12">
      <t>ミケンショウ</t>
    </rPh>
    <rPh sb="22" eb="23">
      <t>マモ</t>
    </rPh>
    <rPh sb="24" eb="25">
      <t>キビ</t>
    </rPh>
    <rPh sb="28" eb="29">
      <t>ヨワ</t>
    </rPh>
    <rPh sb="31" eb="33">
      <t>ケンショウ</t>
    </rPh>
    <rPh sb="34" eb="35">
      <t>スク</t>
    </rPh>
    <rPh sb="41" eb="42">
      <t>ホウ</t>
    </rPh>
    <rPh sb="44" eb="46">
      <t>キョウザイ</t>
    </rPh>
    <rPh sb="46" eb="47">
      <t>ドオ</t>
    </rPh>
    <rPh sb="53" eb="55">
      <t>ゲンシュ</t>
    </rPh>
    <rPh sb="66" eb="68">
      <t>ケイケン</t>
    </rPh>
    <rPh sb="69" eb="70">
      <t>ツ</t>
    </rPh>
    <phoneticPr fontId="2"/>
  </si>
  <si>
    <t>2015/9/7～</t>
    <phoneticPr fontId="2"/>
  </si>
  <si>
    <t>今週は出だしはまぁまぁだと思ったが、その後けちょんけちょん××で１勝５敗。</t>
    <rPh sb="0" eb="2">
      <t>コンシュウ</t>
    </rPh>
    <rPh sb="3" eb="4">
      <t>デ</t>
    </rPh>
    <rPh sb="13" eb="14">
      <t>オモ</t>
    </rPh>
    <rPh sb="20" eb="21">
      <t>アト</t>
    </rPh>
    <rPh sb="33" eb="34">
      <t>ショウ</t>
    </rPh>
    <rPh sb="35" eb="36">
      <t>ハイ</t>
    </rPh>
    <phoneticPr fontId="2"/>
  </si>
  <si>
    <t>勝ったのは自分ルールで入った一回のみ。</t>
    <rPh sb="0" eb="1">
      <t>カ</t>
    </rPh>
    <rPh sb="5" eb="7">
      <t>ジブン</t>
    </rPh>
    <rPh sb="11" eb="12">
      <t>ハイ</t>
    </rPh>
    <rPh sb="14" eb="16">
      <t>イッカイ</t>
    </rPh>
    <phoneticPr fontId="2"/>
  </si>
  <si>
    <t>ブレイク位置で指値を入れたら、ヒゲでIN後、逆に動いてロスカットが２回あった。ヒゲでの利益→建値ストップもあり、今週はヒゲによくヤラれた。。</t>
    <rPh sb="4" eb="6">
      <t>イチ</t>
    </rPh>
    <rPh sb="7" eb="9">
      <t>サシネ</t>
    </rPh>
    <rPh sb="10" eb="11">
      <t>イ</t>
    </rPh>
    <rPh sb="20" eb="21">
      <t>ゴ</t>
    </rPh>
    <rPh sb="22" eb="23">
      <t>ギャク</t>
    </rPh>
    <rPh sb="24" eb="25">
      <t>ウゴ</t>
    </rPh>
    <rPh sb="34" eb="35">
      <t>カイ</t>
    </rPh>
    <rPh sb="43" eb="45">
      <t>リエキ</t>
    </rPh>
    <rPh sb="46" eb="48">
      <t>タテネ</t>
    </rPh>
    <rPh sb="56" eb="58">
      <t>コンシュウ</t>
    </rPh>
    <phoneticPr fontId="2"/>
  </si>
  <si>
    <t>⇒この結果は掘り下げる必要アリ。</t>
    <rPh sb="3" eb="5">
      <t>ケッカ</t>
    </rPh>
    <rPh sb="6" eb="7">
      <t>ホ</t>
    </rPh>
    <rPh sb="8" eb="9">
      <t>サ</t>
    </rPh>
    <rPh sb="11" eb="13">
      <t>ヒツヨウ</t>
    </rPh>
    <phoneticPr fontId="2"/>
  </si>
  <si>
    <t>何が原因か？</t>
    <rPh sb="0" eb="1">
      <t>ナニ</t>
    </rPh>
    <rPh sb="2" eb="4">
      <t>ゲンイン</t>
    </rPh>
    <phoneticPr fontId="2"/>
  </si>
  <si>
    <t>・FIBトレード時、戻りの無い相場を確認した時点でのトレンドの伸び不足。２３．６の反発だったがトレンド転換しなかった一因か？</t>
    <rPh sb="8" eb="9">
      <t>ジ</t>
    </rPh>
    <rPh sb="10" eb="11">
      <t>モド</t>
    </rPh>
    <rPh sb="13" eb="14">
      <t>ナ</t>
    </rPh>
    <rPh sb="15" eb="17">
      <t>ソウバ</t>
    </rPh>
    <rPh sb="18" eb="20">
      <t>カクニン</t>
    </rPh>
    <rPh sb="22" eb="24">
      <t>ジテン</t>
    </rPh>
    <rPh sb="31" eb="32">
      <t>ノ</t>
    </rPh>
    <rPh sb="33" eb="35">
      <t>フソク</t>
    </rPh>
    <rPh sb="41" eb="43">
      <t>ハンパツ</t>
    </rPh>
    <rPh sb="51" eb="53">
      <t>テンカン</t>
    </rPh>
    <rPh sb="58" eb="60">
      <t>イチイン</t>
    </rPh>
    <phoneticPr fontId="2"/>
  </si>
  <si>
    <t>・D/Jの頂点読み間違い。検証では次の頂点で再INするルールだったが、相場見れずに逃した。</t>
    <rPh sb="5" eb="7">
      <t>チョウテン</t>
    </rPh>
    <rPh sb="7" eb="8">
      <t>ヨ</t>
    </rPh>
    <rPh sb="9" eb="11">
      <t>マチガ</t>
    </rPh>
    <rPh sb="13" eb="15">
      <t>ケンショウ</t>
    </rPh>
    <rPh sb="17" eb="18">
      <t>ツギ</t>
    </rPh>
    <rPh sb="19" eb="21">
      <t>チョウテン</t>
    </rPh>
    <rPh sb="22" eb="23">
      <t>サイ</t>
    </rPh>
    <rPh sb="35" eb="37">
      <t>ソウバ</t>
    </rPh>
    <rPh sb="37" eb="38">
      <t>ミ</t>
    </rPh>
    <rPh sb="41" eb="42">
      <t>ノガ</t>
    </rPh>
    <phoneticPr fontId="2"/>
  </si>
  <si>
    <t>・やはり体調は相場分析力、メンタルへの影響大。今週火～金曜寝不足だったが、D/J見間違い、ストップ移動の遅れによる被害拡大等、ルール自体守れない状態になった。</t>
    <rPh sb="4" eb="6">
      <t>タイチョウ</t>
    </rPh>
    <rPh sb="7" eb="9">
      <t>ソウバ</t>
    </rPh>
    <rPh sb="9" eb="12">
      <t>ブンセキリョク</t>
    </rPh>
    <rPh sb="19" eb="21">
      <t>エイキョウ</t>
    </rPh>
    <rPh sb="21" eb="22">
      <t>ダイ</t>
    </rPh>
    <rPh sb="23" eb="25">
      <t>コンシュウ</t>
    </rPh>
    <rPh sb="25" eb="26">
      <t>カ</t>
    </rPh>
    <rPh sb="27" eb="28">
      <t>キン</t>
    </rPh>
    <rPh sb="28" eb="29">
      <t>ヨウ</t>
    </rPh>
    <rPh sb="29" eb="32">
      <t>ネブソク</t>
    </rPh>
    <rPh sb="40" eb="43">
      <t>ミマチガ</t>
    </rPh>
    <rPh sb="49" eb="51">
      <t>イドウ</t>
    </rPh>
    <rPh sb="52" eb="53">
      <t>オク</t>
    </rPh>
    <rPh sb="57" eb="59">
      <t>ヒガイ</t>
    </rPh>
    <rPh sb="59" eb="61">
      <t>カクダイ</t>
    </rPh>
    <rPh sb="61" eb="62">
      <t>ナド</t>
    </rPh>
    <rPh sb="66" eb="68">
      <t>ジタイ</t>
    </rPh>
    <rPh sb="68" eb="69">
      <t>マモ</t>
    </rPh>
    <rPh sb="72" eb="74">
      <t>ジョウタイ</t>
    </rPh>
    <phoneticPr fontId="2"/>
  </si>
  <si>
    <r>
      <t>・まだ自分の思いを相場に反映してしまっている自分がいる。</t>
    </r>
    <r>
      <rPr>
        <b/>
        <sz val="11"/>
        <color indexed="10"/>
        <rFont val="ＭＳ Ｐゴシック"/>
        <family val="3"/>
        <charset val="128"/>
      </rPr>
      <t>絶対こちらの意思では相場は動かない！！</t>
    </r>
    <r>
      <rPr>
        <sz val="11"/>
        <rFont val="ＭＳ Ｐゴシック"/>
        <family val="3"/>
        <charset val="128"/>
      </rPr>
      <t>疲れている時ほどこのメンタル状態に陥りやすい。要注意。</t>
    </r>
    <rPh sb="3" eb="5">
      <t>ジブン</t>
    </rPh>
    <rPh sb="6" eb="7">
      <t>オモ</t>
    </rPh>
    <rPh sb="9" eb="11">
      <t>ソウバ</t>
    </rPh>
    <rPh sb="12" eb="14">
      <t>ハンエイ</t>
    </rPh>
    <rPh sb="22" eb="24">
      <t>ジブン</t>
    </rPh>
    <rPh sb="28" eb="30">
      <t>ゼッタイ</t>
    </rPh>
    <rPh sb="34" eb="36">
      <t>イシ</t>
    </rPh>
    <rPh sb="38" eb="40">
      <t>ソウバ</t>
    </rPh>
    <rPh sb="41" eb="42">
      <t>ウゴ</t>
    </rPh>
    <rPh sb="47" eb="48">
      <t>ツカ</t>
    </rPh>
    <rPh sb="52" eb="53">
      <t>トキ</t>
    </rPh>
    <rPh sb="61" eb="63">
      <t>ジョウタイ</t>
    </rPh>
    <rPh sb="64" eb="65">
      <t>オチイ</t>
    </rPh>
    <rPh sb="70" eb="73">
      <t>ヨウチュウイ</t>
    </rPh>
    <phoneticPr fontId="2"/>
  </si>
  <si>
    <r>
      <t>・IN後相場が逆行する現象は、相場認識力の不足からきている可能性大。</t>
    </r>
    <r>
      <rPr>
        <b/>
        <sz val="11"/>
        <color indexed="10"/>
        <rFont val="ＭＳ Ｐゴシック"/>
        <family val="3"/>
        <charset val="128"/>
      </rPr>
      <t>チャートパターン＝トレンドが出る手前のパターンの検証・刷り込みが必要！</t>
    </r>
    <rPh sb="3" eb="4">
      <t>ゴ</t>
    </rPh>
    <rPh sb="4" eb="6">
      <t>ソウバ</t>
    </rPh>
    <rPh sb="7" eb="9">
      <t>ギャッコウ</t>
    </rPh>
    <rPh sb="11" eb="13">
      <t>ゲンショウ</t>
    </rPh>
    <rPh sb="15" eb="17">
      <t>ソウバ</t>
    </rPh>
    <rPh sb="17" eb="20">
      <t>ニンシキリョク</t>
    </rPh>
    <rPh sb="21" eb="23">
      <t>フソク</t>
    </rPh>
    <rPh sb="29" eb="32">
      <t>カノウセイ</t>
    </rPh>
    <rPh sb="32" eb="33">
      <t>ダイ</t>
    </rPh>
    <rPh sb="48" eb="49">
      <t>デ</t>
    </rPh>
    <rPh sb="50" eb="52">
      <t>テマエ</t>
    </rPh>
    <rPh sb="58" eb="60">
      <t>ケンショウ</t>
    </rPh>
    <rPh sb="61" eb="62">
      <t>ス</t>
    </rPh>
    <rPh sb="63" eb="64">
      <t>コ</t>
    </rPh>
    <rPh sb="66" eb="68">
      <t>ヒツヨウ</t>
    </rPh>
    <phoneticPr fontId="2"/>
  </si>
  <si>
    <t>⇒来週は･･･</t>
    <rPh sb="1" eb="3">
      <t>ライシュウ</t>
    </rPh>
    <phoneticPr fontId="2"/>
  </si>
  <si>
    <t>・ルール厳守！</t>
    <rPh sb="4" eb="6">
      <t>ゲンシュ</t>
    </rPh>
    <phoneticPr fontId="2"/>
  </si>
  <si>
    <t>・検証ができない仕事中は前週同様、検証込みでデモトレ実践。帰宅後はリアルタイム相場は忘れて検証を進める。</t>
    <rPh sb="1" eb="3">
      <t>ケンショウ</t>
    </rPh>
    <rPh sb="8" eb="10">
      <t>シゴト</t>
    </rPh>
    <rPh sb="10" eb="11">
      <t>チュウ</t>
    </rPh>
    <rPh sb="12" eb="14">
      <t>ゼンシュウ</t>
    </rPh>
    <rPh sb="14" eb="16">
      <t>ドウヨウ</t>
    </rPh>
    <rPh sb="17" eb="19">
      <t>ケンショウ</t>
    </rPh>
    <rPh sb="19" eb="20">
      <t>コ</t>
    </rPh>
    <rPh sb="26" eb="28">
      <t>ジッセン</t>
    </rPh>
    <rPh sb="29" eb="31">
      <t>キタク</t>
    </rPh>
    <rPh sb="31" eb="32">
      <t>ゴ</t>
    </rPh>
    <rPh sb="39" eb="41">
      <t>ソウバ</t>
    </rPh>
    <rPh sb="42" eb="43">
      <t>ワス</t>
    </rPh>
    <rPh sb="45" eb="47">
      <t>ケンショウ</t>
    </rPh>
    <rPh sb="48" eb="49">
      <t>スス</t>
    </rPh>
    <phoneticPr fontId="2"/>
  </si>
  <si>
    <t>2015/9/14～</t>
    <phoneticPr fontId="2"/>
  </si>
  <si>
    <t>PB、EB等で早いタイミングでINする場合は、逆行し易いことを考慮して守りを固める（早めの撤退を心がける）。</t>
    <rPh sb="5" eb="6">
      <t>ナド</t>
    </rPh>
    <rPh sb="7" eb="8">
      <t>ハヤ</t>
    </rPh>
    <rPh sb="19" eb="21">
      <t>バアイ</t>
    </rPh>
    <rPh sb="23" eb="25">
      <t>ギャッコウ</t>
    </rPh>
    <rPh sb="26" eb="27">
      <t>ヤス</t>
    </rPh>
    <rPh sb="31" eb="33">
      <t>コウリョ</t>
    </rPh>
    <rPh sb="35" eb="36">
      <t>マモ</t>
    </rPh>
    <rPh sb="38" eb="39">
      <t>カタ</t>
    </rPh>
    <rPh sb="42" eb="43">
      <t>ハヤ</t>
    </rPh>
    <rPh sb="45" eb="47">
      <t>テッタイ</t>
    </rPh>
    <rPh sb="48" eb="49">
      <t>ココロ</t>
    </rPh>
    <phoneticPr fontId="2"/>
  </si>
  <si>
    <t>今週は僅差でのロスカットが２度あった。</t>
    <rPh sb="0" eb="2">
      <t>コンシュウ</t>
    </rPh>
    <rPh sb="3" eb="5">
      <t>キンサ</t>
    </rPh>
    <rPh sb="14" eb="15">
      <t>ド</t>
    </rPh>
    <phoneticPr fontId="2"/>
  </si>
  <si>
    <t>今週は一週間を通して初の勝ち越し♪勝率は７割。</t>
    <rPh sb="0" eb="2">
      <t>コンシュウ</t>
    </rPh>
    <rPh sb="3" eb="6">
      <t>イッシュウカン</t>
    </rPh>
    <rPh sb="7" eb="8">
      <t>トオ</t>
    </rPh>
    <rPh sb="10" eb="11">
      <t>ハツ</t>
    </rPh>
    <rPh sb="12" eb="13">
      <t>カ</t>
    </rPh>
    <rPh sb="14" eb="15">
      <t>コ</t>
    </rPh>
    <rPh sb="17" eb="19">
      <t>ショウリツ</t>
    </rPh>
    <rPh sb="21" eb="22">
      <t>ワリ</t>
    </rPh>
    <phoneticPr fontId="2"/>
  </si>
  <si>
    <t>来週も続けば最高だが、甘くないと思われる。覚悟はしておく。</t>
    <rPh sb="0" eb="2">
      <t>ライシュウ</t>
    </rPh>
    <rPh sb="3" eb="4">
      <t>ツヅ</t>
    </rPh>
    <rPh sb="6" eb="8">
      <t>サイコウ</t>
    </rPh>
    <rPh sb="11" eb="12">
      <t>アマ</t>
    </rPh>
    <rPh sb="16" eb="17">
      <t>オモ</t>
    </rPh>
    <rPh sb="21" eb="23">
      <t>カクゴ</t>
    </rPh>
    <phoneticPr fontId="2"/>
  </si>
  <si>
    <t>来週は･･･</t>
    <rPh sb="0" eb="2">
      <t>ライシュウ</t>
    </rPh>
    <phoneticPr fontId="2"/>
  </si>
  <si>
    <t>リスク/リワードの向上が必要＝トリガーを確認したら短い時間足でINタイミング探っていくトライを行う。</t>
    <rPh sb="9" eb="11">
      <t>コウジョウ</t>
    </rPh>
    <rPh sb="12" eb="14">
      <t>ヒツヨウ</t>
    </rPh>
    <rPh sb="20" eb="22">
      <t>カクニン</t>
    </rPh>
    <rPh sb="25" eb="26">
      <t>ミジカ</t>
    </rPh>
    <rPh sb="27" eb="29">
      <t>ジカン</t>
    </rPh>
    <rPh sb="29" eb="30">
      <t>アシ</t>
    </rPh>
    <rPh sb="38" eb="39">
      <t>サグ</t>
    </rPh>
    <rPh sb="47" eb="48">
      <t>オコナ</t>
    </rPh>
    <phoneticPr fontId="2"/>
  </si>
  <si>
    <t>相場との向き合い方は前週と同様。</t>
    <rPh sb="0" eb="2">
      <t>ソウバ</t>
    </rPh>
    <rPh sb="4" eb="5">
      <t>ム</t>
    </rPh>
    <rPh sb="6" eb="7">
      <t>ア</t>
    </rPh>
    <rPh sb="8" eb="9">
      <t>カタ</t>
    </rPh>
    <rPh sb="10" eb="12">
      <t>ゼンシュウ</t>
    </rPh>
    <rPh sb="13" eb="15">
      <t>ドウヨウ</t>
    </rPh>
    <phoneticPr fontId="2"/>
  </si>
  <si>
    <t>2015/9/21～</t>
    <phoneticPr fontId="2"/>
  </si>
  <si>
    <t>早く入るタイミングが分かりかけてきた。
D/J確認後時間足を短くする意味がやっと理解できた。</t>
    <rPh sb="0" eb="1">
      <t>ハヤ</t>
    </rPh>
    <rPh sb="2" eb="3">
      <t>ハイ</t>
    </rPh>
    <rPh sb="10" eb="11">
      <t>ワ</t>
    </rPh>
    <rPh sb="23" eb="25">
      <t>カクニン</t>
    </rPh>
    <rPh sb="25" eb="26">
      <t>ゴ</t>
    </rPh>
    <rPh sb="26" eb="28">
      <t>ジカン</t>
    </rPh>
    <rPh sb="28" eb="29">
      <t>アシ</t>
    </rPh>
    <rPh sb="30" eb="31">
      <t>ミジカ</t>
    </rPh>
    <rPh sb="34" eb="36">
      <t>イミ</t>
    </rPh>
    <rPh sb="40" eb="42">
      <t>リカイ</t>
    </rPh>
    <phoneticPr fontId="2"/>
  </si>
  <si>
    <t>利確がヘタすぎる。利益が出てる時に反転すると、どうしても持ち続けてしまい建値まで戻ってしまうことがある。
現在の自分のスキルでは、FIBに頼るのが効率的にもメンタル的にも一番良さそう。FIBでもリワード大きければ２０％近く獲れる。</t>
    <rPh sb="0" eb="2">
      <t>リカク</t>
    </rPh>
    <rPh sb="9" eb="11">
      <t>リエキ</t>
    </rPh>
    <rPh sb="12" eb="13">
      <t>デ</t>
    </rPh>
    <rPh sb="15" eb="16">
      <t>トキ</t>
    </rPh>
    <rPh sb="17" eb="19">
      <t>ハンテン</t>
    </rPh>
    <rPh sb="28" eb="29">
      <t>モ</t>
    </rPh>
    <rPh sb="30" eb="31">
      <t>ツヅ</t>
    </rPh>
    <rPh sb="36" eb="38">
      <t>タテネ</t>
    </rPh>
    <rPh sb="40" eb="41">
      <t>モド</t>
    </rPh>
    <rPh sb="53" eb="55">
      <t>ゲンザイ</t>
    </rPh>
    <rPh sb="56" eb="58">
      <t>ジブン</t>
    </rPh>
    <rPh sb="69" eb="70">
      <t>タヨ</t>
    </rPh>
    <rPh sb="73" eb="75">
      <t>コウリツ</t>
    </rPh>
    <rPh sb="75" eb="76">
      <t>テキ</t>
    </rPh>
    <rPh sb="82" eb="83">
      <t>テキ</t>
    </rPh>
    <rPh sb="85" eb="87">
      <t>イチバン</t>
    </rPh>
    <rPh sb="87" eb="88">
      <t>ヨ</t>
    </rPh>
    <rPh sb="101" eb="102">
      <t>オオ</t>
    </rPh>
    <rPh sb="109" eb="110">
      <t>チカ</t>
    </rPh>
    <rPh sb="111" eb="112">
      <t>ト</t>
    </rPh>
    <phoneticPr fontId="2"/>
  </si>
  <si>
    <t>エントリー時だけでなく、利確時もMA線やT/L等、効いてるラインをブレイクしたら決済を考えてもイイかも。</t>
    <rPh sb="5" eb="6">
      <t>ジ</t>
    </rPh>
    <rPh sb="12" eb="14">
      <t>リカク</t>
    </rPh>
    <rPh sb="14" eb="15">
      <t>ジ</t>
    </rPh>
    <rPh sb="18" eb="19">
      <t>セン</t>
    </rPh>
    <rPh sb="23" eb="24">
      <t>ナド</t>
    </rPh>
    <rPh sb="25" eb="26">
      <t>キ</t>
    </rPh>
    <rPh sb="40" eb="42">
      <t>ケッサイ</t>
    </rPh>
    <rPh sb="43" eb="44">
      <t>カンガ</t>
    </rPh>
    <phoneticPr fontId="2"/>
  </si>
  <si>
    <t>保有中は指標発表に特に注意する！</t>
    <rPh sb="0" eb="3">
      <t>ホユウチュウ</t>
    </rPh>
    <rPh sb="4" eb="6">
      <t>シヒョウ</t>
    </rPh>
    <rPh sb="6" eb="8">
      <t>ハッピョウ</t>
    </rPh>
    <rPh sb="9" eb="10">
      <t>トク</t>
    </rPh>
    <rPh sb="11" eb="13">
      <t>チュウイ</t>
    </rPh>
    <phoneticPr fontId="2"/>
  </si>
  <si>
    <t>ブレイク１回目はほぼダマシなので、２回目から入るようにする。1回目で上がってしまえばその機会はスルーして次にいく。
「騙しのダマシは少ない」ことから、２回目、３回目はIN。３回目もロスカットになった時は相場がルール通りになっているかもう１度確認。</t>
    <rPh sb="5" eb="7">
      <t>カイメ</t>
    </rPh>
    <rPh sb="18" eb="19">
      <t>カイ</t>
    </rPh>
    <rPh sb="19" eb="20">
      <t>メ</t>
    </rPh>
    <rPh sb="22" eb="23">
      <t>ハイ</t>
    </rPh>
    <rPh sb="31" eb="33">
      <t>カイメ</t>
    </rPh>
    <rPh sb="34" eb="35">
      <t>ア</t>
    </rPh>
    <rPh sb="44" eb="46">
      <t>キカイ</t>
    </rPh>
    <rPh sb="52" eb="53">
      <t>ツギ</t>
    </rPh>
    <phoneticPr fontId="2"/>
  </si>
  <si>
    <t>強いS/Rの見極めが必要
強いS/Rまでしっかり待つことが重要</t>
    <rPh sb="0" eb="1">
      <t>ツヨ</t>
    </rPh>
    <rPh sb="6" eb="8">
      <t>ミキワ</t>
    </rPh>
    <rPh sb="10" eb="12">
      <t>ヒツヨウ</t>
    </rPh>
    <rPh sb="13" eb="14">
      <t>ツヨ</t>
    </rPh>
    <rPh sb="24" eb="25">
      <t>マ</t>
    </rPh>
    <rPh sb="29" eb="31">
      <t>ジュウヨウ</t>
    </rPh>
    <phoneticPr fontId="2"/>
  </si>
  <si>
    <r>
      <t xml:space="preserve">後半D/Jの見落としが多かった。要注意！
</t>
    </r>
    <r>
      <rPr>
        <b/>
        <sz val="11"/>
        <color indexed="10"/>
        <rFont val="ＭＳ Ｐゴシック"/>
        <family val="3"/>
        <charset val="128"/>
      </rPr>
      <t>大きく勝てた事による安心感から、その後の見極めが甘くなった。←自分の悪い癖と認識。特に注意！！</t>
    </r>
    <rPh sb="0" eb="2">
      <t>コウハン</t>
    </rPh>
    <rPh sb="6" eb="8">
      <t>ミオ</t>
    </rPh>
    <rPh sb="11" eb="12">
      <t>オオ</t>
    </rPh>
    <rPh sb="16" eb="19">
      <t>ヨウチュウイ</t>
    </rPh>
    <rPh sb="21" eb="22">
      <t>オオ</t>
    </rPh>
    <rPh sb="24" eb="25">
      <t>カ</t>
    </rPh>
    <rPh sb="27" eb="28">
      <t>コト</t>
    </rPh>
    <rPh sb="31" eb="34">
      <t>アンシンカン</t>
    </rPh>
    <rPh sb="39" eb="40">
      <t>アト</t>
    </rPh>
    <rPh sb="41" eb="43">
      <t>ミキワ</t>
    </rPh>
    <rPh sb="45" eb="46">
      <t>アマ</t>
    </rPh>
    <rPh sb="52" eb="54">
      <t>ジブン</t>
    </rPh>
    <rPh sb="55" eb="56">
      <t>ワル</t>
    </rPh>
    <rPh sb="57" eb="58">
      <t>クセ</t>
    </rPh>
    <rPh sb="59" eb="61">
      <t>ニンシキ</t>
    </rPh>
    <rPh sb="62" eb="63">
      <t>トク</t>
    </rPh>
    <rPh sb="64" eb="66">
      <t>チュウイ</t>
    </rPh>
    <phoneticPr fontId="2"/>
  </si>
  <si>
    <t>チャネルを一旦抜けて戻ってきた時は、勢いがついている為反対側へ抜けやすい。と思う。</t>
    <rPh sb="5" eb="7">
      <t>イッタン</t>
    </rPh>
    <rPh sb="7" eb="8">
      <t>ヌ</t>
    </rPh>
    <rPh sb="10" eb="11">
      <t>モド</t>
    </rPh>
    <rPh sb="15" eb="16">
      <t>トキ</t>
    </rPh>
    <rPh sb="18" eb="19">
      <t>イキオ</t>
    </rPh>
    <rPh sb="26" eb="27">
      <t>タメ</t>
    </rPh>
    <rPh sb="27" eb="29">
      <t>ハンタイ</t>
    </rPh>
    <rPh sb="29" eb="30">
      <t>ガワ</t>
    </rPh>
    <rPh sb="31" eb="32">
      <t>ヌ</t>
    </rPh>
    <rPh sb="38" eb="39">
      <t>オモ</t>
    </rPh>
    <phoneticPr fontId="2"/>
  </si>
  <si>
    <t>自分ルールを「大きく獲れる方向」へ進化。来週より使って慣れる。</t>
    <rPh sb="0" eb="2">
      <t>ジブン</t>
    </rPh>
    <rPh sb="7" eb="8">
      <t>オオ</t>
    </rPh>
    <rPh sb="10" eb="11">
      <t>ト</t>
    </rPh>
    <rPh sb="13" eb="15">
      <t>ホウコウ</t>
    </rPh>
    <rPh sb="17" eb="19">
      <t>シンカ</t>
    </rPh>
    <rPh sb="20" eb="22">
      <t>ライシュウ</t>
    </rPh>
    <rPh sb="24" eb="25">
      <t>ツカ</t>
    </rPh>
    <rPh sb="27" eb="28">
      <t>ナ</t>
    </rPh>
    <phoneticPr fontId="2"/>
  </si>
  <si>
    <t>２、強いS/Rに近いor割り込んでいる事を確認</t>
    <rPh sb="2" eb="3">
      <t>ツヨ</t>
    </rPh>
    <rPh sb="8" eb="9">
      <t>チカ</t>
    </rPh>
    <rPh sb="12" eb="13">
      <t>ワ</t>
    </rPh>
    <rPh sb="14" eb="15">
      <t>コ</t>
    </rPh>
    <rPh sb="19" eb="20">
      <t>コト</t>
    </rPh>
    <rPh sb="21" eb="23">
      <t>カクニン</t>
    </rPh>
    <phoneticPr fontId="2"/>
  </si>
  <si>
    <t>４、１回目のブレイクがS/R、T/Lのどちらか一方のみならスルー。S/R、T/L両方をブレイクしていればINしてみる。</t>
    <rPh sb="3" eb="5">
      <t>カイメ</t>
    </rPh>
    <rPh sb="23" eb="25">
      <t>イッポウ</t>
    </rPh>
    <rPh sb="40" eb="42">
      <t>リョウホウ</t>
    </rPh>
    <phoneticPr fontId="2"/>
  </si>
  <si>
    <t>５、２回目はS/R、T/LどちらかがブレイクでIN。</t>
    <rPh sb="3" eb="5">
      <t>カイメ</t>
    </rPh>
    <phoneticPr fontId="2"/>
  </si>
  <si>
    <t>６、「騙しのダマシは少ない」ことから、３回目までは再IN狙うが、３回目も逆行した場合は諦めてその後の展開を勉強する。</t>
    <rPh sb="3" eb="4">
      <t>ダマ</t>
    </rPh>
    <rPh sb="10" eb="11">
      <t>スク</t>
    </rPh>
    <rPh sb="20" eb="21">
      <t>カイ</t>
    </rPh>
    <rPh sb="21" eb="22">
      <t>メ</t>
    </rPh>
    <rPh sb="25" eb="26">
      <t>サイ</t>
    </rPh>
    <rPh sb="28" eb="29">
      <t>ネラ</t>
    </rPh>
    <rPh sb="33" eb="35">
      <t>カイメ</t>
    </rPh>
    <rPh sb="36" eb="38">
      <t>ギャッコウ</t>
    </rPh>
    <rPh sb="40" eb="42">
      <t>バアイ</t>
    </rPh>
    <rPh sb="43" eb="44">
      <t>アキラ</t>
    </rPh>
    <rPh sb="48" eb="49">
      <t>アト</t>
    </rPh>
    <rPh sb="50" eb="52">
      <t>テンカイ</t>
    </rPh>
    <rPh sb="53" eb="55">
      <t>ベンキョウ</t>
    </rPh>
    <phoneticPr fontId="2"/>
  </si>
  <si>
    <t>2015/9/28～</t>
    <phoneticPr fontId="2"/>
  </si>
  <si>
    <t>「早く入って大きく獲る」方法は今の自分にはひとつしか無い。大きく獲れるのが魅力で、今週はこの手法のみ使っていた。
月曜の失敗は、手法がひとつなのでINタイミングを大事にしたいと思っているところに、見逃しからINできなかった事で精神的に焦りが出た為に起きた。</t>
    <rPh sb="1" eb="2">
      <t>ハヤ</t>
    </rPh>
    <rPh sb="3" eb="4">
      <t>ハイ</t>
    </rPh>
    <rPh sb="6" eb="7">
      <t>オオ</t>
    </rPh>
    <rPh sb="9" eb="10">
      <t>ト</t>
    </rPh>
    <rPh sb="12" eb="14">
      <t>ホウホウ</t>
    </rPh>
    <rPh sb="15" eb="16">
      <t>イマ</t>
    </rPh>
    <rPh sb="17" eb="19">
      <t>ジブン</t>
    </rPh>
    <rPh sb="26" eb="27">
      <t>ナ</t>
    </rPh>
    <rPh sb="29" eb="30">
      <t>オオ</t>
    </rPh>
    <rPh sb="32" eb="33">
      <t>ト</t>
    </rPh>
    <rPh sb="37" eb="39">
      <t>ミリョク</t>
    </rPh>
    <rPh sb="41" eb="43">
      <t>コンシュウ</t>
    </rPh>
    <rPh sb="46" eb="48">
      <t>シュホウ</t>
    </rPh>
    <rPh sb="50" eb="51">
      <t>ツカ</t>
    </rPh>
    <phoneticPr fontId="2"/>
  </si>
  <si>
    <t>月曜負けた相場を見直してみると、いつも勝っている相場よりチャートの上下動が大きく、チャートパターン、ブレイクポイントが分かりにくい状態だった。
火曜は「勝てるチャートパターン」と認識できる相場でINすると実際思った通り動いたので、冷静でいる限りは見分け可能。</t>
    <rPh sb="0" eb="2">
      <t>ゲツヨウ</t>
    </rPh>
    <rPh sb="2" eb="3">
      <t>マ</t>
    </rPh>
    <rPh sb="5" eb="7">
      <t>ソウバ</t>
    </rPh>
    <rPh sb="8" eb="10">
      <t>ミナオ</t>
    </rPh>
    <rPh sb="19" eb="20">
      <t>カ</t>
    </rPh>
    <rPh sb="24" eb="26">
      <t>ソウバ</t>
    </rPh>
    <rPh sb="33" eb="35">
      <t>ジョウゲ</t>
    </rPh>
    <rPh sb="35" eb="36">
      <t>ドウ</t>
    </rPh>
    <rPh sb="37" eb="38">
      <t>オオ</t>
    </rPh>
    <rPh sb="59" eb="60">
      <t>ワ</t>
    </rPh>
    <rPh sb="65" eb="67">
      <t>ジョウタイ</t>
    </rPh>
    <rPh sb="72" eb="74">
      <t>カヨウ</t>
    </rPh>
    <rPh sb="76" eb="77">
      <t>カ</t>
    </rPh>
    <rPh sb="89" eb="91">
      <t>ニンシキ</t>
    </rPh>
    <rPh sb="94" eb="96">
      <t>ソウバ</t>
    </rPh>
    <rPh sb="102" eb="104">
      <t>ジッサイ</t>
    </rPh>
    <rPh sb="104" eb="105">
      <t>オモ</t>
    </rPh>
    <rPh sb="107" eb="108">
      <t>トオ</t>
    </rPh>
    <rPh sb="109" eb="110">
      <t>ウゴ</t>
    </rPh>
    <rPh sb="115" eb="117">
      <t>レイセイ</t>
    </rPh>
    <rPh sb="120" eb="121">
      <t>カギ</t>
    </rPh>
    <rPh sb="123" eb="125">
      <t>ミワ</t>
    </rPh>
    <rPh sb="126" eb="128">
      <t>カノウ</t>
    </rPh>
    <phoneticPr fontId="2"/>
  </si>
  <si>
    <r>
      <t>No.52のように</t>
    </r>
    <r>
      <rPr>
        <sz val="11"/>
        <color rgb="FF000000"/>
        <rFont val="Calibri"/>
        <family val="2"/>
      </rPr>
      <t>FIB</t>
    </r>
    <r>
      <rPr>
        <sz val="11"/>
        <color rgb="FF000000"/>
        <rFont val="ＭＳ Ｐゴシック"/>
        <family val="3"/>
        <charset val="128"/>
      </rPr>
      <t>法が適用できる環境で最高値から入れた時は、
ストップを建値移動せずに長期間保有すれば</t>
    </r>
    <r>
      <rPr>
        <sz val="11"/>
        <color rgb="FF000000"/>
        <rFont val="Calibri"/>
        <family val="2"/>
      </rPr>
      <t>FIB</t>
    </r>
    <r>
      <rPr>
        <sz val="11"/>
        <color rgb="FF000000"/>
        <rFont val="ＭＳ Ｐゴシック"/>
        <family val="3"/>
        <charset val="128"/>
      </rPr>
      <t>法のｰ</t>
    </r>
    <r>
      <rPr>
        <sz val="11"/>
        <color rgb="FF000000"/>
        <rFont val="Calibri"/>
        <family val="2"/>
      </rPr>
      <t>61.8</t>
    </r>
    <r>
      <rPr>
        <sz val="11"/>
        <color rgb="FF000000"/>
        <rFont val="ＭＳ Ｐゴシック"/>
        <family val="3"/>
        <charset val="128"/>
      </rPr>
      <t>までいく可能性が高く、大きく獲れるかも。</t>
    </r>
    <rPh sb="30" eb="31">
      <t>トキ</t>
    </rPh>
    <phoneticPr fontId="2"/>
  </si>
  <si>
    <t>保有中に逆方向にD/Jが出たら決済の構えに入るのが良さそう。</t>
    <rPh sb="0" eb="3">
      <t>ホユウチュウ</t>
    </rPh>
    <rPh sb="4" eb="5">
      <t>ギャク</t>
    </rPh>
    <rPh sb="5" eb="7">
      <t>ホウコウ</t>
    </rPh>
    <rPh sb="12" eb="13">
      <t>デ</t>
    </rPh>
    <rPh sb="15" eb="17">
      <t>ケッサイ</t>
    </rPh>
    <rPh sb="18" eb="19">
      <t>カマ</t>
    </rPh>
    <rPh sb="21" eb="22">
      <t>ハイ</t>
    </rPh>
    <rPh sb="25" eb="26">
      <t>ヨ</t>
    </rPh>
    <phoneticPr fontId="2"/>
  </si>
  <si>
    <t>ルールを未だに守れない時がある。負けなら負けと切り捨てる！</t>
    <rPh sb="4" eb="5">
      <t>イマ</t>
    </rPh>
    <rPh sb="7" eb="8">
      <t>マモ</t>
    </rPh>
    <rPh sb="11" eb="12">
      <t>トキ</t>
    </rPh>
    <rPh sb="16" eb="17">
      <t>マ</t>
    </rPh>
    <rPh sb="20" eb="21">
      <t>マ</t>
    </rPh>
    <rPh sb="23" eb="24">
      <t>キ</t>
    </rPh>
    <rPh sb="25" eb="26">
      <t>ス</t>
    </rPh>
    <phoneticPr fontId="2"/>
  </si>
  <si>
    <t>今週得た気づき</t>
    <rPh sb="0" eb="2">
      <t>コンシュウ</t>
    </rPh>
    <rPh sb="2" eb="3">
      <t>エ</t>
    </rPh>
    <rPh sb="4" eb="5">
      <t>キ</t>
    </rPh>
    <phoneticPr fontId="2"/>
  </si>
  <si>
    <t>・時間をかけて狙っていたタイミングを外した時は、気持ちを次に切り替える。引きずらない。</t>
    <rPh sb="1" eb="3">
      <t>ジカン</t>
    </rPh>
    <rPh sb="7" eb="8">
      <t>ネラ</t>
    </rPh>
    <rPh sb="18" eb="19">
      <t>ハズ</t>
    </rPh>
    <rPh sb="21" eb="22">
      <t>トキ</t>
    </rPh>
    <rPh sb="24" eb="26">
      <t>キモ</t>
    </rPh>
    <rPh sb="28" eb="29">
      <t>ツギ</t>
    </rPh>
    <rPh sb="30" eb="31">
      <t>キ</t>
    </rPh>
    <rPh sb="32" eb="33">
      <t>カ</t>
    </rPh>
    <rPh sb="36" eb="37">
      <t>ヒ</t>
    </rPh>
    <phoneticPr fontId="2"/>
  </si>
  <si>
    <t>・当初設定したL/S幅を広げない。　負けを認める。</t>
    <rPh sb="1" eb="3">
      <t>トウショ</t>
    </rPh>
    <rPh sb="3" eb="5">
      <t>セッテイ</t>
    </rPh>
    <rPh sb="10" eb="11">
      <t>ハバ</t>
    </rPh>
    <rPh sb="12" eb="13">
      <t>ヒロ</t>
    </rPh>
    <rPh sb="18" eb="19">
      <t>マ</t>
    </rPh>
    <rPh sb="21" eb="22">
      <t>ミト</t>
    </rPh>
    <phoneticPr fontId="2"/>
  </si>
  <si>
    <t>No.</t>
    <phoneticPr fontId="2"/>
  </si>
  <si>
    <t>通貨ペア</t>
  </si>
  <si>
    <t>売買</t>
  </si>
  <si>
    <t>数量</t>
  </si>
  <si>
    <t>エントリー手法</t>
  </si>
  <si>
    <t>時間足</t>
  </si>
  <si>
    <t>エントリー日時</t>
  </si>
  <si>
    <t>エントリー価格</t>
  </si>
  <si>
    <t>決済時間足</t>
  </si>
  <si>
    <t>決済日時</t>
  </si>
  <si>
    <t>決済価格</t>
  </si>
  <si>
    <t>決済手法</t>
  </si>
  <si>
    <t>結果</t>
  </si>
  <si>
    <t>利益pips</t>
  </si>
  <si>
    <t>損失pips</t>
  </si>
  <si>
    <t>金額　</t>
  </si>
  <si>
    <t>資金</t>
    <rPh sb="0" eb="2">
      <t>シキン</t>
    </rPh>
    <phoneticPr fontId="2"/>
  </si>
  <si>
    <t>EURGBP</t>
    <phoneticPr fontId="2"/>
  </si>
  <si>
    <t>sell</t>
    <phoneticPr fontId="2"/>
  </si>
  <si>
    <t>合計</t>
  </si>
  <si>
    <t>トレード詳細データ</t>
  </si>
  <si>
    <t>通貨ペア別エントリー回数</t>
  </si>
  <si>
    <t>Buy</t>
  </si>
  <si>
    <t>Sell</t>
  </si>
  <si>
    <t>トレード期間</t>
  </si>
  <si>
    <t>買いエントリー回数</t>
  </si>
  <si>
    <t>売りエントリー回数</t>
  </si>
  <si>
    <t>合計トレード回数</t>
  </si>
  <si>
    <t>合計勝ち数</t>
  </si>
  <si>
    <t>合計負け数</t>
  </si>
  <si>
    <t>引き分け</t>
  </si>
  <si>
    <t>保留</t>
  </si>
  <si>
    <t>合計利益</t>
  </si>
  <si>
    <t>合計損失</t>
  </si>
  <si>
    <t>合計損益</t>
  </si>
  <si>
    <t>平均利益</t>
  </si>
  <si>
    <t>平均損失</t>
  </si>
  <si>
    <t>最大連勝数</t>
  </si>
  <si>
    <t>最大連敗数</t>
  </si>
  <si>
    <t>最大DD(pips)</t>
  </si>
  <si>
    <t>勝率</t>
  </si>
  <si>
    <t>エントリー手法別エントリー回数</t>
  </si>
  <si>
    <t>損益pips</t>
  </si>
  <si>
    <t>リベンジャーズ</t>
  </si>
  <si>
    <t>PAリベンジャーズ</t>
  </si>
  <si>
    <t>TJK</t>
  </si>
  <si>
    <t>HIS +1010</t>
  </si>
  <si>
    <t>RF +1010</t>
  </si>
  <si>
    <t>開始日</t>
    <rPh sb="0" eb="3">
      <t>カイシビ</t>
    </rPh>
    <phoneticPr fontId="2"/>
  </si>
  <si>
    <t>ルール</t>
    <phoneticPr fontId="2"/>
  </si>
  <si>
    <t>いろいろ</t>
    <phoneticPr fontId="2"/>
  </si>
  <si>
    <t>2015.08.17～</t>
    <phoneticPr fontId="2"/>
  </si>
  <si>
    <t>とりあえずデモトレやってみる。
初期資金１００万円、リスク３％、複利で運用</t>
    <rPh sb="16" eb="18">
      <t>ショキ</t>
    </rPh>
    <rPh sb="18" eb="20">
      <t>シキン</t>
    </rPh>
    <rPh sb="23" eb="24">
      <t>マン</t>
    </rPh>
    <rPh sb="24" eb="25">
      <t>エン</t>
    </rPh>
    <rPh sb="32" eb="34">
      <t>フクリ</t>
    </rPh>
    <rPh sb="35" eb="37">
      <t>ウンヨウ</t>
    </rPh>
    <phoneticPr fontId="2"/>
  </si>
  <si>
    <t>No.1の続き</t>
    <rPh sb="5" eb="6">
      <t>ツヅ</t>
    </rPh>
    <phoneticPr fontId="2"/>
  </si>
  <si>
    <t>2015.08.31～</t>
    <phoneticPr fontId="2"/>
  </si>
  <si>
    <r>
      <t>検証で成績が良かったルールを適用。</t>
    </r>
    <r>
      <rPr>
        <sz val="11"/>
        <color indexed="8"/>
        <rFont val="ＭＳ Ｐゴシック"/>
        <family val="3"/>
        <charset val="128"/>
      </rPr>
      <t xml:space="preserve">
・ダイバージェンスに仕掛け１，２を組み合わせる
・MACDが逆行・反転すれば条件解除。
・条件継続中は一度損切りしても再度仕掛け１，２が出れば再エントリーする
・初動時20pips利益が乗ればストップ建値移動
・トレーリングはEB、PB
・S/Lは１０pipsの余裕を見る←9/18追記：余裕とれてない
・チャートパターンも意識しながら進める
・FIBトレードも追加（9/14～）</t>
    </r>
    <rPh sb="0" eb="2">
      <t>ケンショウ</t>
    </rPh>
    <rPh sb="3" eb="5">
      <t>セイセキ</t>
    </rPh>
    <rPh sb="6" eb="7">
      <t>ヨ</t>
    </rPh>
    <rPh sb="14" eb="16">
      <t>テキヨウ</t>
    </rPh>
    <rPh sb="48" eb="50">
      <t>ギャッコウ</t>
    </rPh>
    <rPh sb="51" eb="53">
      <t>ハンテン</t>
    </rPh>
    <rPh sb="56" eb="58">
      <t>ジョウケン</t>
    </rPh>
    <rPh sb="58" eb="60">
      <t>カイジョ</t>
    </rPh>
    <rPh sb="63" eb="65">
      <t>ジョウケン</t>
    </rPh>
    <rPh sb="65" eb="68">
      <t>ケイゾクチュウ</t>
    </rPh>
    <rPh sb="69" eb="71">
      <t>イチド</t>
    </rPh>
    <rPh sb="71" eb="72">
      <t>ソン</t>
    </rPh>
    <rPh sb="72" eb="73">
      <t>ギ</t>
    </rPh>
    <rPh sb="77" eb="79">
      <t>サイド</t>
    </rPh>
    <rPh sb="79" eb="81">
      <t>シカ</t>
    </rPh>
    <rPh sb="86" eb="87">
      <t>デ</t>
    </rPh>
    <rPh sb="89" eb="90">
      <t>サイ</t>
    </rPh>
    <rPh sb="159" eb="161">
      <t>ツイキ</t>
    </rPh>
    <rPh sb="162" eb="164">
      <t>ヨユウ</t>
    </rPh>
    <rPh sb="199" eb="201">
      <t>ツイカ</t>
    </rPh>
    <phoneticPr fontId="2"/>
  </si>
  <si>
    <t>デモトレ通貨</t>
    <rPh sb="4" eb="6">
      <t>ツウカ</t>
    </rPh>
    <phoneticPr fontId="2"/>
  </si>
  <si>
    <t>2015.10.05～</t>
    <phoneticPr fontId="2"/>
  </si>
  <si>
    <t>2015/10/05～</t>
    <phoneticPr fontId="2"/>
  </si>
  <si>
    <t xml:space="preserve">GBPUSDの買いで利益を伸ばしている最中に、同じ値動きをしていたAUDJPYに売りでINした。相関性が確認できればINを控える。
</t>
    <rPh sb="7" eb="8">
      <t>カ</t>
    </rPh>
    <rPh sb="23" eb="24">
      <t>オナ</t>
    </rPh>
    <rPh sb="25" eb="27">
      <t>ネウゴ</t>
    </rPh>
    <rPh sb="40" eb="41">
      <t>ウ</t>
    </rPh>
    <rPh sb="48" eb="51">
      <t>ソウカンセイ</t>
    </rPh>
    <rPh sb="52" eb="54">
      <t>カクニン</t>
    </rPh>
    <rPh sb="61" eb="62">
      <t>ヒカ</t>
    </rPh>
    <phoneticPr fontId="2"/>
  </si>
  <si>
    <t>新手法のSELL-LIMIT指値使用はEURUSDのみに留める。</t>
    <rPh sb="0" eb="3">
      <t>シンシュホウ</t>
    </rPh>
    <rPh sb="14" eb="16">
      <t>サシネ</t>
    </rPh>
    <rPh sb="16" eb="18">
      <t>シヨウ</t>
    </rPh>
    <rPh sb="28" eb="29">
      <t>トド</t>
    </rPh>
    <phoneticPr fontId="2"/>
  </si>
  <si>
    <t>エントリー、L/Sにはスプレッドの加算を忘れない</t>
    <rPh sb="17" eb="19">
      <t>カサン</t>
    </rPh>
    <rPh sb="20" eb="21">
      <t>ワス</t>
    </rPh>
    <phoneticPr fontId="2"/>
  </si>
  <si>
    <t>大きく獲れた後は、いつも以上に慎重になる！</t>
    <rPh sb="0" eb="1">
      <t>オオ</t>
    </rPh>
    <rPh sb="3" eb="4">
      <t>ト</t>
    </rPh>
    <rPh sb="6" eb="7">
      <t>アト</t>
    </rPh>
    <rPh sb="12" eb="14">
      <t>イジョウ</t>
    </rPh>
    <rPh sb="15" eb="17">
      <t>シンチョウ</t>
    </rPh>
    <phoneticPr fontId="2"/>
  </si>
  <si>
    <t>１、４H足or１H足でD/Jを確認（戻りの無い相場だと尚良し）</t>
    <rPh sb="4" eb="5">
      <t>アシ</t>
    </rPh>
    <rPh sb="9" eb="10">
      <t>アシ</t>
    </rPh>
    <rPh sb="15" eb="17">
      <t>カクニン</t>
    </rPh>
    <rPh sb="18" eb="19">
      <t>モド</t>
    </rPh>
    <rPh sb="21" eb="22">
      <t>ナ</t>
    </rPh>
    <rPh sb="23" eb="25">
      <t>ソウバ</t>
    </rPh>
    <rPh sb="27" eb="28">
      <t>ナオ</t>
    </rPh>
    <rPh sb="28" eb="29">
      <t>ヨ</t>
    </rPh>
    <phoneticPr fontId="2"/>
  </si>
  <si>
    <t>３、１５分足で、チャートパターンを確認。少なくともWトップ・ボトムになるまでは待つ</t>
    <rPh sb="4" eb="5">
      <t>フン</t>
    </rPh>
    <rPh sb="5" eb="6">
      <t>アシ</t>
    </rPh>
    <rPh sb="17" eb="19">
      <t>カクニン</t>
    </rPh>
    <rPh sb="20" eb="21">
      <t>スク</t>
    </rPh>
    <rPh sb="39" eb="40">
      <t>マ</t>
    </rPh>
    <phoneticPr fontId="2"/>
  </si>
  <si>
    <t>・指標発表で大きく動いた時、心を乱さない。　リアルタイムで動きを見るのは良いが、今は決して取引しない。</t>
    <phoneticPr fontId="2"/>
  </si>
  <si>
    <t>相関性（順方向）が確認できる通貨ペアは、保有中の通貨ペアと逆方向にINしない。</t>
    <rPh sb="0" eb="3">
      <t>ソウカンセイ</t>
    </rPh>
    <rPh sb="4" eb="5">
      <t>ジュン</t>
    </rPh>
    <rPh sb="5" eb="7">
      <t>ホウコウ</t>
    </rPh>
    <rPh sb="9" eb="11">
      <t>カクニン</t>
    </rPh>
    <rPh sb="14" eb="16">
      <t>ツウカ</t>
    </rPh>
    <rPh sb="20" eb="23">
      <t>ホユウチュウ</t>
    </rPh>
    <rPh sb="24" eb="26">
      <t>ツウカ</t>
    </rPh>
    <rPh sb="29" eb="30">
      <t>ギャク</t>
    </rPh>
    <rPh sb="30" eb="32">
      <t>ホウコウ</t>
    </rPh>
    <phoneticPr fontId="2"/>
  </si>
  <si>
    <t>基本</t>
    <rPh sb="0" eb="2">
      <t>キホン</t>
    </rPh>
    <phoneticPr fontId="2"/>
  </si>
  <si>
    <t>IN時</t>
    <rPh sb="2" eb="3">
      <t>ジ</t>
    </rPh>
    <phoneticPr fontId="2"/>
  </si>
  <si>
    <t>保有中</t>
    <rPh sb="0" eb="3">
      <t>ホユウチュウ</t>
    </rPh>
    <phoneticPr fontId="2"/>
  </si>
  <si>
    <t>決済時</t>
    <rPh sb="0" eb="2">
      <t>ケッサイ</t>
    </rPh>
    <rPh sb="2" eb="3">
      <t>ジ</t>
    </rPh>
    <phoneticPr fontId="2"/>
  </si>
  <si>
    <t>指標発表で大きく動いた時、心を乱さない！！　リアルタイムで動きを見るのは良いが、今は決して取引しない。</t>
    <phoneticPr fontId="2"/>
  </si>
  <si>
    <t>強いS/Rを見極める</t>
    <phoneticPr fontId="2"/>
  </si>
  <si>
    <t>当初設定したL/S幅を広げない！！　
負けを認める。</t>
    <phoneticPr fontId="2"/>
  </si>
  <si>
    <t>掟</t>
    <rPh sb="0" eb="1">
      <t>オキテ</t>
    </rPh>
    <phoneticPr fontId="2"/>
  </si>
  <si>
    <t>常にどちら方向へも動く想定が必要！</t>
    <phoneticPr fontId="2"/>
  </si>
  <si>
    <t>トレンド転換の読み間違いが多い。勝率低さの要因。</t>
    <rPh sb="4" eb="6">
      <t>テンカン</t>
    </rPh>
    <rPh sb="7" eb="8">
      <t>ヨ</t>
    </rPh>
    <rPh sb="9" eb="11">
      <t>マチガ</t>
    </rPh>
    <rPh sb="13" eb="14">
      <t>オオ</t>
    </rPh>
    <rPh sb="16" eb="18">
      <t>ショウリツ</t>
    </rPh>
    <rPh sb="18" eb="19">
      <t>ヒク</t>
    </rPh>
    <rPh sb="21" eb="23">
      <t>ヨウイン</t>
    </rPh>
    <phoneticPr fontId="2"/>
  </si>
  <si>
    <t>○新手法（１．FIBトレード法が適用できる環境で　２．78.6まで戻った時に　３．D/J、チャートパターン等の根拠があればIN。ストップは０．００）
○FS
上記２つを主なトレードルールとして用いる。
・決済タイミングは基本はFIB38.2。リアルタイムで追える時はダウをメインにPB,EBでトレーリングして相場観を磨く。</t>
    <rPh sb="1" eb="2">
      <t>シン</t>
    </rPh>
    <rPh sb="2" eb="4">
      <t>シュホウ</t>
    </rPh>
    <rPh sb="14" eb="15">
      <t>ホウ</t>
    </rPh>
    <rPh sb="16" eb="18">
      <t>テキヨウ</t>
    </rPh>
    <rPh sb="21" eb="23">
      <t>カンキョウ</t>
    </rPh>
    <rPh sb="33" eb="34">
      <t>モド</t>
    </rPh>
    <rPh sb="36" eb="37">
      <t>トキ</t>
    </rPh>
    <rPh sb="53" eb="54">
      <t>ナド</t>
    </rPh>
    <rPh sb="55" eb="57">
      <t>コンキョ</t>
    </rPh>
    <rPh sb="79" eb="81">
      <t>ジョウキ</t>
    </rPh>
    <rPh sb="84" eb="85">
      <t>オモ</t>
    </rPh>
    <rPh sb="96" eb="97">
      <t>モチ</t>
    </rPh>
    <rPh sb="102" eb="104">
      <t>ケッサイ</t>
    </rPh>
    <rPh sb="110" eb="112">
      <t>キホン</t>
    </rPh>
    <rPh sb="128" eb="129">
      <t>オ</t>
    </rPh>
    <rPh sb="131" eb="132">
      <t>トキ</t>
    </rPh>
    <rPh sb="154" eb="157">
      <t>ソウバカン</t>
    </rPh>
    <rPh sb="158" eb="159">
      <t>ミガ</t>
    </rPh>
    <phoneticPr fontId="2"/>
  </si>
  <si>
    <t>2015/10/12～</t>
    <phoneticPr fontId="2"/>
  </si>
  <si>
    <t>笹田さんのように、自分の想定と違う動きをした時はその相場からは一旦離れるのが良いかも（明確な条件が出れば別）。</t>
    <rPh sb="0" eb="2">
      <t>ササダ</t>
    </rPh>
    <rPh sb="9" eb="11">
      <t>ジブン</t>
    </rPh>
    <rPh sb="12" eb="14">
      <t>ソウテイ</t>
    </rPh>
    <rPh sb="15" eb="16">
      <t>チガ</t>
    </rPh>
    <rPh sb="17" eb="18">
      <t>ウゴ</t>
    </rPh>
    <rPh sb="22" eb="23">
      <t>トキ</t>
    </rPh>
    <rPh sb="26" eb="28">
      <t>ソウバ</t>
    </rPh>
    <rPh sb="31" eb="33">
      <t>イッタン</t>
    </rPh>
    <rPh sb="33" eb="34">
      <t>ハナ</t>
    </rPh>
    <rPh sb="38" eb="39">
      <t>イ</t>
    </rPh>
    <rPh sb="43" eb="45">
      <t>メイカク</t>
    </rPh>
    <rPh sb="46" eb="48">
      <t>ジョウケン</t>
    </rPh>
    <rPh sb="49" eb="50">
      <t>デ</t>
    </rPh>
    <rPh sb="52" eb="53">
      <t>ベツ</t>
    </rPh>
    <phoneticPr fontId="2"/>
  </si>
  <si>
    <t>「見逃すこと」に対する怯えがメンタルを崩す大きなきっかけになっている！
まずは「見逃すこと」に慣れる！！</t>
    <rPh sb="1" eb="3">
      <t>ミノガ</t>
    </rPh>
    <rPh sb="8" eb="9">
      <t>タイ</t>
    </rPh>
    <rPh sb="11" eb="12">
      <t>オビ</t>
    </rPh>
    <rPh sb="19" eb="20">
      <t>クズ</t>
    </rPh>
    <rPh sb="21" eb="22">
      <t>オオ</t>
    </rPh>
    <rPh sb="40" eb="42">
      <t>ミノガ</t>
    </rPh>
    <rPh sb="47" eb="48">
      <t>ナ</t>
    </rPh>
    <phoneticPr fontId="2"/>
  </si>
  <si>
    <t>時間をかけて狙っていたタイミングを逃がした時は、気持ちを次に切り替える。引きずらない。</t>
    <rPh sb="17" eb="18">
      <t>ニ</t>
    </rPh>
    <phoneticPr fontId="2"/>
  </si>
  <si>
    <t>チャンスを逃した時、心を乱さない！！</t>
    <rPh sb="5" eb="6">
      <t>ノガ</t>
    </rPh>
    <rPh sb="8" eb="9">
      <t>トキ</t>
    </rPh>
    <rPh sb="10" eb="11">
      <t>ココロ</t>
    </rPh>
    <rPh sb="12" eb="13">
      <t>ミダ</t>
    </rPh>
    <phoneticPr fontId="2"/>
  </si>
  <si>
    <t>FS等の検証不足による経験不足が響いている。</t>
    <rPh sb="2" eb="3">
      <t>ナド</t>
    </rPh>
    <rPh sb="4" eb="6">
      <t>ケンショウ</t>
    </rPh>
    <rPh sb="6" eb="8">
      <t>フソク</t>
    </rPh>
    <rPh sb="11" eb="13">
      <t>ケイケン</t>
    </rPh>
    <rPh sb="13" eb="15">
      <t>フソク</t>
    </rPh>
    <rPh sb="16" eb="17">
      <t>ヒビ</t>
    </rPh>
    <phoneticPr fontId="2"/>
  </si>
  <si>
    <t>今週はほぼ狙い通りのトレードで２連勝後、水曜晩の負けで崩れて５連敗。。</t>
    <rPh sb="0" eb="2">
      <t>コンシュウ</t>
    </rPh>
    <rPh sb="5" eb="6">
      <t>ネラ</t>
    </rPh>
    <rPh sb="7" eb="8">
      <t>ドオ</t>
    </rPh>
    <rPh sb="16" eb="18">
      <t>レンショウ</t>
    </rPh>
    <rPh sb="18" eb="19">
      <t>ゴ</t>
    </rPh>
    <rPh sb="20" eb="22">
      <t>スイヨウ</t>
    </rPh>
    <rPh sb="22" eb="23">
      <t>バン</t>
    </rPh>
    <rPh sb="24" eb="25">
      <t>マ</t>
    </rPh>
    <rPh sb="27" eb="28">
      <t>クズ</t>
    </rPh>
    <rPh sb="31" eb="33">
      <t>レンパイ</t>
    </rPh>
    <phoneticPr fontId="2"/>
  </si>
  <si>
    <t>「負けない」を心がける！</t>
    <rPh sb="1" eb="2">
      <t>マ</t>
    </rPh>
    <rPh sb="7" eb="8">
      <t>ココロ</t>
    </rPh>
    <phoneticPr fontId="2"/>
  </si>
  <si>
    <t>「負けない」を心がける</t>
    <rPh sb="1" eb="2">
      <t>マ</t>
    </rPh>
    <rPh sb="7" eb="8">
      <t>ココロ</t>
    </rPh>
    <phoneticPr fontId="2"/>
  </si>
  <si>
    <t>ＦＩＢ自分ルールに条件追加：78.2までヒゲで戻るのがＢＥＳT。78.2と100の中間程度まで戻ってしまったら、天井（底値）更新の可能性アリとして見送る。</t>
    <rPh sb="3" eb="5">
      <t>ジブン</t>
    </rPh>
    <rPh sb="9" eb="11">
      <t>ジョウケン</t>
    </rPh>
    <rPh sb="11" eb="13">
      <t>ツイカ</t>
    </rPh>
    <rPh sb="23" eb="24">
      <t>モド</t>
    </rPh>
    <rPh sb="41" eb="43">
      <t>チュウカン</t>
    </rPh>
    <rPh sb="43" eb="45">
      <t>テイド</t>
    </rPh>
    <rPh sb="47" eb="48">
      <t>モド</t>
    </rPh>
    <rPh sb="56" eb="58">
      <t>テンジョウ</t>
    </rPh>
    <rPh sb="59" eb="61">
      <t>ソコネ</t>
    </rPh>
    <rPh sb="62" eb="64">
      <t>コウシン</t>
    </rPh>
    <rPh sb="65" eb="68">
      <t>カノウセイ</t>
    </rPh>
    <rPh sb="73" eb="75">
      <t>ミオク</t>
    </rPh>
    <phoneticPr fontId="2"/>
  </si>
  <si>
    <t>やはり負けた後の精神状態が良くない。前も負けた後に崩れた。</t>
    <rPh sb="3" eb="4">
      <t>マ</t>
    </rPh>
    <rPh sb="6" eb="7">
      <t>アト</t>
    </rPh>
    <rPh sb="8" eb="10">
      <t>セイシン</t>
    </rPh>
    <rPh sb="10" eb="12">
      <t>ジョウタイ</t>
    </rPh>
    <rPh sb="13" eb="14">
      <t>ヨ</t>
    </rPh>
    <rPh sb="18" eb="19">
      <t>マエ</t>
    </rPh>
    <rPh sb="20" eb="21">
      <t>マ</t>
    </rPh>
    <rPh sb="23" eb="24">
      <t>アト</t>
    </rPh>
    <rPh sb="25" eb="26">
      <t>クズ</t>
    </rPh>
    <phoneticPr fontId="2"/>
  </si>
  <si>
    <t>４連敗のうち２回は無駄トレード（保有中のペアと同じ流れの通貨ペアに手を出してWで損切り／仲間が獲れた急落を乗り逃がして焦って根拠が弱い状態でINした）</t>
    <rPh sb="1" eb="3">
      <t>レンパイ</t>
    </rPh>
    <rPh sb="7" eb="8">
      <t>カイ</t>
    </rPh>
    <rPh sb="9" eb="11">
      <t>ムダ</t>
    </rPh>
    <rPh sb="16" eb="19">
      <t>ホユウチュウ</t>
    </rPh>
    <rPh sb="23" eb="24">
      <t>オナ</t>
    </rPh>
    <rPh sb="25" eb="26">
      <t>ナガ</t>
    </rPh>
    <rPh sb="28" eb="30">
      <t>ツウカ</t>
    </rPh>
    <rPh sb="33" eb="34">
      <t>テ</t>
    </rPh>
    <rPh sb="35" eb="36">
      <t>ダ</t>
    </rPh>
    <rPh sb="40" eb="41">
      <t>ソン</t>
    </rPh>
    <rPh sb="41" eb="42">
      <t>ギ</t>
    </rPh>
    <rPh sb="44" eb="46">
      <t>ナカマ</t>
    </rPh>
    <rPh sb="47" eb="48">
      <t>ト</t>
    </rPh>
    <rPh sb="50" eb="51">
      <t>キュウ</t>
    </rPh>
    <rPh sb="51" eb="52">
      <t>ラク</t>
    </rPh>
    <rPh sb="53" eb="54">
      <t>ノ</t>
    </rPh>
    <rPh sb="55" eb="56">
      <t>ニ</t>
    </rPh>
    <rPh sb="59" eb="60">
      <t>アセ</t>
    </rPh>
    <rPh sb="62" eb="64">
      <t>コンキョ</t>
    </rPh>
    <rPh sb="65" eb="66">
      <t>ヨワ</t>
    </rPh>
    <rPh sb="67" eb="69">
      <t>ジョウタイ</t>
    </rPh>
    <phoneticPr fontId="2"/>
  </si>
  <si>
    <t>ともひろくんのように、１週間あたりで１０％勝ったら鉄板以外はトレードしない心構えに切り替える。</t>
    <rPh sb="12" eb="13">
      <t>シュウ</t>
    </rPh>
    <rPh sb="13" eb="14">
      <t>カン</t>
    </rPh>
    <rPh sb="21" eb="22">
      <t>カ</t>
    </rPh>
    <rPh sb="25" eb="27">
      <t>テッパン</t>
    </rPh>
    <rPh sb="27" eb="29">
      <t>イガイ</t>
    </rPh>
    <rPh sb="37" eb="39">
      <t>ココロガマ</t>
    </rPh>
    <rPh sb="41" eb="42">
      <t>キ</t>
    </rPh>
    <rPh sb="43" eb="44">
      <t>カ</t>
    </rPh>
    <phoneticPr fontId="2"/>
  </si>
  <si>
    <t>通貨別成績表</t>
    <rPh sb="0" eb="2">
      <t>ツウカ</t>
    </rPh>
    <rPh sb="2" eb="3">
      <t>ベツ</t>
    </rPh>
    <rPh sb="3" eb="5">
      <t>セイセキ</t>
    </rPh>
    <rPh sb="5" eb="6">
      <t>ヒョウ</t>
    </rPh>
    <phoneticPr fontId="2"/>
  </si>
  <si>
    <t>通貨ペア</t>
    <rPh sb="0" eb="2">
      <t>ツウカ</t>
    </rPh>
    <phoneticPr fontId="2"/>
  </si>
  <si>
    <t>利益合計</t>
    <rPh sb="0" eb="2">
      <t>リエキ</t>
    </rPh>
    <rPh sb="2" eb="4">
      <t>ゴウケイ</t>
    </rPh>
    <phoneticPr fontId="2"/>
  </si>
  <si>
    <t>損失合計</t>
    <rPh sb="0" eb="2">
      <t>ソンシツ</t>
    </rPh>
    <rPh sb="2" eb="4">
      <t>ゴウケイ</t>
    </rPh>
    <phoneticPr fontId="2"/>
  </si>
  <si>
    <t>損益</t>
    <rPh sb="0" eb="2">
      <t>ソンエキ</t>
    </rPh>
    <phoneticPr fontId="2"/>
  </si>
  <si>
    <t>勝ち数</t>
    <rPh sb="0" eb="1">
      <t>カ</t>
    </rPh>
    <rPh sb="2" eb="3">
      <t>スウ</t>
    </rPh>
    <phoneticPr fontId="2"/>
  </si>
  <si>
    <t>負け数</t>
    <rPh sb="0" eb="1">
      <t>マ</t>
    </rPh>
    <rPh sb="2" eb="3">
      <t>スウ</t>
    </rPh>
    <phoneticPr fontId="2"/>
  </si>
  <si>
    <t>引分数</t>
    <rPh sb="0" eb="2">
      <t>ヒキワケ</t>
    </rPh>
    <rPh sb="2" eb="3">
      <t>スウ</t>
    </rPh>
    <phoneticPr fontId="2"/>
  </si>
  <si>
    <t>勝率</t>
    <rPh sb="0" eb="2">
      <t>ショウリツ</t>
    </rPh>
    <phoneticPr fontId="2"/>
  </si>
  <si>
    <t>平均利益</t>
    <rPh sb="0" eb="2">
      <t>ヘイキン</t>
    </rPh>
    <rPh sb="2" eb="4">
      <t>リエキ</t>
    </rPh>
    <phoneticPr fontId="15"/>
  </si>
  <si>
    <t>平均損失</t>
    <rPh sb="0" eb="2">
      <t>ヘイキン</t>
    </rPh>
    <rPh sb="2" eb="4">
      <t>ソンシツ</t>
    </rPh>
    <phoneticPr fontId="15"/>
  </si>
  <si>
    <t>ﾘｽｸ
ﾘﾜｰﾄﾞ
ﾚｼｵ</t>
    <phoneticPr fontId="15"/>
  </si>
  <si>
    <t>ﾌﾟﾛﾌｨｯﾄ
ﾌｧｸﾀｰ</t>
    <phoneticPr fontId="15"/>
  </si>
  <si>
    <t>合計</t>
    <rPh sb="0" eb="2">
      <t>ゴウケイ</t>
    </rPh>
    <phoneticPr fontId="15"/>
  </si>
  <si>
    <t>全通貨平均</t>
    <rPh sb="0" eb="1">
      <t>ゼン</t>
    </rPh>
    <rPh sb="1" eb="3">
      <t>ツウカ</t>
    </rPh>
    <rPh sb="3" eb="5">
      <t>ヘイキン</t>
    </rPh>
    <phoneticPr fontId="15"/>
  </si>
  <si>
    <t>全通貨ペア
平均勝率</t>
    <rPh sb="0" eb="1">
      <t>ゼン</t>
    </rPh>
    <rPh sb="1" eb="3">
      <t>ツウカ</t>
    </rPh>
    <rPh sb="6" eb="8">
      <t>ヘイキン</t>
    </rPh>
    <rPh sb="8" eb="10">
      <t>ショウリツ</t>
    </rPh>
    <phoneticPr fontId="15"/>
  </si>
  <si>
    <t>ﾘｽｸ
ﾘﾜｰﾄ
ﾞﾚｼｵ</t>
    <phoneticPr fontId="15"/>
  </si>
  <si>
    <t>トレード時勝率</t>
  </si>
  <si>
    <t>EURGBP</t>
  </si>
  <si>
    <t>USDJPY</t>
  </si>
  <si>
    <t>EURUSD</t>
  </si>
  <si>
    <t>AUDJPY</t>
  </si>
  <si>
    <t>CADJPY</t>
  </si>
  <si>
    <t>GBPJPY</t>
  </si>
  <si>
    <t>USDCAD</t>
  </si>
  <si>
    <t>USDCHF</t>
  </si>
  <si>
    <t>GBPUSD</t>
  </si>
  <si>
    <t>AUDUSD</t>
  </si>
  <si>
    <t>EURJPY</t>
  </si>
  <si>
    <t>引分損益合計</t>
    <rPh sb="0" eb="2">
      <t>ヒキワケ</t>
    </rPh>
    <rPh sb="2" eb="4">
      <t>ソンエキ</t>
    </rPh>
    <rPh sb="4" eb="6">
      <t>ゴウケイ</t>
    </rPh>
    <phoneticPr fontId="2"/>
  </si>
  <si>
    <t>引分
損益合計</t>
    <rPh sb="0" eb="2">
      <t>ヒキワケ</t>
    </rPh>
    <rPh sb="3" eb="5">
      <t>ソンエキ</t>
    </rPh>
    <rPh sb="5" eb="7">
      <t>ゴウケイ</t>
    </rPh>
    <phoneticPr fontId="2"/>
  </si>
  <si>
    <t>EURCHF</t>
  </si>
  <si>
    <t>EURCAD</t>
  </si>
  <si>
    <t>EURAUD</t>
  </si>
  <si>
    <t>GBPCHF</t>
  </si>
  <si>
    <t>CHFJPY</t>
  </si>
  <si>
    <t>AUDNZD</t>
  </si>
  <si>
    <t>CADCHF</t>
  </si>
  <si>
    <t>GBPAUD</t>
  </si>
  <si>
    <t>GBPCAD</t>
  </si>
  <si>
    <t>GBPNZD</t>
  </si>
  <si>
    <t>NZDCHF</t>
  </si>
  <si>
    <t>NZDJPY</t>
  </si>
  <si>
    <t>NZDUSD</t>
  </si>
  <si>
    <t>AUDCAD</t>
  </si>
  <si>
    <t>EURNZD</t>
  </si>
  <si>
    <t>NZDCAD</t>
  </si>
  <si>
    <t>AUDCHF</t>
  </si>
  <si>
    <t>注文
回数</t>
    <rPh sb="0" eb="2">
      <t>チュウモン</t>
    </rPh>
    <rPh sb="3" eb="5">
      <t>カイスウ</t>
    </rPh>
    <phoneticPr fontId="2"/>
  </si>
  <si>
    <t>グラフ用損失</t>
    <rPh sb="3" eb="4">
      <t>ヨウ</t>
    </rPh>
    <rPh sb="4" eb="6">
      <t>ソンシツ</t>
    </rPh>
    <phoneticPr fontId="2"/>
  </si>
  <si>
    <t>月間成績表</t>
    <rPh sb="0" eb="2">
      <t>ゲッカン</t>
    </rPh>
    <rPh sb="2" eb="4">
      <t>セイセキ</t>
    </rPh>
    <rPh sb="4" eb="5">
      <t>ヒョウ</t>
    </rPh>
    <phoneticPr fontId="15"/>
  </si>
  <si>
    <t>集計</t>
    <rPh sb="0" eb="2">
      <t>シュウケイ</t>
    </rPh>
    <phoneticPr fontId="15"/>
  </si>
  <si>
    <t>利益合計</t>
    <rPh sb="0" eb="2">
      <t>リエキ</t>
    </rPh>
    <rPh sb="2" eb="4">
      <t>ゴウケイ</t>
    </rPh>
    <phoneticPr fontId="15"/>
  </si>
  <si>
    <t>損失合計</t>
    <rPh sb="0" eb="2">
      <t>ソンシツ</t>
    </rPh>
    <rPh sb="2" eb="4">
      <t>ゴウケイ</t>
    </rPh>
    <phoneticPr fontId="15"/>
  </si>
  <si>
    <t>損益</t>
    <rPh sb="0" eb="2">
      <t>ソンエキ</t>
    </rPh>
    <phoneticPr fontId="15"/>
  </si>
  <si>
    <t>注文総数
（取消含）</t>
    <rPh sb="0" eb="2">
      <t>チュウモン</t>
    </rPh>
    <rPh sb="2" eb="4">
      <t>ソウスウ</t>
    </rPh>
    <rPh sb="6" eb="7">
      <t>ト</t>
    </rPh>
    <rPh sb="7" eb="8">
      <t>ケ</t>
    </rPh>
    <rPh sb="8" eb="9">
      <t>フク</t>
    </rPh>
    <phoneticPr fontId="15"/>
  </si>
  <si>
    <t>勝ち数</t>
    <rPh sb="0" eb="1">
      <t>カ</t>
    </rPh>
    <rPh sb="2" eb="3">
      <t>スウ</t>
    </rPh>
    <phoneticPr fontId="15"/>
  </si>
  <si>
    <t>負け数</t>
    <rPh sb="0" eb="1">
      <t>マ</t>
    </rPh>
    <rPh sb="2" eb="3">
      <t>スウ</t>
    </rPh>
    <phoneticPr fontId="15"/>
  </si>
  <si>
    <t>引分数</t>
    <rPh sb="0" eb="2">
      <t>ヒキワケ</t>
    </rPh>
    <rPh sb="2" eb="3">
      <t>スウ</t>
    </rPh>
    <phoneticPr fontId="15"/>
  </si>
  <si>
    <t>勝率</t>
    <rPh sb="0" eb="2">
      <t>ショウリツ</t>
    </rPh>
    <phoneticPr fontId="15"/>
  </si>
  <si>
    <t>資金合計</t>
    <rPh sb="0" eb="2">
      <t>シキン</t>
    </rPh>
    <rPh sb="2" eb="4">
      <t>ゴウケイ</t>
    </rPh>
    <phoneticPr fontId="15"/>
  </si>
  <si>
    <t>初期資金額</t>
    <rPh sb="0" eb="2">
      <t>ショキ</t>
    </rPh>
    <rPh sb="2" eb="4">
      <t>シキン</t>
    </rPh>
    <rPh sb="4" eb="5">
      <t>ガク</t>
    </rPh>
    <phoneticPr fontId="15"/>
  </si>
  <si>
    <t>現在資金</t>
    <rPh sb="0" eb="2">
      <t>ゲンザイ</t>
    </rPh>
    <rPh sb="2" eb="4">
      <t>シキン</t>
    </rPh>
    <phoneticPr fontId="15"/>
  </si>
  <si>
    <t>開始日</t>
    <rPh sb="0" eb="3">
      <t>カイシビ</t>
    </rPh>
    <phoneticPr fontId="15"/>
  </si>
  <si>
    <t>資金と開始日</t>
    <rPh sb="0" eb="2">
      <t>シキン</t>
    </rPh>
    <rPh sb="3" eb="6">
      <t>カイシビ</t>
    </rPh>
    <phoneticPr fontId="15"/>
  </si>
  <si>
    <t>ﾘｽｸ
ﾘﾜｰﾄﾞ
ﾚｼｵ</t>
    <phoneticPr fontId="15"/>
  </si>
  <si>
    <t>ﾌﾟﾛﾌｨｯﾄ
ﾌｧｸﾀｰ</t>
    <phoneticPr fontId="15"/>
  </si>
  <si>
    <t>「負けない」ルールをまだ持っていない事に改めて気づく→まだ安定して勝てる段階にきていない。</t>
    <rPh sb="1" eb="2">
      <t>マ</t>
    </rPh>
    <rPh sb="12" eb="13">
      <t>モ</t>
    </rPh>
    <rPh sb="18" eb="19">
      <t>コト</t>
    </rPh>
    <rPh sb="20" eb="21">
      <t>アラタ</t>
    </rPh>
    <rPh sb="23" eb="24">
      <t>キ</t>
    </rPh>
    <rPh sb="29" eb="31">
      <t>アンテイ</t>
    </rPh>
    <rPh sb="33" eb="34">
      <t>カ</t>
    </rPh>
    <rPh sb="36" eb="38">
      <t>ダンカイ</t>
    </rPh>
    <phoneticPr fontId="2"/>
  </si>
  <si>
    <t>同じ相場で２敗したら、それ以上エントリーせず見守る。</t>
    <rPh sb="0" eb="1">
      <t>オナ</t>
    </rPh>
    <rPh sb="2" eb="4">
      <t>ソウバ</t>
    </rPh>
    <rPh sb="6" eb="7">
      <t>ハイ</t>
    </rPh>
    <rPh sb="13" eb="15">
      <t>イジョウ</t>
    </rPh>
    <rPh sb="22" eb="23">
      <t>ミ</t>
    </rPh>
    <rPh sb="23" eb="24">
      <t>マモ</t>
    </rPh>
    <phoneticPr fontId="2"/>
  </si>
  <si>
    <t>同じ相場で２敗したら再エントリー中止</t>
    <rPh sb="0" eb="1">
      <t>オナ</t>
    </rPh>
    <rPh sb="2" eb="4">
      <t>ソウバ</t>
    </rPh>
    <rPh sb="6" eb="7">
      <t>ハイ</t>
    </rPh>
    <rPh sb="10" eb="11">
      <t>サイ</t>
    </rPh>
    <rPh sb="16" eb="18">
      <t>チュウシ</t>
    </rPh>
    <phoneticPr fontId="2"/>
  </si>
  <si>
    <t>FSで１５分足まで潜った際は、L/SをS/Rに置く等、１H足としてのポイントに設定する。</t>
    <rPh sb="5" eb="6">
      <t>フン</t>
    </rPh>
    <rPh sb="6" eb="7">
      <t>アシ</t>
    </rPh>
    <rPh sb="9" eb="10">
      <t>モグ</t>
    </rPh>
    <rPh sb="12" eb="13">
      <t>サイ</t>
    </rPh>
    <rPh sb="23" eb="24">
      <t>オ</t>
    </rPh>
    <rPh sb="25" eb="26">
      <t>ナド</t>
    </rPh>
    <rPh sb="29" eb="30">
      <t>アシ</t>
    </rPh>
    <rPh sb="39" eb="41">
      <t>セッテイ</t>
    </rPh>
    <phoneticPr fontId="2"/>
  </si>
  <si>
    <t>今のスキルではFSは１５分まで潜らない方が良い。</t>
    <rPh sb="0" eb="1">
      <t>イマ</t>
    </rPh>
    <rPh sb="12" eb="13">
      <t>フン</t>
    </rPh>
    <rPh sb="15" eb="16">
      <t>モグ</t>
    </rPh>
    <rPh sb="19" eb="20">
      <t>ホウ</t>
    </rPh>
    <rPh sb="21" eb="22">
      <t>イ</t>
    </rPh>
    <phoneticPr fontId="2"/>
  </si>
  <si>
    <t>FSは１５分足まで潜らない！！</t>
    <rPh sb="5" eb="6">
      <t>フン</t>
    </rPh>
    <rPh sb="6" eb="7">
      <t>アシ</t>
    </rPh>
    <rPh sb="9" eb="10">
      <t>モグ</t>
    </rPh>
    <phoneticPr fontId="2"/>
  </si>
  <si>
    <t>ＭＡ抜けを使うなら１５分足まで潜らなければ遅れる可能性アリ。</t>
    <rPh sb="2" eb="3">
      <t>ヌ</t>
    </rPh>
    <rPh sb="5" eb="6">
      <t>ツカ</t>
    </rPh>
    <rPh sb="11" eb="12">
      <t>フン</t>
    </rPh>
    <rPh sb="12" eb="13">
      <t>アシ</t>
    </rPh>
    <rPh sb="15" eb="16">
      <t>モグ</t>
    </rPh>
    <rPh sb="21" eb="22">
      <t>オク</t>
    </rPh>
    <rPh sb="24" eb="27">
      <t>カノウセイ</t>
    </rPh>
    <phoneticPr fontId="2"/>
  </si>
  <si>
    <t>天井、大底のみ狙うようにする</t>
    <phoneticPr fontId="2"/>
  </si>
  <si>
    <t>天井、大底でのFSのみ狙う事にする</t>
    <rPh sb="0" eb="2">
      <t>テンジョウ</t>
    </rPh>
    <rPh sb="3" eb="4">
      <t>オオ</t>
    </rPh>
    <rPh sb="4" eb="5">
      <t>ゾコ</t>
    </rPh>
    <rPh sb="11" eb="12">
      <t>ネラ</t>
    </rPh>
    <rPh sb="13" eb="14">
      <t>コト</t>
    </rPh>
    <phoneticPr fontId="2"/>
  </si>
  <si>
    <t>FSはMA線も使えるようになるべし</t>
    <rPh sb="5" eb="6">
      <t>セン</t>
    </rPh>
    <rPh sb="7" eb="8">
      <t>ツカ</t>
    </rPh>
    <phoneticPr fontId="2"/>
  </si>
  <si>
    <t>今の自分は、エントリー数優先に見える。負けそうな場所でも入ってエントリー数を補っているように見える</t>
    <rPh sb="0" eb="1">
      <t>イマ</t>
    </rPh>
    <rPh sb="2" eb="4">
      <t>ジブン</t>
    </rPh>
    <rPh sb="11" eb="12">
      <t>スウ</t>
    </rPh>
    <rPh sb="12" eb="14">
      <t>ユウセン</t>
    </rPh>
    <rPh sb="15" eb="16">
      <t>ミ</t>
    </rPh>
    <rPh sb="19" eb="20">
      <t>マ</t>
    </rPh>
    <rPh sb="24" eb="26">
      <t>バショ</t>
    </rPh>
    <rPh sb="28" eb="29">
      <t>ハイ</t>
    </rPh>
    <rPh sb="36" eb="37">
      <t>スウ</t>
    </rPh>
    <rPh sb="38" eb="39">
      <t>オギナ</t>
    </rPh>
    <rPh sb="46" eb="47">
      <t>ミ</t>
    </rPh>
    <phoneticPr fontId="2"/>
  </si>
  <si>
    <t>１．天井／大底以外のS/Rで入った　　　　　天井／大底と思われるS/R付近のみエントリー対象とする</t>
    <rPh sb="2" eb="4">
      <t>テンジョウ</t>
    </rPh>
    <rPh sb="5" eb="7">
      <t>オオゾコ</t>
    </rPh>
    <rPh sb="7" eb="9">
      <t>イガイ</t>
    </rPh>
    <rPh sb="14" eb="15">
      <t>ハイ</t>
    </rPh>
    <rPh sb="22" eb="24">
      <t>テンジョウ</t>
    </rPh>
    <rPh sb="25" eb="27">
      <t>オオゾコ</t>
    </rPh>
    <rPh sb="28" eb="29">
      <t>オモ</t>
    </rPh>
    <rPh sb="35" eb="37">
      <t>フキン</t>
    </rPh>
    <rPh sb="44" eb="46">
      <t>タイショウ</t>
    </rPh>
    <phoneticPr fontId="2"/>
  </si>
  <si>
    <t>失敗原因　　　　　　　　　　　　　　　　　　　　　　来週の対策</t>
    <rPh sb="0" eb="2">
      <t>シッパイ</t>
    </rPh>
    <rPh sb="2" eb="4">
      <t>ゲンイン</t>
    </rPh>
    <rPh sb="26" eb="28">
      <t>ライシュウ</t>
    </rPh>
    <rPh sb="29" eb="31">
      <t>タイサク</t>
    </rPh>
    <phoneticPr fontId="2"/>
  </si>
  <si>
    <t>２．４時間足を縮小してS/Rを引いた　　　　　日足を縮小してS/Rを引く方法をトライ</t>
    <rPh sb="3" eb="5">
      <t>ジカン</t>
    </rPh>
    <rPh sb="5" eb="6">
      <t>アシ</t>
    </rPh>
    <rPh sb="7" eb="9">
      <t>シュクショウ</t>
    </rPh>
    <rPh sb="15" eb="16">
      <t>ヒ</t>
    </rPh>
    <rPh sb="23" eb="25">
      <t>ヒアシ</t>
    </rPh>
    <rPh sb="26" eb="28">
      <t>シュクショウ</t>
    </rPh>
    <rPh sb="34" eb="35">
      <t>ヒ</t>
    </rPh>
    <rPh sb="36" eb="38">
      <t>ホウホウ</t>
    </rPh>
    <phoneticPr fontId="2"/>
  </si>
  <si>
    <t>３．15分足まで潜った　　　　　　　　　　　　　　基本１時間までしか時間を縮めない</t>
    <rPh sb="4" eb="5">
      <t>フン</t>
    </rPh>
    <rPh sb="5" eb="6">
      <t>アシ</t>
    </rPh>
    <rPh sb="8" eb="9">
      <t>モグ</t>
    </rPh>
    <rPh sb="25" eb="27">
      <t>キホン</t>
    </rPh>
    <rPh sb="28" eb="30">
      <t>ジカン</t>
    </rPh>
    <rPh sb="34" eb="36">
      <t>ジカン</t>
    </rPh>
    <rPh sb="37" eb="38">
      <t>チヂ</t>
    </rPh>
    <phoneticPr fontId="2"/>
  </si>
  <si>
    <t>４．MAの意識が薄い　　　　　　　　　　　　　　　MAに抑えられていないかを常に意識する</t>
    <rPh sb="5" eb="7">
      <t>イシキ</t>
    </rPh>
    <rPh sb="8" eb="9">
      <t>ウス</t>
    </rPh>
    <rPh sb="28" eb="29">
      <t>オサ</t>
    </rPh>
    <rPh sb="38" eb="39">
      <t>ツネ</t>
    </rPh>
    <rPh sb="40" eb="42">
      <t>イシキ</t>
    </rPh>
    <phoneticPr fontId="2"/>
  </si>
  <si>
    <t>MAに頭を押さえられてないか注意する</t>
    <rPh sb="3" eb="4">
      <t>アタマ</t>
    </rPh>
    <rPh sb="5" eb="6">
      <t>オ</t>
    </rPh>
    <rPh sb="14" eb="16">
      <t>チュウイ</t>
    </rPh>
    <phoneticPr fontId="2"/>
  </si>
  <si>
    <t>今週のFSの入り方は基本失敗。と見ると、、、</t>
    <rPh sb="0" eb="2">
      <t>コンシュウ</t>
    </rPh>
    <rPh sb="6" eb="7">
      <t>ハイ</t>
    </rPh>
    <rPh sb="8" eb="9">
      <t>カタ</t>
    </rPh>
    <rPh sb="10" eb="12">
      <t>キホン</t>
    </rPh>
    <rPh sb="12" eb="14">
      <t>シッパイ</t>
    </rPh>
    <rPh sb="16" eb="17">
      <t>ミ</t>
    </rPh>
    <phoneticPr fontId="2"/>
  </si>
  <si>
    <t>今週は勝率が今までと変わらない上に、利益率が下がって損害拡大。</t>
    <rPh sb="0" eb="2">
      <t>コンシュウ</t>
    </rPh>
    <rPh sb="3" eb="5">
      <t>ショウリツ</t>
    </rPh>
    <rPh sb="6" eb="7">
      <t>イマ</t>
    </rPh>
    <rPh sb="10" eb="11">
      <t>カ</t>
    </rPh>
    <rPh sb="15" eb="16">
      <t>ウエ</t>
    </rPh>
    <rPh sb="18" eb="20">
      <t>リエキ</t>
    </rPh>
    <rPh sb="20" eb="21">
      <t>リツ</t>
    </rPh>
    <rPh sb="22" eb="23">
      <t>サ</t>
    </rPh>
    <rPh sb="26" eb="28">
      <t>ソンガイ</t>
    </rPh>
    <rPh sb="28" eb="30">
      <t>カクダイ</t>
    </rPh>
    <phoneticPr fontId="2"/>
  </si>
  <si>
    <t>FSの検証を進めたつもりだったが、結果は逆に悪化。途中で「勝てる気がしない」精神状態になった。</t>
    <rPh sb="22" eb="24">
      <t>アッカ</t>
    </rPh>
    <rPh sb="25" eb="27">
      <t>トチュウ</t>
    </rPh>
    <rPh sb="29" eb="30">
      <t>カ</t>
    </rPh>
    <rPh sb="32" eb="33">
      <t>キ</t>
    </rPh>
    <rPh sb="38" eb="40">
      <t>セイシン</t>
    </rPh>
    <rPh sb="40" eb="42">
      <t>ジョウタイ</t>
    </rPh>
    <phoneticPr fontId="2"/>
  </si>
  <si>
    <t>自分の都合でS/Rを引かない</t>
    <rPh sb="0" eb="2">
      <t>ジブン</t>
    </rPh>
    <rPh sb="3" eb="5">
      <t>ツゴウ</t>
    </rPh>
    <rPh sb="10" eb="11">
      <t>ヒ</t>
    </rPh>
    <phoneticPr fontId="2"/>
  </si>
  <si>
    <t>意識されている直近高値／安値を探す</t>
    <rPh sb="0" eb="2">
      <t>イシキ</t>
    </rPh>
    <rPh sb="7" eb="9">
      <t>チョッキン</t>
    </rPh>
    <rPh sb="9" eb="11">
      <t>タカネ</t>
    </rPh>
    <rPh sb="12" eb="14">
      <t>ヤスネ</t>
    </rPh>
    <rPh sb="15" eb="16">
      <t>サガ</t>
    </rPh>
    <phoneticPr fontId="2"/>
  </si>
  <si>
    <t>やはりダウ理論！</t>
    <rPh sb="5" eb="7">
      <t>リロン</t>
    </rPh>
    <phoneticPr fontId="2"/>
  </si>
  <si>
    <t>・１W足S/Rでのトレード</t>
    <rPh sb="3" eb="4">
      <t>アシ</t>
    </rPh>
    <phoneticPr fontId="2"/>
  </si>
  <si>
    <t>　１．１W足でS/Rを引く</t>
    <phoneticPr fontId="2"/>
  </si>
  <si>
    <t>　２．S/R付近まできている通貨ペアを探す</t>
    <rPh sb="6" eb="8">
      <t>フキン</t>
    </rPh>
    <rPh sb="14" eb="16">
      <t>ツウカ</t>
    </rPh>
    <rPh sb="19" eb="20">
      <t>サガ</t>
    </rPh>
    <phoneticPr fontId="2"/>
  </si>
  <si>
    <t>　３．日足→４H足でチャートパターン、D/Jを探す</t>
    <rPh sb="3" eb="5">
      <t>ヒアシ</t>
    </rPh>
    <rPh sb="8" eb="9">
      <t>アシ</t>
    </rPh>
    <rPh sb="23" eb="24">
      <t>サガ</t>
    </rPh>
    <phoneticPr fontId="2"/>
  </si>
  <si>
    <t>　※ダウ理論を常に意識する</t>
    <rPh sb="4" eb="6">
      <t>リロン</t>
    </rPh>
    <rPh sb="7" eb="8">
      <t>ツネ</t>
    </rPh>
    <rPh sb="9" eb="11">
      <t>イシキ</t>
    </rPh>
    <phoneticPr fontId="2"/>
  </si>
  <si>
    <t>　４．意識されていると思う直近高値／安値ブレイクでIN</t>
    <rPh sb="3" eb="5">
      <t>イシキ</t>
    </rPh>
    <rPh sb="11" eb="12">
      <t>オモ</t>
    </rPh>
    <rPh sb="13" eb="15">
      <t>チョッキン</t>
    </rPh>
    <rPh sb="15" eb="17">
      <t>タカネ</t>
    </rPh>
    <rPh sb="18" eb="20">
      <t>ヤスネ</t>
    </rPh>
    <phoneticPr fontId="2"/>
  </si>
  <si>
    <t>　プロの目線を覚える目的</t>
    <rPh sb="4" eb="6">
      <t>メセン</t>
    </rPh>
    <rPh sb="7" eb="8">
      <t>オボ</t>
    </rPh>
    <rPh sb="10" eb="12">
      <t>モクテキ</t>
    </rPh>
    <phoneticPr fontId="2"/>
  </si>
  <si>
    <t>・毎日の笹田さん動画で紹介される通貨ペア／タイミングでのトレード</t>
    <rPh sb="1" eb="3">
      <t>マイニチ</t>
    </rPh>
    <rPh sb="4" eb="6">
      <t>ササダ</t>
    </rPh>
    <rPh sb="8" eb="10">
      <t>ドウガ</t>
    </rPh>
    <rPh sb="11" eb="13">
      <t>ショウカイ</t>
    </rPh>
    <rPh sb="16" eb="18">
      <t>ツウカ</t>
    </rPh>
    <phoneticPr fontId="2"/>
  </si>
  <si>
    <t>11/9からの基本トレード戦略</t>
    <rPh sb="7" eb="9">
      <t>キホン</t>
    </rPh>
    <rPh sb="13" eb="15">
      <t>センリャク</t>
    </rPh>
    <phoneticPr fontId="2"/>
  </si>
  <si>
    <t>週足で引いたS/Rは機能し易い♪</t>
    <rPh sb="0" eb="1">
      <t>シュウ</t>
    </rPh>
    <rPh sb="1" eb="2">
      <t>アシ</t>
    </rPh>
    <rPh sb="3" eb="4">
      <t>ヒ</t>
    </rPh>
    <rPh sb="10" eb="12">
      <t>キノウ</t>
    </rPh>
    <rPh sb="13" eb="14">
      <t>ヤス</t>
    </rPh>
    <phoneticPr fontId="2"/>
  </si>
  <si>
    <t>狙い通りの動きをするようになったが、FIB６１．８付近で反転することが多く
直近高値／安値ブレイクでINしているとリスクリワードが１：１を割っている。</t>
    <rPh sb="0" eb="1">
      <t>ネラ</t>
    </rPh>
    <rPh sb="2" eb="3">
      <t>トオ</t>
    </rPh>
    <rPh sb="5" eb="6">
      <t>ウゴ</t>
    </rPh>
    <rPh sb="25" eb="27">
      <t>フキン</t>
    </rPh>
    <rPh sb="28" eb="30">
      <t>ハンテン</t>
    </rPh>
    <rPh sb="35" eb="36">
      <t>オオ</t>
    </rPh>
    <rPh sb="38" eb="40">
      <t>チョッキン</t>
    </rPh>
    <rPh sb="40" eb="42">
      <t>タカネ</t>
    </rPh>
    <rPh sb="43" eb="45">
      <t>ヤスネ</t>
    </rPh>
    <rPh sb="69" eb="70">
      <t>ワ</t>
    </rPh>
    <phoneticPr fontId="2"/>
  </si>
  <si>
    <t>毎日の動画で紹介された相場では自分が思ったように動かずロスカットが多い→プロの目線がまだまだ理解できないことを痛感。
来週は週足で引いたS/Rに到達した相場のみでトレードを行う。</t>
    <rPh sb="0" eb="2">
      <t>マイニチ</t>
    </rPh>
    <rPh sb="3" eb="5">
      <t>ドウガ</t>
    </rPh>
    <rPh sb="6" eb="8">
      <t>ショウカイ</t>
    </rPh>
    <rPh sb="11" eb="13">
      <t>ソウバ</t>
    </rPh>
    <rPh sb="15" eb="17">
      <t>ジブン</t>
    </rPh>
    <rPh sb="18" eb="19">
      <t>オモ</t>
    </rPh>
    <rPh sb="24" eb="25">
      <t>ウゴ</t>
    </rPh>
    <rPh sb="33" eb="34">
      <t>オオ</t>
    </rPh>
    <rPh sb="39" eb="41">
      <t>メセン</t>
    </rPh>
    <rPh sb="46" eb="48">
      <t>リカイ</t>
    </rPh>
    <rPh sb="55" eb="57">
      <t>ツウカン</t>
    </rPh>
    <rPh sb="59" eb="61">
      <t>ライシュウ</t>
    </rPh>
    <rPh sb="62" eb="63">
      <t>シュウ</t>
    </rPh>
    <rPh sb="63" eb="64">
      <t>アシ</t>
    </rPh>
    <rPh sb="65" eb="66">
      <t>ヒ</t>
    </rPh>
    <rPh sb="72" eb="74">
      <t>トウタツ</t>
    </rPh>
    <rPh sb="76" eb="78">
      <t>ソウバ</t>
    </rPh>
    <rPh sb="86" eb="87">
      <t>オコナ</t>
    </rPh>
    <phoneticPr fontId="2"/>
  </si>
  <si>
    <t>検証ポイント</t>
    <rPh sb="0" eb="2">
      <t>ケンショウ</t>
    </rPh>
    <phoneticPr fontId="2"/>
  </si>
  <si>
    <t>週足S/Rを起点として、ダウによるブレイク後のFSの成功率を検証。FSは１５分、１Hで見る。</t>
    <rPh sb="0" eb="1">
      <t>シュウ</t>
    </rPh>
    <rPh sb="1" eb="2">
      <t>アシ</t>
    </rPh>
    <rPh sb="6" eb="8">
      <t>キテン</t>
    </rPh>
    <rPh sb="21" eb="22">
      <t>アト</t>
    </rPh>
    <rPh sb="26" eb="29">
      <t>セイコウリツ</t>
    </rPh>
    <rPh sb="30" eb="32">
      <t>ケンショウ</t>
    </rPh>
    <rPh sb="38" eb="39">
      <t>フン</t>
    </rPh>
    <rPh sb="43" eb="44">
      <t>ミ</t>
    </rPh>
    <phoneticPr fontId="2"/>
  </si>
  <si>
    <t>週足S/Rを起点として、ダウによるブレイク後、戻ってレンジを形成した際のロスカット率／再ブレイク率を算出。</t>
    <rPh sb="0" eb="1">
      <t>シュウ</t>
    </rPh>
    <rPh sb="1" eb="2">
      <t>アシ</t>
    </rPh>
    <rPh sb="6" eb="8">
      <t>キテン</t>
    </rPh>
    <rPh sb="21" eb="22">
      <t>アト</t>
    </rPh>
    <rPh sb="23" eb="24">
      <t>モド</t>
    </rPh>
    <rPh sb="30" eb="32">
      <t>ケイセイ</t>
    </rPh>
    <rPh sb="34" eb="35">
      <t>サイ</t>
    </rPh>
    <rPh sb="41" eb="42">
      <t>リツ</t>
    </rPh>
    <rPh sb="43" eb="44">
      <t>サイ</t>
    </rPh>
    <rPh sb="48" eb="49">
      <t>リツ</t>
    </rPh>
    <rPh sb="50" eb="52">
      <t>サンシュツ</t>
    </rPh>
    <phoneticPr fontId="2"/>
  </si>
  <si>
    <t>今の週足S/Rを起点とした環境認識は合ってそうなので、リスクリワードを向上できる方法を考えて検証する。</t>
    <rPh sb="0" eb="1">
      <t>イマ</t>
    </rPh>
    <rPh sb="2" eb="3">
      <t>シュウ</t>
    </rPh>
    <rPh sb="3" eb="4">
      <t>アシ</t>
    </rPh>
    <rPh sb="8" eb="10">
      <t>キテン</t>
    </rPh>
    <rPh sb="13" eb="15">
      <t>カンキョウ</t>
    </rPh>
    <rPh sb="15" eb="17">
      <t>ニンシキ</t>
    </rPh>
    <rPh sb="18" eb="19">
      <t>ア</t>
    </rPh>
    <rPh sb="35" eb="37">
      <t>コウジョウ</t>
    </rPh>
    <rPh sb="40" eb="42">
      <t>ホウホウ</t>
    </rPh>
    <rPh sb="43" eb="44">
      <t>カンガ</t>
    </rPh>
    <rPh sb="46" eb="48">
      <t>ケンショウ</t>
    </rPh>
    <phoneticPr fontId="2"/>
  </si>
  <si>
    <t>ブレイク後に戻ってレンジになると、高確率で負ける＝レンジになったら切る方が良いかも検証すべき。←初期の検証では逆のプライスアクションが出たら決済してた。</t>
    <rPh sb="4" eb="5">
      <t>ゴ</t>
    </rPh>
    <rPh sb="6" eb="7">
      <t>モド</t>
    </rPh>
    <rPh sb="17" eb="20">
      <t>コウカクリツ</t>
    </rPh>
    <rPh sb="21" eb="22">
      <t>マ</t>
    </rPh>
    <rPh sb="33" eb="34">
      <t>キ</t>
    </rPh>
    <rPh sb="35" eb="36">
      <t>ホウ</t>
    </rPh>
    <rPh sb="37" eb="38">
      <t>イ</t>
    </rPh>
    <rPh sb="41" eb="43">
      <t>ケンショウ</t>
    </rPh>
    <rPh sb="48" eb="50">
      <t>ショキ</t>
    </rPh>
    <rPh sb="51" eb="53">
      <t>ケンショウ</t>
    </rPh>
    <rPh sb="55" eb="56">
      <t>ギャク</t>
    </rPh>
    <rPh sb="67" eb="68">
      <t>デ</t>
    </rPh>
    <rPh sb="70" eb="72">
      <t>ケッサイ</t>
    </rPh>
    <phoneticPr fontId="2"/>
  </si>
  <si>
    <t>現在ブレイクしたところに指値を置いているが、リワード向上の為に本当はFSを狙いたい。
しかし、FSを採用した辺りから調子が狂っているので悩む。←週足S/Rで環境認識は改善しているので、再トライしてみる。
その前に検証を少しでも進める。</t>
    <rPh sb="0" eb="2">
      <t>ゲンザイ</t>
    </rPh>
    <rPh sb="12" eb="14">
      <t>サシネ</t>
    </rPh>
    <rPh sb="15" eb="16">
      <t>オ</t>
    </rPh>
    <rPh sb="26" eb="28">
      <t>コウジョウ</t>
    </rPh>
    <rPh sb="29" eb="30">
      <t>タメ</t>
    </rPh>
    <rPh sb="31" eb="33">
      <t>ホントウ</t>
    </rPh>
    <rPh sb="37" eb="38">
      <t>ネラ</t>
    </rPh>
    <rPh sb="50" eb="52">
      <t>サイヨウ</t>
    </rPh>
    <rPh sb="54" eb="55">
      <t>アタ</t>
    </rPh>
    <rPh sb="58" eb="60">
      <t>チョウシ</t>
    </rPh>
    <rPh sb="61" eb="62">
      <t>クル</t>
    </rPh>
    <rPh sb="68" eb="69">
      <t>ナヤ</t>
    </rPh>
    <rPh sb="72" eb="73">
      <t>シュウ</t>
    </rPh>
    <rPh sb="73" eb="74">
      <t>アシ</t>
    </rPh>
    <rPh sb="78" eb="80">
      <t>カンキョウ</t>
    </rPh>
    <rPh sb="80" eb="82">
      <t>ニンシキ</t>
    </rPh>
    <rPh sb="83" eb="85">
      <t>カイゼン</t>
    </rPh>
    <rPh sb="92" eb="93">
      <t>サイ</t>
    </rPh>
    <rPh sb="104" eb="105">
      <t>マエ</t>
    </rPh>
    <rPh sb="106" eb="108">
      <t>ケンショウ</t>
    </rPh>
    <rPh sb="109" eb="110">
      <t>スコ</t>
    </rPh>
    <rPh sb="113" eb="114">
      <t>スス</t>
    </rPh>
    <phoneticPr fontId="2"/>
  </si>
  <si>
    <t>基本は２回目のFSまで待つ！</t>
    <rPh sb="0" eb="2">
      <t>キホン</t>
    </rPh>
    <rPh sb="4" eb="6">
      <t>カイメ</t>
    </rPh>
    <rPh sb="11" eb="12">
      <t>マ</t>
    </rPh>
    <phoneticPr fontId="2"/>
  </si>
  <si>
    <t>2015.11.17</t>
    <phoneticPr fontId="2"/>
  </si>
  <si>
    <t>今週は今までで一番勝率が良くなった♪　３勝０敗２分</t>
    <rPh sb="0" eb="2">
      <t>コンシュウ</t>
    </rPh>
    <rPh sb="3" eb="4">
      <t>イマ</t>
    </rPh>
    <rPh sb="7" eb="9">
      <t>イチバン</t>
    </rPh>
    <rPh sb="9" eb="11">
      <t>ショウリツ</t>
    </rPh>
    <rPh sb="12" eb="13">
      <t>ヨ</t>
    </rPh>
    <rPh sb="20" eb="21">
      <t>ショウ</t>
    </rPh>
    <rPh sb="22" eb="23">
      <t>ハイ</t>
    </rPh>
    <rPh sb="24" eb="25">
      <t>ワ</t>
    </rPh>
    <phoneticPr fontId="2"/>
  </si>
  <si>
    <t>但し、大きな波には乗れていない＝S/Rに当たった後の大きな流れ（方向性）がまだ掴めていない。</t>
    <rPh sb="0" eb="1">
      <t>タダ</t>
    </rPh>
    <rPh sb="3" eb="4">
      <t>オオ</t>
    </rPh>
    <rPh sb="6" eb="7">
      <t>ナミ</t>
    </rPh>
    <rPh sb="9" eb="10">
      <t>ノ</t>
    </rPh>
    <rPh sb="20" eb="21">
      <t>ア</t>
    </rPh>
    <rPh sb="24" eb="25">
      <t>アト</t>
    </rPh>
    <rPh sb="26" eb="27">
      <t>オオ</t>
    </rPh>
    <rPh sb="29" eb="30">
      <t>ナガ</t>
    </rPh>
    <rPh sb="32" eb="35">
      <t>ホウコウセイ</t>
    </rPh>
    <rPh sb="39" eb="40">
      <t>ツカ</t>
    </rPh>
    <phoneticPr fontId="2"/>
  </si>
  <si>
    <t>相関性の見方が少しできてきた…気がする。</t>
    <rPh sb="0" eb="3">
      <t>ソウカンセイ</t>
    </rPh>
    <rPh sb="4" eb="6">
      <t>ミカタ</t>
    </rPh>
    <rPh sb="7" eb="8">
      <t>スコ</t>
    </rPh>
    <rPh sb="15" eb="16">
      <t>キ</t>
    </rPh>
    <phoneticPr fontId="2"/>
  </si>
  <si>
    <t>・FS一本目は１５分足で起きててもヨシとする。</t>
    <rPh sb="3" eb="4">
      <t>イッ</t>
    </rPh>
    <rPh sb="4" eb="6">
      <t>ホンメ</t>
    </rPh>
    <rPh sb="9" eb="10">
      <t>フン</t>
    </rPh>
    <rPh sb="10" eb="11">
      <t>アシ</t>
    </rPh>
    <rPh sb="12" eb="13">
      <t>オ</t>
    </rPh>
    <phoneticPr fontId="2"/>
  </si>
  <si>
    <t>・INする時は原則プライスアクションで入るが、ロスカット位置は狙ったS/Rの大底（天井）に置く。
もしそれでリワードが低くなるならエントリーしない。</t>
    <rPh sb="5" eb="6">
      <t>トキ</t>
    </rPh>
    <rPh sb="7" eb="9">
      <t>ゲンソク</t>
    </rPh>
    <rPh sb="19" eb="20">
      <t>ハイ</t>
    </rPh>
    <rPh sb="28" eb="30">
      <t>イチ</t>
    </rPh>
    <rPh sb="31" eb="32">
      <t>ネラ</t>
    </rPh>
    <rPh sb="38" eb="40">
      <t>オオゾコ</t>
    </rPh>
    <rPh sb="41" eb="43">
      <t>テンジョウ</t>
    </rPh>
    <rPh sb="45" eb="46">
      <t>オ</t>
    </rPh>
    <rPh sb="59" eb="60">
      <t>ヒク</t>
    </rPh>
    <phoneticPr fontId="2"/>
  </si>
  <si>
    <t>今週決めたルール</t>
    <rPh sb="0" eb="2">
      <t>コンシュウ</t>
    </rPh>
    <rPh sb="2" eb="3">
      <t>キ</t>
    </rPh>
    <phoneticPr fontId="2"/>
  </si>
  <si>
    <t>2015.11.23</t>
    <phoneticPr fontId="2"/>
  </si>
  <si>
    <t>戻り２回の１回目は４時間足であっても可！！</t>
    <rPh sb="0" eb="1">
      <t>モド</t>
    </rPh>
    <rPh sb="3" eb="4">
      <t>カイ</t>
    </rPh>
    <rPh sb="6" eb="8">
      <t>カイメ</t>
    </rPh>
    <rPh sb="10" eb="12">
      <t>ジカン</t>
    </rPh>
    <rPh sb="12" eb="13">
      <t>アシ</t>
    </rPh>
    <rPh sb="18" eb="19">
      <t>カ</t>
    </rPh>
    <phoneticPr fontId="2"/>
  </si>
  <si>
    <t>買い増し（売り増し）は、T/Lブレイク前＋ブレイク後など、早いタイミングのみ可能性あれば仕掛ける</t>
    <rPh sb="0" eb="1">
      <t>カ</t>
    </rPh>
    <rPh sb="2" eb="3">
      <t>マ</t>
    </rPh>
    <rPh sb="5" eb="6">
      <t>ウ</t>
    </rPh>
    <rPh sb="7" eb="8">
      <t>マ</t>
    </rPh>
    <rPh sb="19" eb="20">
      <t>マエ</t>
    </rPh>
    <rPh sb="25" eb="26">
      <t>アト</t>
    </rPh>
    <rPh sb="29" eb="30">
      <t>ハヤ</t>
    </rPh>
    <rPh sb="38" eb="40">
      <t>カノウ</t>
    </rPh>
    <rPh sb="40" eb="41">
      <t>セイ</t>
    </rPh>
    <rPh sb="44" eb="46">
      <t>シカ</t>
    </rPh>
    <phoneticPr fontId="2"/>
  </si>
  <si>
    <t>IN時に考えていたトレードシナリオから外れた時は、一旦上手に撤退する</t>
    <rPh sb="2" eb="3">
      <t>ジ</t>
    </rPh>
    <rPh sb="4" eb="5">
      <t>カンガ</t>
    </rPh>
    <rPh sb="19" eb="20">
      <t>ハズ</t>
    </rPh>
    <rPh sb="22" eb="23">
      <t>トキ</t>
    </rPh>
    <rPh sb="25" eb="27">
      <t>イッタン</t>
    </rPh>
    <rPh sb="27" eb="29">
      <t>ジョウズ</t>
    </rPh>
    <rPh sb="30" eb="32">
      <t>テッタイ</t>
    </rPh>
    <phoneticPr fontId="2"/>
  </si>
  <si>
    <t>今週も勝ち越せた♪４勝１敗１分</t>
    <rPh sb="0" eb="2">
      <t>コンシュウ</t>
    </rPh>
    <rPh sb="3" eb="4">
      <t>カ</t>
    </rPh>
    <rPh sb="5" eb="6">
      <t>コ</t>
    </rPh>
    <rPh sb="10" eb="11">
      <t>ショウ</t>
    </rPh>
    <rPh sb="12" eb="13">
      <t>ハイ</t>
    </rPh>
    <rPh sb="14" eb="15">
      <t>ワ</t>
    </rPh>
    <phoneticPr fontId="2"/>
  </si>
  <si>
    <t>しかし薄利が多い。リスク分２回負ければ利益は無くなる。</t>
    <rPh sb="3" eb="5">
      <t>ハクリ</t>
    </rPh>
    <rPh sb="6" eb="7">
      <t>オオ</t>
    </rPh>
    <rPh sb="12" eb="13">
      <t>フン</t>
    </rPh>
    <rPh sb="14" eb="15">
      <t>カイ</t>
    </rPh>
    <rPh sb="15" eb="16">
      <t>マ</t>
    </rPh>
    <rPh sb="19" eb="21">
      <t>リエキ</t>
    </rPh>
    <rPh sb="22" eb="23">
      <t>ナ</t>
    </rPh>
    <phoneticPr fontId="2"/>
  </si>
  <si>
    <t>が、今のルールでも大きく伸ばすチャンスはある。今週は掴めなかったけど。。</t>
    <rPh sb="2" eb="3">
      <t>イマ</t>
    </rPh>
    <rPh sb="9" eb="10">
      <t>オオ</t>
    </rPh>
    <rPh sb="12" eb="13">
      <t>ノ</t>
    </rPh>
    <rPh sb="23" eb="25">
      <t>コンシュウ</t>
    </rPh>
    <rPh sb="26" eb="27">
      <t>ツカ</t>
    </rPh>
    <phoneticPr fontId="2"/>
  </si>
  <si>
    <t>FIBで引いたターゲット手前で頭打ちが確認できた時は利確！
ターゲットまで到達したらトレーリングして伸ばしてみる。No.122のような継続下落する手前のヒゲで切られないよう注意！</t>
    <rPh sb="4" eb="5">
      <t>ヒ</t>
    </rPh>
    <rPh sb="12" eb="14">
      <t>テマエ</t>
    </rPh>
    <rPh sb="15" eb="17">
      <t>アタマウ</t>
    </rPh>
    <rPh sb="19" eb="21">
      <t>カクニン</t>
    </rPh>
    <rPh sb="24" eb="25">
      <t>トキ</t>
    </rPh>
    <rPh sb="26" eb="28">
      <t>リカク</t>
    </rPh>
    <rPh sb="37" eb="39">
      <t>トウタツ</t>
    </rPh>
    <rPh sb="50" eb="51">
      <t>ノ</t>
    </rPh>
    <rPh sb="67" eb="69">
      <t>ケイゾク</t>
    </rPh>
    <rPh sb="69" eb="71">
      <t>ゲラク</t>
    </rPh>
    <rPh sb="73" eb="75">
      <t>テマエ</t>
    </rPh>
    <rPh sb="79" eb="80">
      <t>キ</t>
    </rPh>
    <rPh sb="86" eb="88">
      <t>チュウイ</t>
    </rPh>
    <phoneticPr fontId="2"/>
  </si>
  <si>
    <t>ターゲットまでいった時はもっと伸びる可能性アリ。</t>
    <rPh sb="10" eb="11">
      <t>トキ</t>
    </rPh>
    <rPh sb="15" eb="16">
      <t>ノ</t>
    </rPh>
    <rPh sb="18" eb="21">
      <t>カノウセイ</t>
    </rPh>
    <phoneticPr fontId="2"/>
  </si>
  <si>
    <t>FIB61.8（38.2）ラインを決済orトレーリングの分岐点とする</t>
    <rPh sb="17" eb="19">
      <t>ケッサイ</t>
    </rPh>
    <rPh sb="28" eb="31">
      <t>ブンキテン</t>
    </rPh>
    <phoneticPr fontId="2"/>
  </si>
  <si>
    <t>今は１H足以下に潜る時は注意する</t>
    <rPh sb="0" eb="1">
      <t>イマ</t>
    </rPh>
    <rPh sb="4" eb="5">
      <t>アシ</t>
    </rPh>
    <rPh sb="5" eb="7">
      <t>イカ</t>
    </rPh>
    <rPh sb="8" eb="9">
      <t>モグ</t>
    </rPh>
    <rPh sb="10" eb="11">
      <t>トキ</t>
    </rPh>
    <rPh sb="12" eb="14">
      <t>チュウイ</t>
    </rPh>
    <phoneticPr fontId="2"/>
  </si>
  <si>
    <t>想定のトレードシナリオから外れた時点で決済する</t>
    <rPh sb="0" eb="2">
      <t>ソウテイ</t>
    </rPh>
    <rPh sb="13" eb="14">
      <t>ハズ</t>
    </rPh>
    <rPh sb="16" eb="18">
      <t>ジテン</t>
    </rPh>
    <rPh sb="19" eb="21">
      <t>ケッサイ</t>
    </rPh>
    <phoneticPr fontId="2"/>
  </si>
  <si>
    <r>
      <t xml:space="preserve">2015.11.16～
</t>
    </r>
    <r>
      <rPr>
        <sz val="11"/>
        <color theme="3" tint="0.39997558519241921"/>
        <rFont val="ＭＳ Ｐゴシック"/>
        <family val="3"/>
        <charset val="128"/>
      </rPr>
      <t>追記11.30～</t>
    </r>
    <rPh sb="12" eb="14">
      <t>ツイキ</t>
    </rPh>
    <phoneticPr fontId="2"/>
  </si>
  <si>
    <r>
      <t>・週足で引いたS/Rに当たる部分を基本１H足で見る　（15分足でないとFSを逃すこともあるが、まだフェイクを見破れないので諦める）
・原則２回目のFS（セカンドストライク）を狙う。一回目のFSの見極めが重要＝フェイクだけに戻りっぽかったら一回目と数える
・キレイなウェッジを伴ったFSであれば、１回目でも入る
・ヒゲだけ抜けたｗトップ（ボトム）にD/Jが伴った際は、２回目を待たずに入る
・２回目のFSに強いチャートパターンが出てる時は、1回目のFS条件を甘くして数に入れる
・ヒゲだけ抜けたｗトップ（ボトム）にD/Jが伴った際でも、S/Rを割っていなければスルー
・戻りのない相場でも、継続のチャートパターン（主にウェッジ等）が出てたら、逆方向へ抜けてもスルー
・FSの作り方が緩やか</t>
    </r>
    <r>
      <rPr>
        <sz val="11"/>
        <color theme="3" tint="0.39997558519241921"/>
        <rFont val="ＭＳ Ｐゴシック"/>
        <family val="3"/>
        <charset val="128"/>
      </rPr>
      <t>過ぎる</t>
    </r>
    <r>
      <rPr>
        <sz val="11"/>
        <color indexed="8"/>
        <rFont val="ＭＳ Ｐゴシック"/>
        <family val="3"/>
        <charset val="128"/>
      </rPr>
      <t xml:space="preserve">（上昇/下落角度が少ない）時は、FSと認識しない
・S/R抜けてもローソクの動きが上下に激しすぎたりして分かり難い時は、トレードしない
</t>
    </r>
    <r>
      <rPr>
        <sz val="11"/>
        <color theme="3" tint="0.39997558519241921"/>
        <rFont val="ＭＳ Ｐゴシック"/>
        <family val="3"/>
        <charset val="128"/>
      </rPr>
      <t>・決済タイミングはFIB38.2を基準として、手前で頭打ちが確認できれば決済。素直に38.2まで到達したらトレーリング実施。</t>
    </r>
    <rPh sb="343" eb="344">
      <t>ス</t>
    </rPh>
    <rPh sb="431" eb="433">
      <t>キジュン</t>
    </rPh>
    <rPh sb="437" eb="439">
      <t>テマエ</t>
    </rPh>
    <rPh sb="440" eb="442">
      <t>アタマウ</t>
    </rPh>
    <rPh sb="444" eb="446">
      <t>カクニン</t>
    </rPh>
    <rPh sb="450" eb="452">
      <t>ケッサイ</t>
    </rPh>
    <rPh sb="453" eb="455">
      <t>スナオ</t>
    </rPh>
    <rPh sb="462" eb="464">
      <t>トウタツ</t>
    </rPh>
    <rPh sb="473" eb="475">
      <t>ジッシ</t>
    </rPh>
    <phoneticPr fontId="2"/>
  </si>
  <si>
    <t>2015.11.30</t>
    <phoneticPr fontId="2"/>
  </si>
  <si>
    <t>火曜日：現在１勝２敗。自分の得意なパターンが出ない相場っぽい。本来スルーになるハズのポイントでブレイク前にＩＮして撃沈している。</t>
    <rPh sb="0" eb="3">
      <t>カヨウビ</t>
    </rPh>
    <rPh sb="4" eb="6">
      <t>ゲンザイ</t>
    </rPh>
    <rPh sb="7" eb="8">
      <t>ショウ</t>
    </rPh>
    <rPh sb="9" eb="10">
      <t>ハイ</t>
    </rPh>
    <rPh sb="11" eb="13">
      <t>ジブン</t>
    </rPh>
    <rPh sb="14" eb="16">
      <t>トクイ</t>
    </rPh>
    <rPh sb="22" eb="23">
      <t>デ</t>
    </rPh>
    <rPh sb="25" eb="27">
      <t>ソウバ</t>
    </rPh>
    <rPh sb="31" eb="33">
      <t>ホンライ</t>
    </rPh>
    <rPh sb="51" eb="52">
      <t>マエ</t>
    </rPh>
    <rPh sb="57" eb="59">
      <t>ゲキチン</t>
    </rPh>
    <phoneticPr fontId="2"/>
  </si>
  <si>
    <t>得意ではないパターン（ＦＳ１回しか戻らないとか）で動いているので、相場を静観して覚えるべきか</t>
    <rPh sb="0" eb="2">
      <t>トクイ</t>
    </rPh>
    <rPh sb="14" eb="15">
      <t>カイ</t>
    </rPh>
    <rPh sb="17" eb="18">
      <t>モド</t>
    </rPh>
    <rPh sb="25" eb="26">
      <t>ウゴ</t>
    </rPh>
    <rPh sb="33" eb="35">
      <t>ソウバ</t>
    </rPh>
    <rPh sb="36" eb="38">
      <t>セイカン</t>
    </rPh>
    <rPh sb="40" eb="41">
      <t>オボ</t>
    </rPh>
    <phoneticPr fontId="2"/>
  </si>
  <si>
    <t>利益の伸びが強い時でもL/C建値移動のタイミングをしっかり守る！</t>
  </si>
  <si>
    <t>利益の伸びが強い時でもL/C建値移動のタイミングをしっかり守る！</t>
    <rPh sb="0" eb="2">
      <t>リエキ</t>
    </rPh>
    <rPh sb="3" eb="4">
      <t>ノ</t>
    </rPh>
    <rPh sb="6" eb="7">
      <t>ツヨ</t>
    </rPh>
    <rPh sb="8" eb="9">
      <t>トキ</t>
    </rPh>
    <rPh sb="14" eb="16">
      <t>タテネ</t>
    </rPh>
    <rPh sb="16" eb="18">
      <t>イドウ</t>
    </rPh>
    <rPh sb="29" eb="30">
      <t>マモ</t>
    </rPh>
    <phoneticPr fontId="2"/>
  </si>
  <si>
    <t>絶対こちらの意思では相場は動かない！！！</t>
    <phoneticPr fontId="2"/>
  </si>
  <si>
    <t>保有中は指標発表に特に注意！！</t>
    <rPh sb="0" eb="3">
      <t>ホユウチュウ</t>
    </rPh>
    <rPh sb="4" eb="6">
      <t>シヒョウ</t>
    </rPh>
    <rPh sb="6" eb="8">
      <t>ハッピョウ</t>
    </rPh>
    <rPh sb="9" eb="10">
      <t>トク</t>
    </rPh>
    <rPh sb="11" eb="13">
      <t>チュウイ</t>
    </rPh>
    <phoneticPr fontId="2"/>
  </si>
  <si>
    <t>今週は崩れた。。１勝６敗１分</t>
    <rPh sb="0" eb="2">
      <t>コンシュウ</t>
    </rPh>
    <rPh sb="3" eb="4">
      <t>クズ</t>
    </rPh>
    <rPh sb="9" eb="10">
      <t>ショウ</t>
    </rPh>
    <rPh sb="11" eb="12">
      <t>ハイ</t>
    </rPh>
    <rPh sb="13" eb="14">
      <t>ワ</t>
    </rPh>
    <phoneticPr fontId="2"/>
  </si>
  <si>
    <t>敗因分析</t>
    <rPh sb="0" eb="2">
      <t>ハイイン</t>
    </rPh>
    <rPh sb="2" eb="4">
      <t>ブンセキ</t>
    </rPh>
    <phoneticPr fontId="2"/>
  </si>
  <si>
    <r>
      <t xml:space="preserve">・入るタイミングが早くなっている。
</t>
    </r>
    <r>
      <rPr>
        <b/>
        <sz val="11"/>
        <color rgb="FFFF0000"/>
        <rFont val="ＭＳ Ｐゴシック"/>
        <family val="3"/>
        <charset val="128"/>
      </rPr>
      <t>自分ルール〔２回目の戻り〕まで待つこと！</t>
    </r>
    <rPh sb="1" eb="2">
      <t>ハイ</t>
    </rPh>
    <rPh sb="9" eb="10">
      <t>ハヤ</t>
    </rPh>
    <rPh sb="18" eb="20">
      <t>ジブン</t>
    </rPh>
    <rPh sb="25" eb="27">
      <t>カイメ</t>
    </rPh>
    <rPh sb="28" eb="29">
      <t>モド</t>
    </rPh>
    <rPh sb="33" eb="34">
      <t>マ</t>
    </rPh>
    <phoneticPr fontId="2"/>
  </si>
  <si>
    <t>来週は極力エントリーを控える気で臨む</t>
    <rPh sb="0" eb="2">
      <t>ライシュウ</t>
    </rPh>
    <rPh sb="3" eb="5">
      <t>キョクリョク</t>
    </rPh>
    <rPh sb="11" eb="12">
      <t>ヒカ</t>
    </rPh>
    <rPh sb="14" eb="15">
      <t>キ</t>
    </rPh>
    <rPh sb="16" eb="17">
      <t>ノゾ</t>
    </rPh>
    <phoneticPr fontId="2"/>
  </si>
  <si>
    <r>
      <rPr>
        <b/>
        <sz val="11"/>
        <color indexed="8"/>
        <rFont val="ＭＳ Ｐゴシック"/>
        <family val="3"/>
        <charset val="128"/>
      </rPr>
      <t>・週足で引くS/Rの位置が悪化している。</t>
    </r>
    <r>
      <rPr>
        <sz val="11"/>
        <color indexed="8"/>
        <rFont val="ＭＳ Ｐゴシック"/>
        <family val="3"/>
        <charset val="128"/>
      </rPr>
      <t xml:space="preserve">
過去意識されてるS/R近辺なら</t>
    </r>
    <r>
      <rPr>
        <b/>
        <sz val="11"/>
        <color rgb="FFFF0000"/>
        <rFont val="ＭＳ Ｐゴシック"/>
        <family val="3"/>
        <charset val="128"/>
      </rPr>
      <t xml:space="preserve">直近高値(安値)にS/Rを引く！自分の都合に合わせない！
</t>
    </r>
    <r>
      <rPr>
        <sz val="11"/>
        <rFont val="ＭＳ Ｐゴシック"/>
        <family val="3"/>
        <charset val="128"/>
      </rPr>
      <t>だからエントリー回数も多くなった</t>
    </r>
    <rPh sb="1" eb="2">
      <t>シュウ</t>
    </rPh>
    <rPh sb="2" eb="3">
      <t>アシ</t>
    </rPh>
    <rPh sb="4" eb="5">
      <t>ヒ</t>
    </rPh>
    <rPh sb="10" eb="12">
      <t>イチ</t>
    </rPh>
    <rPh sb="13" eb="15">
      <t>アッカ</t>
    </rPh>
    <rPh sb="21" eb="23">
      <t>カコ</t>
    </rPh>
    <rPh sb="23" eb="25">
      <t>イシキ</t>
    </rPh>
    <rPh sb="32" eb="34">
      <t>キンペン</t>
    </rPh>
    <rPh sb="36" eb="38">
      <t>チョッキン</t>
    </rPh>
    <rPh sb="38" eb="40">
      <t>タカネ</t>
    </rPh>
    <rPh sb="41" eb="43">
      <t>ヤスネ</t>
    </rPh>
    <rPh sb="49" eb="50">
      <t>ヒ</t>
    </rPh>
    <rPh sb="52" eb="54">
      <t>ジブン</t>
    </rPh>
    <rPh sb="55" eb="57">
      <t>ツゴウ</t>
    </rPh>
    <rPh sb="58" eb="59">
      <t>ア</t>
    </rPh>
    <rPh sb="73" eb="75">
      <t>カイスウ</t>
    </rPh>
    <rPh sb="76" eb="77">
      <t>オオ</t>
    </rPh>
    <phoneticPr fontId="2"/>
  </si>
  <si>
    <t>・指標発表を軽視してしまった。</t>
    <rPh sb="1" eb="3">
      <t>シヒョウ</t>
    </rPh>
    <rPh sb="3" eb="5">
      <t>ハッピョウ</t>
    </rPh>
    <rPh sb="6" eb="8">
      <t>ケイシ</t>
    </rPh>
    <phoneticPr fontId="2"/>
  </si>
  <si>
    <t>2015.12.07</t>
    <phoneticPr fontId="2"/>
  </si>
  <si>
    <t>今週は100pips超えがふたつあった♪…が、小ロットだったので利益は伸びず。。</t>
    <rPh sb="0" eb="2">
      <t>コンシュウ</t>
    </rPh>
    <rPh sb="10" eb="11">
      <t>コ</t>
    </rPh>
    <rPh sb="23" eb="24">
      <t>ショウ</t>
    </rPh>
    <rPh sb="32" eb="34">
      <t>リエキ</t>
    </rPh>
    <rPh sb="35" eb="36">
      <t>ノ</t>
    </rPh>
    <phoneticPr fontId="2"/>
  </si>
  <si>
    <t>今週３勝３敗１分</t>
    <rPh sb="0" eb="2">
      <t>コンシュウ</t>
    </rPh>
    <rPh sb="3" eb="4">
      <t>ショウ</t>
    </rPh>
    <rPh sb="5" eb="6">
      <t>ハイ</t>
    </rPh>
    <rPh sb="7" eb="8">
      <t>ワ</t>
    </rPh>
    <phoneticPr fontId="2"/>
  </si>
  <si>
    <t>・勝てるT/Lブレイクと負けるT/Lブレイクの差がまだ分かっていない。→勝てるトレードでも自信をもってロットかけれない×</t>
    <rPh sb="1" eb="2">
      <t>カ</t>
    </rPh>
    <rPh sb="12" eb="13">
      <t>マ</t>
    </rPh>
    <rPh sb="23" eb="24">
      <t>サ</t>
    </rPh>
    <rPh sb="27" eb="28">
      <t>ワ</t>
    </rPh>
    <rPh sb="36" eb="37">
      <t>カ</t>
    </rPh>
    <rPh sb="45" eb="47">
      <t>ジシン</t>
    </rPh>
    <phoneticPr fontId="2"/>
  </si>
  <si>
    <t>・ストップ移動がヘタすぎる。</t>
    <rPh sb="5" eb="7">
      <t>イドウ</t>
    </rPh>
    <phoneticPr fontId="2"/>
  </si>
  <si>
    <t>今のままではまだ安定して稼げる気がしない。理由は…</t>
    <rPh sb="0" eb="1">
      <t>イマ</t>
    </rPh>
    <rPh sb="8" eb="10">
      <t>アンテイ</t>
    </rPh>
    <rPh sb="12" eb="13">
      <t>カセ</t>
    </rPh>
    <rPh sb="15" eb="16">
      <t>キ</t>
    </rPh>
    <rPh sb="21" eb="23">
      <t>リユウ</t>
    </rPh>
    <phoneticPr fontId="2"/>
  </si>
  <si>
    <t>上記を改善する検証ネタを考える！</t>
    <rPh sb="0" eb="2">
      <t>ジョウキ</t>
    </rPh>
    <rPh sb="3" eb="5">
      <t>カイゼン</t>
    </rPh>
    <rPh sb="7" eb="9">
      <t>ケンショウ</t>
    </rPh>
    <rPh sb="12" eb="13">
      <t>カンガ</t>
    </rPh>
    <phoneticPr fontId="2"/>
  </si>
  <si>
    <t>４H以下でレンジが続いている時は、急なT/Lのブレイクはフェイクの可能性大？</t>
    <rPh sb="2" eb="4">
      <t>イカ</t>
    </rPh>
    <rPh sb="9" eb="10">
      <t>ツヅ</t>
    </rPh>
    <rPh sb="14" eb="15">
      <t>トキ</t>
    </rPh>
    <rPh sb="17" eb="18">
      <t>キュウ</t>
    </rPh>
    <rPh sb="33" eb="36">
      <t>カノウセイ</t>
    </rPh>
    <rPh sb="36" eb="37">
      <t>ダイ</t>
    </rPh>
    <phoneticPr fontId="2"/>
  </si>
  <si>
    <t>D/Jは最後の要素。S/R等の方が影響強いので、D/Jに捉われすぎない</t>
    <rPh sb="4" eb="6">
      <t>サイゴ</t>
    </rPh>
    <rPh sb="7" eb="9">
      <t>ヨウソ</t>
    </rPh>
    <rPh sb="13" eb="14">
      <t>ナド</t>
    </rPh>
    <rPh sb="15" eb="16">
      <t>ホウ</t>
    </rPh>
    <rPh sb="17" eb="19">
      <t>エイキョウ</t>
    </rPh>
    <rPh sb="19" eb="20">
      <t>ツヨ</t>
    </rPh>
    <rPh sb="28" eb="29">
      <t>トラ</t>
    </rPh>
    <phoneticPr fontId="2"/>
  </si>
  <si>
    <r>
      <t xml:space="preserve">D/Jの確認を忘れない
</t>
    </r>
    <r>
      <rPr>
        <b/>
        <sz val="11"/>
        <color rgb="FFFF0000"/>
        <rFont val="ＭＳ Ｐゴシック"/>
        <family val="3"/>
        <charset val="128"/>
      </rPr>
      <t>D/Jより強い要素を見逃さない</t>
    </r>
    <rPh sb="4" eb="6">
      <t>カクニン</t>
    </rPh>
    <rPh sb="7" eb="8">
      <t>ワス</t>
    </rPh>
    <rPh sb="17" eb="18">
      <t>ツヨ</t>
    </rPh>
    <rPh sb="19" eb="21">
      <t>ヨウソ</t>
    </rPh>
    <rPh sb="22" eb="24">
      <t>ミノガ</t>
    </rPh>
    <phoneticPr fontId="2"/>
  </si>
  <si>
    <t>先週末の強い指標発表後で週明け狙いが少ないかと思ったが、ゼンゼンそんなことなかった</t>
    <rPh sb="0" eb="3">
      <t>センシュウマツ</t>
    </rPh>
    <rPh sb="4" eb="5">
      <t>ツヨ</t>
    </rPh>
    <rPh sb="6" eb="8">
      <t>シヒョウ</t>
    </rPh>
    <rPh sb="8" eb="10">
      <t>ハッピョウ</t>
    </rPh>
    <rPh sb="10" eb="11">
      <t>アト</t>
    </rPh>
    <rPh sb="12" eb="14">
      <t>シュウア</t>
    </rPh>
    <rPh sb="15" eb="16">
      <t>ネラ</t>
    </rPh>
    <rPh sb="18" eb="19">
      <t>スク</t>
    </rPh>
    <rPh sb="23" eb="24">
      <t>オモ</t>
    </rPh>
    <phoneticPr fontId="2"/>
  </si>
  <si>
    <t>2015.12.14</t>
    <phoneticPr fontId="2"/>
  </si>
  <si>
    <t>逆方向のPBが出たらブレイクで決済</t>
    <rPh sb="0" eb="1">
      <t>ギャク</t>
    </rPh>
    <rPh sb="1" eb="3">
      <t>ホウコウ</t>
    </rPh>
    <rPh sb="7" eb="8">
      <t>デ</t>
    </rPh>
    <rPh sb="15" eb="17">
      <t>ケッサイ</t>
    </rPh>
    <phoneticPr fontId="2"/>
  </si>
  <si>
    <t>来週の決済は逆PBブレイクでトライ！！</t>
    <rPh sb="0" eb="2">
      <t>ライシュウ</t>
    </rPh>
    <rPh sb="3" eb="5">
      <t>ケッサイ</t>
    </rPh>
    <rPh sb="6" eb="7">
      <t>ギャク</t>
    </rPh>
    <phoneticPr fontId="2"/>
  </si>
  <si>
    <t>20pips手前であっても逆PBが出たらブレイクで決済！←自分の都合で相場を見ない！</t>
    <rPh sb="6" eb="8">
      <t>テマエ</t>
    </rPh>
    <rPh sb="13" eb="14">
      <t>ギャク</t>
    </rPh>
    <rPh sb="17" eb="18">
      <t>デ</t>
    </rPh>
    <rPh sb="25" eb="27">
      <t>ケッサイ</t>
    </rPh>
    <rPh sb="29" eb="31">
      <t>ジブン</t>
    </rPh>
    <rPh sb="32" eb="34">
      <t>ツゴウ</t>
    </rPh>
    <rPh sb="35" eb="37">
      <t>ソウバ</t>
    </rPh>
    <rPh sb="38" eb="39">
      <t>ミ</t>
    </rPh>
    <phoneticPr fontId="2"/>
  </si>
  <si>
    <r>
      <t>今週は途中でルールから外れたことでエントリー回数が増えた。水曜までで１０回！全部で２勝６敗４分。
結果は当然、</t>
    </r>
    <r>
      <rPr>
        <b/>
        <sz val="11"/>
        <color indexed="8"/>
        <rFont val="ＭＳ Ｐゴシック"/>
        <family val="3"/>
        <charset val="128"/>
      </rPr>
      <t>元ルールの方が良いことを再確認。</t>
    </r>
    <r>
      <rPr>
        <sz val="11"/>
        <color indexed="8"/>
        <rFont val="ＭＳ Ｐゴシック"/>
        <family val="3"/>
        <charset val="128"/>
      </rPr>
      <t xml:space="preserve">
もーそろそろ分かってきた気がする。ってゆーか、分かっててほしい→自分。</t>
    </r>
    <rPh sb="0" eb="2">
      <t>コンシュウ</t>
    </rPh>
    <rPh sb="3" eb="5">
      <t>トチュウ</t>
    </rPh>
    <rPh sb="11" eb="12">
      <t>ハズ</t>
    </rPh>
    <rPh sb="22" eb="24">
      <t>カイスウ</t>
    </rPh>
    <rPh sb="25" eb="26">
      <t>フ</t>
    </rPh>
    <rPh sb="29" eb="31">
      <t>スイヨウ</t>
    </rPh>
    <rPh sb="36" eb="37">
      <t>カイ</t>
    </rPh>
    <rPh sb="38" eb="40">
      <t>ゼンブ</t>
    </rPh>
    <rPh sb="42" eb="43">
      <t>ショウ</t>
    </rPh>
    <rPh sb="44" eb="45">
      <t>ハイ</t>
    </rPh>
    <rPh sb="46" eb="47">
      <t>ワ</t>
    </rPh>
    <rPh sb="49" eb="51">
      <t>ケッカ</t>
    </rPh>
    <rPh sb="52" eb="54">
      <t>トウゼン</t>
    </rPh>
    <rPh sb="55" eb="56">
      <t>モト</t>
    </rPh>
    <rPh sb="60" eb="61">
      <t>ホウ</t>
    </rPh>
    <rPh sb="62" eb="63">
      <t>イ</t>
    </rPh>
    <rPh sb="67" eb="68">
      <t>サイ</t>
    </rPh>
    <rPh sb="68" eb="70">
      <t>カクニン</t>
    </rPh>
    <rPh sb="78" eb="79">
      <t>ワ</t>
    </rPh>
    <rPh sb="84" eb="85">
      <t>キ</t>
    </rPh>
    <rPh sb="95" eb="96">
      <t>ワ</t>
    </rPh>
    <rPh sb="104" eb="106">
      <t>ジブン</t>
    </rPh>
    <phoneticPr fontId="2"/>
  </si>
  <si>
    <t>決済時も自分の都合では相場は動かない！！！</t>
    <rPh sb="0" eb="2">
      <t>ケッサイ</t>
    </rPh>
    <rPh sb="2" eb="3">
      <t>ジ</t>
    </rPh>
    <rPh sb="4" eb="6">
      <t>ジブン</t>
    </rPh>
    <rPh sb="7" eb="9">
      <t>ツゴウ</t>
    </rPh>
    <rPh sb="11" eb="13">
      <t>ソウバ</t>
    </rPh>
    <rPh sb="14" eb="15">
      <t>ウゴ</t>
    </rPh>
    <phoneticPr fontId="2"/>
  </si>
  <si>
    <t>今週の途中エントリー増やして短時間で決済する方法をトライしたが、相場に張り付く必要がある＆エントリー根拠も疎かになるので×</t>
    <rPh sb="0" eb="2">
      <t>コンシュウ</t>
    </rPh>
    <rPh sb="3" eb="5">
      <t>トチュウ</t>
    </rPh>
    <rPh sb="10" eb="11">
      <t>フ</t>
    </rPh>
    <rPh sb="14" eb="17">
      <t>タンジカン</t>
    </rPh>
    <rPh sb="18" eb="20">
      <t>ケッサイ</t>
    </rPh>
    <rPh sb="22" eb="24">
      <t>ホウホウ</t>
    </rPh>
    <rPh sb="32" eb="34">
      <t>ソウバ</t>
    </rPh>
    <rPh sb="35" eb="36">
      <t>ハ</t>
    </rPh>
    <rPh sb="37" eb="38">
      <t>ツ</t>
    </rPh>
    <rPh sb="39" eb="41">
      <t>ヒツヨウ</t>
    </rPh>
    <rPh sb="50" eb="52">
      <t>コンキョ</t>
    </rPh>
    <rPh sb="53" eb="54">
      <t>オロソ</t>
    </rPh>
    <phoneticPr fontId="2"/>
  </si>
  <si>
    <t>sell</t>
    <phoneticPr fontId="2"/>
  </si>
  <si>
    <t>2015.12.21</t>
    <phoneticPr fontId="2"/>
  </si>
  <si>
    <t>2015.12.28</t>
    <phoneticPr fontId="2"/>
  </si>
  <si>
    <t>ウェッジブレイク後の戻りを狙うのが自分ルールだが、ウェッジブレイク前の上限から狙えそう→レッツ検証！</t>
    <rPh sb="8" eb="9">
      <t>ゴ</t>
    </rPh>
    <rPh sb="10" eb="11">
      <t>モド</t>
    </rPh>
    <rPh sb="13" eb="14">
      <t>ネラ</t>
    </rPh>
    <rPh sb="17" eb="19">
      <t>ジブン</t>
    </rPh>
    <rPh sb="33" eb="34">
      <t>マエ</t>
    </rPh>
    <rPh sb="35" eb="37">
      <t>ジョウゲン</t>
    </rPh>
    <rPh sb="39" eb="40">
      <t>ネラ</t>
    </rPh>
    <rPh sb="47" eb="49">
      <t>ケンショウ</t>
    </rPh>
    <phoneticPr fontId="2"/>
  </si>
  <si>
    <t>ルールに合わせたエントリーを心がけたつもりだが、まだ相場の見方が甘い。</t>
    <rPh sb="4" eb="5">
      <t>ア</t>
    </rPh>
    <rPh sb="14" eb="15">
      <t>ココロ</t>
    </rPh>
    <rPh sb="26" eb="28">
      <t>ソウバ</t>
    </rPh>
    <rPh sb="29" eb="31">
      <t>ミカタ</t>
    </rPh>
    <rPh sb="32" eb="33">
      <t>アマ</t>
    </rPh>
    <phoneticPr fontId="2"/>
  </si>
  <si>
    <t>唯一獲れる可能性があったトレードも、ストップ移動した所まで戻ってその後反転する毎度のパターンで建値決済。ムズカシイ。</t>
    <rPh sb="0" eb="2">
      <t>ユイイツ</t>
    </rPh>
    <rPh sb="2" eb="3">
      <t>ト</t>
    </rPh>
    <rPh sb="5" eb="8">
      <t>カノウセイ</t>
    </rPh>
    <rPh sb="22" eb="24">
      <t>イドウ</t>
    </rPh>
    <rPh sb="26" eb="27">
      <t>トコロ</t>
    </rPh>
    <rPh sb="29" eb="30">
      <t>モド</t>
    </rPh>
    <rPh sb="34" eb="35">
      <t>アト</t>
    </rPh>
    <rPh sb="35" eb="37">
      <t>ハンテン</t>
    </rPh>
    <rPh sb="39" eb="41">
      <t>マイド</t>
    </rPh>
    <rPh sb="47" eb="49">
      <t>タテネ</t>
    </rPh>
    <rPh sb="49" eb="51">
      <t>ケッサイ</t>
    </rPh>
    <phoneticPr fontId="2"/>
  </si>
  <si>
    <t>今週は3PORをデモトレにお試し導入（100回検証では成績良かった）→結果はみごと撃沈×　今回はD/Jの見落としが判明。</t>
    <rPh sb="0" eb="2">
      <t>コンシュウ</t>
    </rPh>
    <rPh sb="14" eb="15">
      <t>タメ</t>
    </rPh>
    <rPh sb="16" eb="18">
      <t>ドウニュウ</t>
    </rPh>
    <rPh sb="22" eb="23">
      <t>カイ</t>
    </rPh>
    <rPh sb="23" eb="25">
      <t>ケンショウ</t>
    </rPh>
    <rPh sb="27" eb="29">
      <t>セイセキ</t>
    </rPh>
    <rPh sb="29" eb="30">
      <t>ヨ</t>
    </rPh>
    <rPh sb="35" eb="37">
      <t>ケッカ</t>
    </rPh>
    <rPh sb="41" eb="43">
      <t>ゲキチン</t>
    </rPh>
    <rPh sb="45" eb="47">
      <t>コンカイ</t>
    </rPh>
    <rPh sb="52" eb="54">
      <t>ミオ</t>
    </rPh>
    <rPh sb="57" eb="59">
      <t>ハンメイ</t>
    </rPh>
    <phoneticPr fontId="2"/>
  </si>
  <si>
    <t>今週は体調不良もありエントリー少なめ（年末まで体調戻らずorz）。</t>
    <rPh sb="0" eb="2">
      <t>コンシュウ</t>
    </rPh>
    <rPh sb="3" eb="5">
      <t>タイチョウ</t>
    </rPh>
    <rPh sb="5" eb="7">
      <t>フリョウ</t>
    </rPh>
    <rPh sb="15" eb="16">
      <t>スク</t>
    </rPh>
    <rPh sb="19" eb="21">
      <t>ネンマツ</t>
    </rPh>
    <rPh sb="23" eb="25">
      <t>タイチョウ</t>
    </rPh>
    <rPh sb="25" eb="26">
      <t>モド</t>
    </rPh>
    <phoneticPr fontId="2"/>
  </si>
  <si>
    <t>2016年</t>
    <rPh sb="4" eb="5">
      <t>ネン</t>
    </rPh>
    <phoneticPr fontId="2"/>
  </si>
  <si>
    <t>AUDCAD</t>
    <phoneticPr fontId="2"/>
  </si>
  <si>
    <t>AUDUSD</t>
    <phoneticPr fontId="2"/>
  </si>
  <si>
    <t>EURUSD</t>
    <phoneticPr fontId="2"/>
  </si>
  <si>
    <t>buy</t>
    <phoneticPr fontId="2"/>
  </si>
  <si>
    <t>01.06.05</t>
    <phoneticPr fontId="2"/>
  </si>
  <si>
    <t>01.04.03</t>
    <phoneticPr fontId="2"/>
  </si>
  <si>
    <t>01.06.09</t>
    <phoneticPr fontId="2"/>
  </si>
  <si>
    <t>01.06.10</t>
    <phoneticPr fontId="2"/>
  </si>
  <si>
    <t>01.04.10</t>
    <phoneticPr fontId="2"/>
  </si>
  <si>
    <t>01.06.05</t>
    <phoneticPr fontId="2"/>
  </si>
  <si>
    <t>・IN後逆行してくる時は自分に合っていない相場</t>
    <rPh sb="3" eb="4">
      <t>ゴ</t>
    </rPh>
    <rPh sb="4" eb="6">
      <t>ギャッコウ</t>
    </rPh>
    <rPh sb="10" eb="11">
      <t>トキ</t>
    </rPh>
    <rPh sb="12" eb="14">
      <t>ジブン</t>
    </rPh>
    <rPh sb="15" eb="16">
      <t>ア</t>
    </rPh>
    <rPh sb="21" eb="23">
      <t>ソウバ</t>
    </rPh>
    <phoneticPr fontId="2"/>
  </si>
  <si>
    <t>・しっかり勝てる時はIN後逆行はまず無い</t>
    <rPh sb="5" eb="6">
      <t>カ</t>
    </rPh>
    <rPh sb="8" eb="9">
      <t>トキ</t>
    </rPh>
    <rPh sb="12" eb="13">
      <t>ゴ</t>
    </rPh>
    <rPh sb="13" eb="15">
      <t>ギャッコウ</t>
    </rPh>
    <rPh sb="18" eb="19">
      <t>ナシ</t>
    </rPh>
    <phoneticPr fontId="2"/>
  </si>
  <si>
    <t>・手早い撤退で、２連続で撤退したら、一旦相場から離れる</t>
    <rPh sb="1" eb="3">
      <t>テバヤ</t>
    </rPh>
    <rPh sb="4" eb="6">
      <t>テッタイ</t>
    </rPh>
    <rPh sb="9" eb="11">
      <t>レンゾク</t>
    </rPh>
    <rPh sb="12" eb="14">
      <t>テッタイ</t>
    </rPh>
    <rPh sb="18" eb="20">
      <t>イッタン</t>
    </rPh>
    <rPh sb="20" eb="22">
      <t>ソウバ</t>
    </rPh>
    <rPh sb="24" eb="25">
      <t>ハナ</t>
    </rPh>
    <phoneticPr fontId="2"/>
  </si>
  <si>
    <t>win</t>
    <phoneticPr fontId="2"/>
  </si>
  <si>
    <t>drw</t>
    <phoneticPr fontId="2"/>
  </si>
  <si>
    <t>loss</t>
    <phoneticPr fontId="2"/>
  </si>
  <si>
    <t>・IN判断を精査する時間が無い時はスルー！</t>
    <rPh sb="3" eb="5">
      <t>ハンダン</t>
    </rPh>
    <rPh sb="6" eb="8">
      <t>セイサ</t>
    </rPh>
    <rPh sb="10" eb="12">
      <t>ジカン</t>
    </rPh>
    <rPh sb="13" eb="14">
      <t>ナ</t>
    </rPh>
    <rPh sb="15" eb="16">
      <t>トキ</t>
    </rPh>
    <phoneticPr fontId="2"/>
  </si>
  <si>
    <t>USDCAD</t>
    <phoneticPr fontId="2"/>
  </si>
  <si>
    <t>sell</t>
    <phoneticPr fontId="2"/>
  </si>
  <si>
    <t>01.07.04</t>
    <phoneticPr fontId="2"/>
  </si>
  <si>
    <t>01.07.05</t>
    <phoneticPr fontId="2"/>
  </si>
  <si>
    <t>・１H足以下のH/Sはエントリーしない</t>
    <rPh sb="3" eb="4">
      <t>アシ</t>
    </rPh>
    <rPh sb="4" eb="6">
      <t>イカ</t>
    </rPh>
    <phoneticPr fontId="2"/>
  </si>
  <si>
    <t>今月は理想って言ってもらえたトレード法のみにする。</t>
    <rPh sb="0" eb="2">
      <t>コンゲツ</t>
    </rPh>
    <rPh sb="3" eb="5">
      <t>リソウ</t>
    </rPh>
    <rPh sb="7" eb="8">
      <t>イ</t>
    </rPh>
    <rPh sb="18" eb="19">
      <t>ホウ</t>
    </rPh>
    <phoneticPr fontId="2"/>
  </si>
  <si>
    <t>ドルカナダはレンジができた認識が遅い。レンジ後伸びかけて反転したら切る準備</t>
    <rPh sb="13" eb="15">
      <t>ニンシキ</t>
    </rPh>
    <rPh sb="16" eb="17">
      <t>オソ</t>
    </rPh>
    <rPh sb="22" eb="23">
      <t>ゴ</t>
    </rPh>
    <rPh sb="23" eb="24">
      <t>ノ</t>
    </rPh>
    <rPh sb="28" eb="30">
      <t>ハンテン</t>
    </rPh>
    <rPh sb="33" eb="34">
      <t>キ</t>
    </rPh>
    <rPh sb="35" eb="37">
      <t>ジュンビ</t>
    </rPh>
    <phoneticPr fontId="2"/>
  </si>
  <si>
    <t>ヒゲ対策５～７pips　了解！　もうストップ建値移動以降は動かさんとこかと思ったけど、それなら「俺ストップ」アリですよね！</t>
    <rPh sb="2" eb="4">
      <t>タイサク</t>
    </rPh>
    <rPh sb="12" eb="14">
      <t>リョウカイ</t>
    </rPh>
    <rPh sb="22" eb="24">
      <t>タテネ</t>
    </rPh>
    <rPh sb="24" eb="26">
      <t>イドウ</t>
    </rPh>
    <rPh sb="26" eb="28">
      <t>イコウ</t>
    </rPh>
    <rPh sb="29" eb="30">
      <t>ウゴ</t>
    </rPh>
    <rPh sb="37" eb="38">
      <t>オモ</t>
    </rPh>
    <rPh sb="48" eb="49">
      <t>オレ</t>
    </rPh>
    <phoneticPr fontId="2"/>
  </si>
  <si>
    <t>オージーカナダは…フラッグで継続のカタチになってますね××</t>
    <rPh sb="14" eb="16">
      <t>ケイゾク</t>
    </rPh>
    <phoneticPr fontId="2"/>
  </si>
  <si>
    <t>ドルカナダの３PORは下限側の３本目が正解でしたか。３PORって右下がりのチャネルなら下限狙い、右上がりのチャネルなら上限狙いみたいなルールもありましたっけ？</t>
    <rPh sb="11" eb="13">
      <t>カゲン</t>
    </rPh>
    <rPh sb="13" eb="14">
      <t>ガワ</t>
    </rPh>
    <rPh sb="16" eb="18">
      <t>ホンメ</t>
    </rPh>
    <rPh sb="19" eb="21">
      <t>セイカイ</t>
    </rPh>
    <rPh sb="32" eb="33">
      <t>ミギ</t>
    </rPh>
    <rPh sb="33" eb="34">
      <t>サ</t>
    </rPh>
    <rPh sb="43" eb="45">
      <t>カゲン</t>
    </rPh>
    <rPh sb="45" eb="46">
      <t>ネラ</t>
    </rPh>
    <rPh sb="48" eb="49">
      <t>ミギ</t>
    </rPh>
    <rPh sb="49" eb="50">
      <t>ア</t>
    </rPh>
    <rPh sb="59" eb="61">
      <t>ジョウゲン</t>
    </rPh>
    <rPh sb="61" eb="62">
      <t>ネラ</t>
    </rPh>
    <phoneticPr fontId="2"/>
  </si>
  <si>
    <t>NZDUSD</t>
    <phoneticPr fontId="2"/>
  </si>
  <si>
    <t>01.11.15</t>
    <phoneticPr fontId="2"/>
  </si>
  <si>
    <t>01.11.17</t>
    <phoneticPr fontId="2"/>
  </si>
  <si>
    <t>01.11.16</t>
    <phoneticPr fontId="2"/>
  </si>
  <si>
    <t>01.12.14</t>
    <phoneticPr fontId="2"/>
  </si>
  <si>
    <t>01.11～</t>
    <phoneticPr fontId="2"/>
  </si>
  <si>
    <t>毎週週明け最初の勝ちトレードは、その週の相場の伸びを探る為、まず直近にあるS/Rをターゲットにして早めに利確する。
その後の流れを見て、伸びるようなら次は伸ばしてみる／そこで跳ね返れば直近S/Rターゲットを継続する。</t>
    <rPh sb="0" eb="2">
      <t>マイシュウ</t>
    </rPh>
    <rPh sb="2" eb="4">
      <t>シュウア</t>
    </rPh>
    <rPh sb="5" eb="7">
      <t>サイショ</t>
    </rPh>
    <rPh sb="8" eb="9">
      <t>カ</t>
    </rPh>
    <rPh sb="18" eb="19">
      <t>シュウ</t>
    </rPh>
    <rPh sb="20" eb="22">
      <t>ソウバ</t>
    </rPh>
    <rPh sb="23" eb="24">
      <t>ノ</t>
    </rPh>
    <rPh sb="26" eb="27">
      <t>サグ</t>
    </rPh>
    <rPh sb="28" eb="29">
      <t>タメ</t>
    </rPh>
    <rPh sb="32" eb="34">
      <t>チョッキン</t>
    </rPh>
    <rPh sb="49" eb="50">
      <t>ハヤ</t>
    </rPh>
    <rPh sb="52" eb="54">
      <t>リカク</t>
    </rPh>
    <rPh sb="60" eb="61">
      <t>アト</t>
    </rPh>
    <rPh sb="62" eb="63">
      <t>ナガ</t>
    </rPh>
    <rPh sb="65" eb="66">
      <t>ミ</t>
    </rPh>
    <rPh sb="68" eb="69">
      <t>ノ</t>
    </rPh>
    <rPh sb="75" eb="76">
      <t>ツギ</t>
    </rPh>
    <rPh sb="77" eb="78">
      <t>ノ</t>
    </rPh>
    <rPh sb="87" eb="88">
      <t>ハ</t>
    </rPh>
    <rPh sb="89" eb="90">
      <t>カエ</t>
    </rPh>
    <rPh sb="92" eb="94">
      <t>チョッキン</t>
    </rPh>
    <rPh sb="103" eb="105">
      <t>ケイゾク</t>
    </rPh>
    <phoneticPr fontId="2"/>
  </si>
  <si>
    <t>EURAUD</t>
    <phoneticPr fontId="2"/>
  </si>
  <si>
    <t>USDCHF</t>
    <phoneticPr fontId="2"/>
  </si>
  <si>
    <t>GBPJPY</t>
    <phoneticPr fontId="2"/>
  </si>
  <si>
    <t>buy</t>
    <phoneticPr fontId="2"/>
  </si>
  <si>
    <t>01.12.14</t>
    <phoneticPr fontId="2"/>
  </si>
  <si>
    <t>01.13.02</t>
    <phoneticPr fontId="2"/>
  </si>
  <si>
    <t>01.14.11</t>
    <phoneticPr fontId="2"/>
  </si>
  <si>
    <t>01.14.06</t>
    <phoneticPr fontId="2"/>
  </si>
  <si>
    <t>01.15.00</t>
    <phoneticPr fontId="2"/>
  </si>
  <si>
    <t>01.12.21</t>
    <phoneticPr fontId="2"/>
  </si>
  <si>
    <t>01.13.17</t>
    <phoneticPr fontId="2"/>
  </si>
  <si>
    <t>01.14.08</t>
    <phoneticPr fontId="2"/>
  </si>
  <si>
    <t>01.15.03</t>
    <phoneticPr fontId="2"/>
  </si>
  <si>
    <t>01.14.15</t>
    <phoneticPr fontId="2"/>
  </si>
  <si>
    <t>週足レベルのT/Lブレイクは１H足でのINタイミングには合わない。</t>
    <rPh sb="0" eb="1">
      <t>シュウ</t>
    </rPh>
    <rPh sb="1" eb="2">
      <t>アシ</t>
    </rPh>
    <rPh sb="16" eb="17">
      <t>アシ</t>
    </rPh>
    <rPh sb="28" eb="29">
      <t>ア</t>
    </rPh>
    <phoneticPr fontId="2"/>
  </si>
  <si>
    <t>2016.01.04～</t>
    <phoneticPr fontId="2"/>
  </si>
  <si>
    <t>決済が良ければ利益が出せていたはずだが…決済ができず戻ってきて建値決済orロスカットにより損失拡大。</t>
    <rPh sb="0" eb="2">
      <t>ケッサイ</t>
    </rPh>
    <rPh sb="3" eb="4">
      <t>ヨ</t>
    </rPh>
    <rPh sb="7" eb="9">
      <t>リエキ</t>
    </rPh>
    <rPh sb="10" eb="11">
      <t>ダ</t>
    </rPh>
    <rPh sb="20" eb="22">
      <t>ケッサイ</t>
    </rPh>
    <rPh sb="26" eb="27">
      <t>モド</t>
    </rPh>
    <rPh sb="31" eb="33">
      <t>タテネ</t>
    </rPh>
    <rPh sb="33" eb="35">
      <t>ケッサイ</t>
    </rPh>
    <rPh sb="45" eb="47">
      <t>ソンシツ</t>
    </rPh>
    <rPh sb="47" eb="49">
      <t>カクダイ</t>
    </rPh>
    <phoneticPr fontId="2"/>
  </si>
  <si>
    <t>決済ルール</t>
    <rPh sb="0" eb="2">
      <t>ケッサイ</t>
    </rPh>
    <phoneticPr fontId="2"/>
  </si>
  <si>
    <t>自分の狙うところではIN後急な伸びが無かった場合、逆行することが多い。建値撤退の準備をする。</t>
    <rPh sb="0" eb="2">
      <t>ジブン</t>
    </rPh>
    <rPh sb="3" eb="4">
      <t>ネラ</t>
    </rPh>
    <rPh sb="12" eb="13">
      <t>アト</t>
    </rPh>
    <rPh sb="13" eb="14">
      <t>キュウ</t>
    </rPh>
    <rPh sb="15" eb="16">
      <t>ノ</t>
    </rPh>
    <rPh sb="18" eb="19">
      <t>ナ</t>
    </rPh>
    <rPh sb="22" eb="24">
      <t>バアイ</t>
    </rPh>
    <rPh sb="25" eb="27">
      <t>ギャッコウ</t>
    </rPh>
    <rPh sb="32" eb="33">
      <t>オオ</t>
    </rPh>
    <rPh sb="35" eb="37">
      <t>タテネ</t>
    </rPh>
    <rPh sb="37" eb="39">
      <t>テッタイ</t>
    </rPh>
    <rPh sb="40" eb="42">
      <t>ジュンビ</t>
    </rPh>
    <phoneticPr fontId="2"/>
  </si>
  <si>
    <t>T/Lに支えられて逆行している場合はブレイクを期待して持っていて良いが、T/Lから剥離する急上昇（急下落）になった場合は強い逆行となる為、すぐに決済する！</t>
    <rPh sb="4" eb="5">
      <t>ササ</t>
    </rPh>
    <rPh sb="9" eb="11">
      <t>ギャッコウ</t>
    </rPh>
    <rPh sb="15" eb="17">
      <t>バアイ</t>
    </rPh>
    <rPh sb="23" eb="25">
      <t>キタイ</t>
    </rPh>
    <rPh sb="27" eb="28">
      <t>モ</t>
    </rPh>
    <rPh sb="32" eb="33">
      <t>ヨ</t>
    </rPh>
    <rPh sb="41" eb="43">
      <t>ハクリ</t>
    </rPh>
    <rPh sb="45" eb="48">
      <t>キュウジョウショウ</t>
    </rPh>
    <rPh sb="49" eb="50">
      <t>キュウ</t>
    </rPh>
    <rPh sb="50" eb="52">
      <t>ゲラク</t>
    </rPh>
    <rPh sb="57" eb="59">
      <t>バアイ</t>
    </rPh>
    <rPh sb="60" eb="61">
      <t>ツヨ</t>
    </rPh>
    <rPh sb="62" eb="64">
      <t>ギャッコウ</t>
    </rPh>
    <rPh sb="67" eb="68">
      <t>タメ</t>
    </rPh>
    <rPh sb="72" eb="74">
      <t>ケッサイ</t>
    </rPh>
    <phoneticPr fontId="2"/>
  </si>
  <si>
    <t>EURGBP</t>
    <phoneticPr fontId="2"/>
  </si>
  <si>
    <t>CADJPY</t>
    <phoneticPr fontId="2"/>
  </si>
  <si>
    <t>EURAUD</t>
    <phoneticPr fontId="2"/>
  </si>
  <si>
    <t>01.19.11</t>
    <phoneticPr fontId="2"/>
  </si>
  <si>
    <t>01.19.17</t>
    <phoneticPr fontId="2"/>
  </si>
  <si>
    <t>01.21.05</t>
    <phoneticPr fontId="2"/>
  </si>
  <si>
    <t>01.19.14</t>
    <phoneticPr fontId="2"/>
  </si>
  <si>
    <t>01.19.19</t>
    <phoneticPr fontId="2"/>
  </si>
  <si>
    <t>loss</t>
    <phoneticPr fontId="2"/>
  </si>
  <si>
    <t>01.18～</t>
    <phoneticPr fontId="2"/>
  </si>
  <si>
    <t>T/Lを引く時は小さなヒゲも必ず条件に入れる！！</t>
  </si>
  <si>
    <t>T/Lを引く時は小さなヒゲも必ず条件に入れる！！</t>
    <rPh sb="4" eb="5">
      <t>ヒ</t>
    </rPh>
    <rPh sb="6" eb="7">
      <t>トキ</t>
    </rPh>
    <rPh sb="8" eb="9">
      <t>チイ</t>
    </rPh>
    <rPh sb="14" eb="15">
      <t>カナラ</t>
    </rPh>
    <rPh sb="16" eb="18">
      <t>ジョウケン</t>
    </rPh>
    <rPh sb="19" eb="20">
      <t>イ</t>
    </rPh>
    <phoneticPr fontId="2"/>
  </si>
  <si>
    <t>今までのルールにダウ転換も条件に入れる！</t>
    <rPh sb="0" eb="1">
      <t>イマ</t>
    </rPh>
    <rPh sb="10" eb="12">
      <t>テンカン</t>
    </rPh>
    <rPh sb="13" eb="15">
      <t>ジョウケン</t>
    </rPh>
    <rPh sb="16" eb="17">
      <t>イ</t>
    </rPh>
    <phoneticPr fontId="2"/>
  </si>
  <si>
    <t>AUDUSD</t>
    <phoneticPr fontId="2"/>
  </si>
  <si>
    <t>GBPUSD</t>
    <phoneticPr fontId="2"/>
  </si>
  <si>
    <t>EURUSD</t>
    <phoneticPr fontId="2"/>
  </si>
  <si>
    <t>sell</t>
    <phoneticPr fontId="2"/>
  </si>
  <si>
    <t>buy</t>
    <phoneticPr fontId="2"/>
  </si>
  <si>
    <t>01.25.02</t>
    <phoneticPr fontId="2"/>
  </si>
  <si>
    <t>01.26.14</t>
    <phoneticPr fontId="2"/>
  </si>
  <si>
    <t>01.29.13</t>
    <phoneticPr fontId="2"/>
  </si>
  <si>
    <t>01.25.05</t>
    <phoneticPr fontId="2"/>
  </si>
  <si>
    <t>01.27.01</t>
    <phoneticPr fontId="2"/>
  </si>
  <si>
    <t>01.29.16</t>
    <phoneticPr fontId="2"/>
  </si>
  <si>
    <t>loss</t>
    <phoneticPr fontId="2"/>
  </si>
  <si>
    <t>win</t>
    <phoneticPr fontId="2"/>
  </si>
  <si>
    <t>01.25～</t>
    <phoneticPr fontId="2"/>
  </si>
  <si>
    <t>強い指標発表を伴うレンジブレイクの際は伸ばしてみる</t>
    <rPh sb="0" eb="1">
      <t>ツヨ</t>
    </rPh>
    <rPh sb="2" eb="4">
      <t>シヒョウ</t>
    </rPh>
    <rPh sb="4" eb="6">
      <t>ハッピョウ</t>
    </rPh>
    <rPh sb="7" eb="8">
      <t>トモナ</t>
    </rPh>
    <rPh sb="17" eb="18">
      <t>サイ</t>
    </rPh>
    <rPh sb="19" eb="20">
      <t>ノ</t>
    </rPh>
    <phoneticPr fontId="2"/>
  </si>
  <si>
    <r>
      <t>2016.01.04</t>
    </r>
    <r>
      <rPr>
        <sz val="11"/>
        <color rgb="FFFF0000"/>
        <rFont val="ＭＳ Ｐゴシック"/>
        <family val="3"/>
        <charset val="128"/>
      </rPr>
      <t xml:space="preserve">
</t>
    </r>
    <r>
      <rPr>
        <b/>
        <sz val="11"/>
        <color rgb="FFFF0000"/>
        <rFont val="ＭＳ Ｐゴシック"/>
        <family val="3"/>
        <charset val="128"/>
      </rPr>
      <t>追記01.２５～</t>
    </r>
    <rPh sb="11" eb="13">
      <t>ツイキ</t>
    </rPh>
    <phoneticPr fontId="2"/>
  </si>
  <si>
    <r>
      <t>　　　　　　　　　　　　　　　　　　　　　　　　　　　　　　　　　　　　　　　　　</t>
    </r>
    <r>
      <rPr>
        <b/>
        <sz val="11"/>
        <color indexed="8"/>
        <rFont val="ＭＳ Ｐゴシック"/>
        <family val="3"/>
        <charset val="128"/>
      </rPr>
      <t>エントリー時</t>
    </r>
    <r>
      <rPr>
        <sz val="11"/>
        <color indexed="8"/>
        <rFont val="ＭＳ Ｐゴシック"/>
        <family val="3"/>
        <charset val="128"/>
      </rPr>
      <t xml:space="preserve">
・週足で引いたS/Rに当たる部分を４H→１H足で確認。ウェッジ/フラッグになっていれば第一条件合格
・ウェッジ/フラッグをブレイク後、１５分</t>
    </r>
    <r>
      <rPr>
        <b/>
        <sz val="11"/>
        <color rgb="FFFF0000"/>
        <rFont val="ＭＳ Ｐゴシック"/>
        <family val="3"/>
        <charset val="128"/>
      </rPr>
      <t>or５分</t>
    </r>
    <r>
      <rPr>
        <sz val="11"/>
        <color indexed="8"/>
        <rFont val="ＭＳ Ｐゴシック"/>
        <family val="3"/>
        <charset val="128"/>
      </rPr>
      <t>足で原則２回目の戻り（セカンドストライク）を狙う。２回目の戻りが</t>
    </r>
    <r>
      <rPr>
        <b/>
        <sz val="11"/>
        <color rgb="FFFF0000"/>
        <rFont val="ＭＳ Ｐゴシック"/>
        <family val="3"/>
        <charset val="128"/>
      </rPr>
      <t>FIBライン接触後→</t>
    </r>
    <r>
      <rPr>
        <sz val="11"/>
        <color indexed="8"/>
        <rFont val="ＭＳ Ｐゴシック"/>
        <family val="3"/>
        <charset val="128"/>
      </rPr>
      <t>ウェッジ
　ブレイク＋</t>
    </r>
    <r>
      <rPr>
        <b/>
        <sz val="11"/>
        <color rgb="FFFF0000"/>
        <rFont val="ＭＳ Ｐゴシック"/>
        <family val="3"/>
        <charset val="128"/>
      </rPr>
      <t>ダウ転換で</t>
    </r>
    <r>
      <rPr>
        <sz val="11"/>
        <color indexed="8"/>
        <rFont val="ＭＳ Ｐゴシック"/>
        <family val="3"/>
        <charset val="128"/>
      </rPr>
      <t>フルリスクIN、それ以外ならロットを落としてINする。
・キレイなウェッジを伴ったFSであれば、１回目でも入る
・FSの作り方が緩やか</t>
    </r>
    <r>
      <rPr>
        <sz val="11"/>
        <rFont val="ＭＳ Ｐゴシック"/>
        <family val="3"/>
        <charset val="128"/>
      </rPr>
      <t>過ぎる</t>
    </r>
    <r>
      <rPr>
        <sz val="11"/>
        <color indexed="8"/>
        <rFont val="ＭＳ Ｐゴシック"/>
        <family val="3"/>
        <charset val="128"/>
      </rPr>
      <t>（上昇/下落角度が少ない）時は、FSと認識しない</t>
    </r>
    <r>
      <rPr>
        <sz val="9"/>
        <color indexed="8"/>
        <rFont val="ＭＳ Ｐゴシック"/>
        <family val="3"/>
        <charset val="128"/>
      </rPr>
      <t xml:space="preserve">
</t>
    </r>
    <r>
      <rPr>
        <sz val="11"/>
        <rFont val="ＭＳ Ｐゴシック"/>
        <family val="3"/>
        <charset val="128"/>
      </rPr>
      <t>・決済タイミングはFIB38.2を基準として、手前で頭打ちが確認できれば決済。素直に38.2まで到達したらトレーリング実施。
・エントリールールは原則上記ルールのみとする。</t>
    </r>
    <r>
      <rPr>
        <sz val="11"/>
        <color rgb="FFFF0000"/>
        <rFont val="ＭＳ Ｐゴシック"/>
        <family val="3"/>
        <charset val="128"/>
      </rPr>
      <t xml:space="preserve">
</t>
    </r>
    <r>
      <rPr>
        <sz val="11"/>
        <rFont val="ＭＳ Ｐゴシック"/>
        <family val="3"/>
        <charset val="128"/>
      </rPr>
      <t>・例外的に４H足でのウェッジブレイクがH＆Sのブレイクと重なった場合には、ロットを落として入ってみる。</t>
    </r>
    <rPh sb="46" eb="47">
      <t>ジ</t>
    </rPh>
    <rPh sb="72" eb="74">
      <t>カクニン</t>
    </rPh>
    <rPh sb="91" eb="93">
      <t>ダイイチ</t>
    </rPh>
    <rPh sb="93" eb="95">
      <t>ジョウケン</t>
    </rPh>
    <rPh sb="95" eb="97">
      <t>ゴウカク</t>
    </rPh>
    <rPh sb="113" eb="114">
      <t>アト</t>
    </rPh>
    <rPh sb="117" eb="118">
      <t>フン</t>
    </rPh>
    <rPh sb="121" eb="122">
      <t>フン</t>
    </rPh>
    <rPh sb="122" eb="123">
      <t>アシ</t>
    </rPh>
    <rPh sb="130" eb="131">
      <t>モド</t>
    </rPh>
    <rPh sb="148" eb="150">
      <t>カイメ</t>
    </rPh>
    <rPh sb="151" eb="152">
      <t>モド</t>
    </rPh>
    <rPh sb="160" eb="162">
      <t>セッショク</t>
    </rPh>
    <rPh sb="162" eb="163">
      <t>ゴ</t>
    </rPh>
    <rPh sb="177" eb="179">
      <t>テンカン</t>
    </rPh>
    <rPh sb="190" eb="192">
      <t>イガイ</t>
    </rPh>
    <rPh sb="198" eb="199">
      <t>オ</t>
    </rPh>
    <rPh sb="247" eb="248">
      <t>ス</t>
    </rPh>
    <rPh sb="292" eb="294">
      <t>キジュン</t>
    </rPh>
    <rPh sb="298" eb="300">
      <t>テマエ</t>
    </rPh>
    <rPh sb="301" eb="303">
      <t>アタマウ</t>
    </rPh>
    <rPh sb="305" eb="307">
      <t>カクニン</t>
    </rPh>
    <rPh sb="311" eb="313">
      <t>ケッサイ</t>
    </rPh>
    <rPh sb="314" eb="316">
      <t>スナオ</t>
    </rPh>
    <rPh sb="323" eb="325">
      <t>トウタツ</t>
    </rPh>
    <rPh sb="334" eb="336">
      <t>ジッシ</t>
    </rPh>
    <rPh sb="348" eb="350">
      <t>ゲンソク</t>
    </rPh>
    <rPh sb="350" eb="352">
      <t>ジョウキ</t>
    </rPh>
    <rPh sb="363" eb="365">
      <t>レイガイ</t>
    </rPh>
    <rPh sb="365" eb="366">
      <t>テキ</t>
    </rPh>
    <rPh sb="369" eb="370">
      <t>アシ</t>
    </rPh>
    <rPh sb="390" eb="391">
      <t>カサ</t>
    </rPh>
    <rPh sb="394" eb="396">
      <t>バアイ</t>
    </rPh>
    <rPh sb="403" eb="404">
      <t>オ</t>
    </rPh>
    <rPh sb="407" eb="408">
      <t>ハイ</t>
    </rPh>
    <phoneticPr fontId="2"/>
  </si>
  <si>
    <r>
      <t>　　　　　　　　　　　　　　　　　　　　　　　　　　　　　　　　　　　　　　　　</t>
    </r>
    <r>
      <rPr>
        <sz val="11"/>
        <color rgb="FFFF0000"/>
        <rFont val="ＭＳ Ｐゴシック"/>
        <family val="3"/>
        <charset val="128"/>
      </rPr>
      <t>　決済時</t>
    </r>
    <r>
      <rPr>
        <sz val="11"/>
        <color indexed="8"/>
        <rFont val="ＭＳ Ｐゴシック"/>
        <family val="3"/>
        <charset val="128"/>
      </rPr>
      <t xml:space="preserve">
</t>
    </r>
    <r>
      <rPr>
        <sz val="11"/>
        <color rgb="FFFF0000"/>
        <rFont val="ＭＳ Ｐゴシック"/>
        <family val="3"/>
        <charset val="128"/>
      </rPr>
      <t>・毎週週明け最初の勝ちトレードは、その週の相場の伸びを探る為、まず直近にあるS/Rをターゲットにして早めに利確する。
　その後の流れを見て、伸びるようなら次は伸ばしてみる／そこで跳ね返れば直近S/Rターゲットを継続する。
・IN後急な伸びが無かった場合、逆行することが多い。建値撤退の準備をする。
・T/Lに支えられて逆行している場合はブレイクを期待して持っていて良いが、T/Lから剥離する急上昇（急下落）になった場合は
　強い逆行となる為、すぐに決済する！</t>
    </r>
    <rPh sb="41" eb="43">
      <t>ケッサイ</t>
    </rPh>
    <rPh sb="43" eb="44">
      <t>ジ</t>
    </rPh>
    <phoneticPr fontId="2"/>
  </si>
  <si>
    <t>やっとFIBを実用できてきた気がする。。FIBの威力絶大！←よく効く相場の時に攻めよう</t>
    <rPh sb="7" eb="9">
      <t>ジツヨウ</t>
    </rPh>
    <rPh sb="14" eb="15">
      <t>キ</t>
    </rPh>
    <rPh sb="24" eb="26">
      <t>イリョク</t>
    </rPh>
    <rPh sb="26" eb="28">
      <t>ゼツダイ</t>
    </rPh>
    <rPh sb="32" eb="33">
      <t>キ</t>
    </rPh>
    <rPh sb="34" eb="36">
      <t>ソウバ</t>
    </rPh>
    <rPh sb="37" eb="38">
      <t>トキ</t>
    </rPh>
    <rPh sb="39" eb="40">
      <t>セ</t>
    </rPh>
    <phoneticPr fontId="2"/>
  </si>
  <si>
    <t>レンジブレイク+ダウ転換でのINルールも良い感じ
戻り時に短い時間足でもチャートパターンが出ていればフルロットかけていく</t>
    <rPh sb="10" eb="12">
      <t>テンカン</t>
    </rPh>
    <rPh sb="20" eb="21">
      <t>イ</t>
    </rPh>
    <rPh sb="22" eb="23">
      <t>カン</t>
    </rPh>
    <rPh sb="25" eb="26">
      <t>モド</t>
    </rPh>
    <rPh sb="27" eb="28">
      <t>ジ</t>
    </rPh>
    <rPh sb="29" eb="30">
      <t>ミジカ</t>
    </rPh>
    <rPh sb="31" eb="33">
      <t>ジカン</t>
    </rPh>
    <rPh sb="33" eb="34">
      <t>アシ</t>
    </rPh>
    <rPh sb="45" eb="46">
      <t>デ</t>
    </rPh>
    <phoneticPr fontId="2"/>
  </si>
</sst>
</file>

<file path=xl/styles.xml><?xml version="1.0" encoding="utf-8"?>
<styleSheet xmlns="http://schemas.openxmlformats.org/spreadsheetml/2006/main">
  <numFmts count="9">
    <numFmt numFmtId="5" formatCode="&quot;¥&quot;#,##0;&quot;¥&quot;\-#,##0"/>
    <numFmt numFmtId="176" formatCode="0_ "/>
    <numFmt numFmtId="177" formatCode="0.0_);[Red]\(0.0\)"/>
    <numFmt numFmtId="178" formatCode="0_);[Red]\(0\)"/>
    <numFmt numFmtId="179" formatCode="0.00_ ;[Red]\-0.00\ "/>
    <numFmt numFmtId="180" formatCode="0.00_ "/>
    <numFmt numFmtId="181" formatCode="&quot;¥&quot;#,##0_);[Red]\(&quot;¥&quot;#,##0\)"/>
    <numFmt numFmtId="182" formatCode="[$-F800]dddd\,\ mmmm\ dd\,\ yyyy"/>
    <numFmt numFmtId="183" formatCode="yyyy\.mm\.dd\ hh:mm:"/>
  </numFmts>
  <fonts count="26">
    <font>
      <sz val="11"/>
      <color indexed="8"/>
      <name val="ＭＳ Ｐゴシック"/>
      <family val="3"/>
      <charset val="128"/>
    </font>
    <font>
      <sz val="11"/>
      <color indexed="8"/>
      <name val="ＭＳ Ｐゴシック"/>
      <family val="3"/>
      <charset val="128"/>
    </font>
    <font>
      <sz val="6"/>
      <name val="ＭＳ Ｐゴシック"/>
      <family val="3"/>
      <charset val="128"/>
    </font>
    <font>
      <b/>
      <sz val="11"/>
      <color indexed="10"/>
      <name val="ＭＳ Ｐゴシック"/>
      <family val="3"/>
      <charset val="128"/>
    </font>
    <font>
      <sz val="11"/>
      <name val="ＭＳ Ｐゴシック"/>
      <family val="3"/>
      <charset val="128"/>
    </font>
    <font>
      <b/>
      <sz val="11"/>
      <color indexed="8"/>
      <name val="ＭＳ Ｐゴシック"/>
      <family val="3"/>
      <charset val="128"/>
    </font>
    <font>
      <sz val="11"/>
      <color rgb="FF000000"/>
      <name val="ＭＳ Ｐゴシック"/>
      <family val="3"/>
      <charset val="128"/>
    </font>
    <font>
      <sz val="11"/>
      <color rgb="FF000000"/>
      <name val="Calibri"/>
      <family val="2"/>
    </font>
    <font>
      <sz val="10"/>
      <color indexed="8"/>
      <name val="ＭＳ Ｐゴシック"/>
      <family val="3"/>
      <charset val="128"/>
    </font>
    <font>
      <sz val="11"/>
      <color indexed="9"/>
      <name val="ＭＳ Ｐゴシック"/>
      <family val="3"/>
      <charset val="128"/>
    </font>
    <font>
      <sz val="10"/>
      <color indexed="10"/>
      <name val="ＭＳ Ｐゴシック"/>
      <family val="3"/>
      <charset val="128"/>
    </font>
    <font>
      <b/>
      <sz val="72"/>
      <color indexed="8"/>
      <name val="ＤＦ中楷書体-U"/>
      <family val="3"/>
      <charset val="128"/>
    </font>
    <font>
      <b/>
      <sz val="11"/>
      <color rgb="FFFF0000"/>
      <name val="ＭＳ Ｐゴシック"/>
      <family val="3"/>
      <charset val="128"/>
    </font>
    <font>
      <b/>
      <sz val="14"/>
      <color indexed="8"/>
      <name val="ＭＳ Ｐゴシック"/>
      <family val="3"/>
      <charset val="128"/>
    </font>
    <font>
      <sz val="10"/>
      <color theme="1"/>
      <name val="ＭＳ Ｐゴシック"/>
      <family val="3"/>
      <charset val="128"/>
      <scheme val="minor"/>
    </font>
    <font>
      <sz val="6"/>
      <name val="ＭＳ Ｐゴシック"/>
      <family val="2"/>
      <charset val="128"/>
      <scheme val="minor"/>
    </font>
    <font>
      <b/>
      <sz val="9"/>
      <color indexed="81"/>
      <name val="ＭＳ Ｐゴシック"/>
      <family val="3"/>
      <charset val="128"/>
    </font>
    <font>
      <b/>
      <sz val="14"/>
      <color theme="1"/>
      <name val="ＭＳ Ｐゴシック"/>
      <family val="3"/>
      <charset val="128"/>
      <scheme val="minor"/>
    </font>
    <font>
      <sz val="10"/>
      <color rgb="FFFFFFCC"/>
      <name val="ＭＳ Ｐゴシック"/>
      <family val="3"/>
      <charset val="128"/>
      <scheme val="minor"/>
    </font>
    <font>
      <b/>
      <sz val="10"/>
      <color theme="1"/>
      <name val="ＭＳ Ｐゴシック"/>
      <family val="3"/>
      <charset val="128"/>
      <scheme val="minor"/>
    </font>
    <font>
      <b/>
      <sz val="11"/>
      <name val="ＭＳ Ｐゴシック"/>
      <family val="3"/>
      <charset val="128"/>
    </font>
    <font>
      <b/>
      <u/>
      <sz val="11"/>
      <color indexed="8"/>
      <name val="ＭＳ Ｐゴシック"/>
      <family val="3"/>
      <charset val="128"/>
    </font>
    <font>
      <sz val="11"/>
      <color theme="3" tint="0.39997558519241921"/>
      <name val="ＭＳ Ｐゴシック"/>
      <family val="3"/>
      <charset val="128"/>
    </font>
    <font>
      <sz val="8"/>
      <color indexed="8"/>
      <name val="ＭＳ Ｐゴシック"/>
      <family val="3"/>
      <charset val="128"/>
    </font>
    <font>
      <sz val="9"/>
      <color indexed="8"/>
      <name val="ＭＳ Ｐゴシック"/>
      <family val="3"/>
      <charset val="128"/>
    </font>
    <font>
      <sz val="11"/>
      <color rgb="FFFF0000"/>
      <name val="ＭＳ Ｐゴシック"/>
      <family val="3"/>
      <charset val="128"/>
    </font>
  </fonts>
  <fills count="10">
    <fill>
      <patternFill patternType="none"/>
    </fill>
    <fill>
      <patternFill patternType="gray125"/>
    </fill>
    <fill>
      <patternFill patternType="solid">
        <fgColor indexed="53"/>
        <bgColor indexed="64"/>
      </patternFill>
    </fill>
    <fill>
      <patternFill patternType="solid">
        <fgColor indexed="42"/>
        <bgColor indexed="64"/>
      </patternFill>
    </fill>
    <fill>
      <patternFill patternType="solid">
        <fgColor indexed="62"/>
        <bgColor indexed="64"/>
      </patternFill>
    </fill>
    <fill>
      <patternFill patternType="solid">
        <fgColor rgb="FF99FF99"/>
        <bgColor indexed="64"/>
      </patternFill>
    </fill>
    <fill>
      <patternFill patternType="solid">
        <fgColor rgb="FFFFFFCC"/>
        <bgColor indexed="64"/>
      </patternFill>
    </fill>
    <fill>
      <patternFill patternType="solid">
        <fgColor rgb="FF996633"/>
        <bgColor indexed="64"/>
      </patternFill>
    </fill>
    <fill>
      <patternFill patternType="solid">
        <fgColor rgb="FFFFCCFF"/>
        <bgColor indexed="64"/>
      </patternFill>
    </fill>
    <fill>
      <patternFill patternType="solid">
        <fgColor rgb="FF002060"/>
        <bgColor indexed="64"/>
      </patternFill>
    </fill>
  </fills>
  <borders count="57">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medium">
        <color indexed="60"/>
      </left>
      <right style="medium">
        <color indexed="60"/>
      </right>
      <top style="medium">
        <color indexed="60"/>
      </top>
      <bottom style="medium">
        <color indexed="60"/>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s>
  <cellStyleXfs count="3">
    <xf numFmtId="0" fontId="0" fillId="0" borderId="0">
      <alignment vertical="center"/>
    </xf>
    <xf numFmtId="0" fontId="1" fillId="0" borderId="0">
      <alignment vertical="center"/>
    </xf>
    <xf numFmtId="0" fontId="1" fillId="0" borderId="0">
      <alignment vertical="center"/>
    </xf>
  </cellStyleXfs>
  <cellXfs count="214">
    <xf numFmtId="0" fontId="0" fillId="0" borderId="0" xfId="0">
      <alignment vertical="center"/>
    </xf>
    <xf numFmtId="56" fontId="0" fillId="0" borderId="0" xfId="0" applyNumberFormat="1" applyAlignment="1">
      <alignment horizontal="left" vertical="center"/>
    </xf>
    <xf numFmtId="0" fontId="0" fillId="0" borderId="0" xfId="0" applyAlignment="1">
      <alignment horizontal="left" vertical="center"/>
    </xf>
    <xf numFmtId="0" fontId="0" fillId="0" borderId="0" xfId="0" applyFill="1">
      <alignment vertical="center"/>
    </xf>
    <xf numFmtId="0" fontId="4" fillId="0" borderId="0" xfId="0" applyFont="1" applyAlignment="1">
      <alignment horizontal="left" vertical="center"/>
    </xf>
    <xf numFmtId="14" fontId="0" fillId="0" borderId="0" xfId="0" applyNumberFormat="1" applyAlignment="1">
      <alignment horizontal="left" vertical="center"/>
    </xf>
    <xf numFmtId="0" fontId="0" fillId="0" borderId="0" xfId="0" applyAlignment="1">
      <alignment horizontal="left" vertical="center" wrapText="1"/>
    </xf>
    <xf numFmtId="0" fontId="3" fillId="0" borderId="0" xfId="0" applyFont="1" applyAlignment="1">
      <alignment horizontal="left" vertical="center"/>
    </xf>
    <xf numFmtId="0" fontId="5" fillId="0" borderId="0" xfId="0" applyFont="1" applyAlignment="1">
      <alignment horizontal="left" vertical="center" wrapText="1"/>
    </xf>
    <xf numFmtId="0" fontId="5" fillId="0" borderId="1" xfId="0" applyFont="1"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5" fillId="0" borderId="0" xfId="0" applyFont="1" applyAlignment="1">
      <alignment horizontal="left" vertical="center"/>
    </xf>
    <xf numFmtId="0" fontId="6" fillId="0" borderId="0" xfId="0" applyFont="1" applyAlignment="1">
      <alignment vertical="center" wrapText="1"/>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0" fillId="0" borderId="0" xfId="0" applyAlignment="1">
      <alignment horizontal="center" vertical="center"/>
    </xf>
    <xf numFmtId="0" fontId="0" fillId="3" borderId="7" xfId="0" applyNumberFormat="1" applyFont="1" applyFill="1" applyBorder="1" applyAlignment="1" applyProtection="1">
      <alignment horizontal="left" vertical="center"/>
    </xf>
    <xf numFmtId="0" fontId="0" fillId="3" borderId="8" xfId="0" applyNumberFormat="1" applyFont="1" applyFill="1" applyBorder="1" applyAlignment="1" applyProtection="1">
      <alignment horizontal="center" vertical="center"/>
    </xf>
    <xf numFmtId="0" fontId="8" fillId="3" borderId="8" xfId="0" applyNumberFormat="1" applyFont="1" applyFill="1" applyBorder="1" applyAlignment="1" applyProtection="1">
      <alignment horizontal="center" vertical="center"/>
    </xf>
    <xf numFmtId="176" fontId="0" fillId="3" borderId="8" xfId="0" applyNumberFormat="1" applyFont="1" applyFill="1" applyBorder="1" applyAlignment="1" applyProtection="1">
      <alignment horizontal="center" vertical="center"/>
    </xf>
    <xf numFmtId="177" fontId="0" fillId="3" borderId="8" xfId="0" applyNumberFormat="1" applyFont="1" applyFill="1" applyBorder="1" applyAlignment="1" applyProtection="1">
      <alignment horizontal="center" vertical="center"/>
    </xf>
    <xf numFmtId="177" fontId="0" fillId="3" borderId="9" xfId="0" applyNumberFormat="1" applyFont="1" applyFill="1" applyBorder="1" applyAlignment="1" applyProtection="1">
      <alignment horizontal="center" vertical="center"/>
    </xf>
    <xf numFmtId="0" fontId="0" fillId="3" borderId="10" xfId="0" applyNumberFormat="1" applyFont="1" applyFill="1" applyBorder="1" applyAlignment="1" applyProtection="1">
      <alignment horizontal="center" vertical="center"/>
    </xf>
    <xf numFmtId="178" fontId="0" fillId="3" borderId="10" xfId="0" applyNumberFormat="1" applyFill="1" applyBorder="1" applyAlignment="1" applyProtection="1">
      <alignment horizontal="center" vertical="center"/>
    </xf>
    <xf numFmtId="176" fontId="0" fillId="0" borderId="0" xfId="0" applyNumberFormat="1">
      <alignment vertical="center"/>
    </xf>
    <xf numFmtId="176" fontId="0" fillId="0" borderId="0" xfId="0" applyNumberFormat="1" applyAlignment="1">
      <alignment horizontal="left" vertical="center"/>
    </xf>
    <xf numFmtId="0" fontId="8" fillId="0" borderId="0" xfId="0" applyFont="1">
      <alignment vertical="center"/>
    </xf>
    <xf numFmtId="177" fontId="0" fillId="0" borderId="0" xfId="0" applyNumberFormat="1">
      <alignment vertical="center"/>
    </xf>
    <xf numFmtId="177" fontId="0" fillId="0" borderId="0" xfId="0" applyNumberFormat="1" applyFont="1" applyFill="1" applyBorder="1" applyAlignment="1" applyProtection="1">
      <alignment vertical="center"/>
    </xf>
    <xf numFmtId="178" fontId="0" fillId="0" borderId="0" xfId="0" applyNumberFormat="1">
      <alignment vertical="center"/>
    </xf>
    <xf numFmtId="0" fontId="0" fillId="0" borderId="0" xfId="0" applyBorder="1">
      <alignment vertical="center"/>
    </xf>
    <xf numFmtId="0" fontId="9" fillId="0" borderId="0" xfId="0" applyNumberFormat="1" applyFont="1" applyFill="1" applyBorder="1" applyAlignment="1" applyProtection="1">
      <alignment horizontal="center" vertical="center"/>
    </xf>
    <xf numFmtId="176" fontId="9" fillId="0" borderId="0" xfId="0" applyNumberFormat="1" applyFont="1" applyFill="1" applyBorder="1" applyAlignment="1" applyProtection="1">
      <alignment horizontal="left" vertical="center"/>
    </xf>
    <xf numFmtId="177" fontId="9" fillId="4" borderId="8" xfId="0" applyNumberFormat="1" applyFont="1" applyFill="1" applyBorder="1" applyAlignment="1" applyProtection="1">
      <alignment horizontal="center" vertical="center"/>
    </xf>
    <xf numFmtId="177" fontId="9" fillId="4" borderId="14" xfId="0" applyNumberFormat="1" applyFont="1" applyFill="1" applyBorder="1" applyAlignment="1" applyProtection="1">
      <alignment horizontal="left" vertical="center"/>
    </xf>
    <xf numFmtId="0" fontId="0" fillId="0" borderId="15" xfId="0" applyNumberFormat="1" applyFont="1" applyFill="1" applyBorder="1" applyAlignment="1" applyProtection="1">
      <alignment vertical="center"/>
    </xf>
    <xf numFmtId="0" fontId="8" fillId="0" borderId="16" xfId="0" applyNumberFormat="1" applyFont="1" applyFill="1" applyBorder="1" applyAlignment="1" applyProtection="1">
      <alignment vertical="center"/>
    </xf>
    <xf numFmtId="0" fontId="0" fillId="0" borderId="0" xfId="0" applyNumberFormat="1" applyFont="1" applyFill="1" applyBorder="1" applyAlignment="1" applyProtection="1">
      <alignment horizontal="center" vertical="center"/>
    </xf>
    <xf numFmtId="176" fontId="0" fillId="0" borderId="0" xfId="0" applyNumberFormat="1" applyFont="1" applyFill="1" applyBorder="1" applyAlignment="1" applyProtection="1">
      <alignment horizontal="left" vertical="center"/>
    </xf>
    <xf numFmtId="176" fontId="8" fillId="0" borderId="15" xfId="0" applyNumberFormat="1" applyFont="1" applyFill="1" applyBorder="1" applyAlignment="1" applyProtection="1">
      <alignment vertical="center"/>
    </xf>
    <xf numFmtId="0" fontId="0" fillId="0" borderId="3" xfId="0" applyNumberFormat="1" applyFont="1" applyFill="1" applyBorder="1" applyAlignment="1" applyProtection="1">
      <alignment horizontal="center" vertical="center"/>
    </xf>
    <xf numFmtId="177" fontId="0" fillId="0" borderId="16" xfId="0" applyNumberFormat="1" applyFont="1" applyFill="1" applyBorder="1" applyAlignment="1" applyProtection="1">
      <alignment horizontal="center" vertical="center"/>
    </xf>
    <xf numFmtId="177" fontId="0" fillId="0" borderId="19" xfId="0" applyNumberFormat="1" applyFont="1" applyFill="1" applyBorder="1" applyAlignment="1" applyProtection="1">
      <alignment horizontal="left" vertical="center"/>
    </xf>
    <xf numFmtId="0" fontId="0" fillId="0" borderId="20" xfId="0" applyNumberFormat="1" applyFont="1" applyFill="1" applyBorder="1" applyAlignment="1" applyProtection="1">
      <alignment vertical="center"/>
    </xf>
    <xf numFmtId="0" fontId="8" fillId="0" borderId="21" xfId="0" applyNumberFormat="1" applyFont="1" applyFill="1" applyBorder="1" applyAlignment="1" applyProtection="1">
      <alignment vertical="center"/>
    </xf>
    <xf numFmtId="176" fontId="8" fillId="0" borderId="20" xfId="0" applyNumberFormat="1" applyFont="1" applyFill="1" applyBorder="1" applyAlignment="1" applyProtection="1">
      <alignment vertical="center"/>
    </xf>
    <xf numFmtId="0" fontId="0" fillId="0" borderId="22"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177" fontId="0" fillId="0" borderId="18" xfId="0" applyNumberFormat="1" applyBorder="1">
      <alignment vertical="center"/>
    </xf>
    <xf numFmtId="177" fontId="0" fillId="0" borderId="23" xfId="0" applyNumberFormat="1" applyFont="1" applyFill="1" applyBorder="1" applyAlignment="1" applyProtection="1">
      <alignment horizontal="left" vertical="center"/>
    </xf>
    <xf numFmtId="0" fontId="10" fillId="0" borderId="21" xfId="0" applyNumberFormat="1" applyFont="1" applyFill="1" applyBorder="1" applyAlignment="1" applyProtection="1">
      <alignment vertical="center"/>
    </xf>
    <xf numFmtId="0" fontId="0" fillId="0" borderId="24" xfId="0" applyNumberFormat="1" applyFont="1" applyFill="1" applyBorder="1" applyAlignment="1" applyProtection="1">
      <alignment vertical="center"/>
    </xf>
    <xf numFmtId="0" fontId="8" fillId="0" borderId="25" xfId="0" applyNumberFormat="1" applyFont="1" applyFill="1" applyBorder="1" applyAlignment="1" applyProtection="1">
      <alignment vertical="center"/>
    </xf>
    <xf numFmtId="177" fontId="0" fillId="0" borderId="26" xfId="0" applyNumberFormat="1" applyFont="1" applyFill="1" applyBorder="1" applyAlignment="1" applyProtection="1">
      <alignment horizontal="left" vertical="center"/>
    </xf>
    <xf numFmtId="179" fontId="8" fillId="0" borderId="21" xfId="0" applyNumberFormat="1" applyFont="1" applyFill="1" applyBorder="1" applyAlignment="1" applyProtection="1">
      <alignment vertical="center"/>
    </xf>
    <xf numFmtId="180" fontId="8" fillId="0" borderId="21" xfId="0" applyNumberFormat="1" applyFont="1" applyFill="1" applyBorder="1" applyAlignment="1" applyProtection="1">
      <alignment vertical="center"/>
    </xf>
    <xf numFmtId="0" fontId="0" fillId="0" borderId="27" xfId="0" applyNumberFormat="1" applyFont="1" applyFill="1" applyBorder="1" applyAlignment="1" applyProtection="1">
      <alignment vertical="center"/>
    </xf>
    <xf numFmtId="9" fontId="8" fillId="0" borderId="28" xfId="0" applyNumberFormat="1" applyFont="1" applyFill="1" applyBorder="1" applyAlignment="1" applyProtection="1">
      <alignment vertical="center"/>
    </xf>
    <xf numFmtId="176" fontId="0" fillId="0" borderId="0" xfId="0" applyNumberFormat="1" applyFont="1" applyFill="1" applyBorder="1" applyAlignment="1" applyProtection="1">
      <alignment vertical="center"/>
    </xf>
    <xf numFmtId="176" fontId="8" fillId="0" borderId="27" xfId="0" applyNumberFormat="1" applyFont="1" applyFill="1" applyBorder="1" applyAlignment="1" applyProtection="1">
      <alignment vertical="center"/>
    </xf>
    <xf numFmtId="0" fontId="0" fillId="0" borderId="31" xfId="0" applyNumberFormat="1" applyFont="1" applyFill="1" applyBorder="1" applyAlignment="1" applyProtection="1">
      <alignment horizontal="center" vertical="center"/>
    </xf>
    <xf numFmtId="177" fontId="0" fillId="0" borderId="28" xfId="0" applyNumberFormat="1" applyFont="1" applyFill="1" applyBorder="1" applyAlignment="1" applyProtection="1">
      <alignment horizontal="center" vertical="center"/>
    </xf>
    <xf numFmtId="177" fontId="0" fillId="0" borderId="32" xfId="0" applyNumberFormat="1" applyFont="1" applyFill="1" applyBorder="1" applyAlignment="1" applyProtection="1">
      <alignment horizontal="left" vertical="center"/>
    </xf>
    <xf numFmtId="176" fontId="8" fillId="0" borderId="10" xfId="0" applyNumberFormat="1" applyFont="1" applyFill="1" applyBorder="1" applyAlignment="1" applyProtection="1">
      <alignment vertical="center"/>
    </xf>
    <xf numFmtId="0" fontId="0" fillId="0" borderId="10" xfId="0" applyNumberFormat="1" applyFont="1" applyFill="1" applyBorder="1" applyAlignment="1" applyProtection="1">
      <alignment horizontal="center" vertical="center"/>
    </xf>
    <xf numFmtId="177" fontId="0" fillId="0" borderId="10" xfId="0" applyNumberFormat="1" applyFont="1" applyFill="1" applyBorder="1" applyAlignment="1" applyProtection="1">
      <alignment horizontal="center" vertical="center"/>
    </xf>
    <xf numFmtId="177" fontId="0" fillId="0" borderId="10" xfId="0" applyNumberFormat="1" applyFont="1" applyFill="1" applyBorder="1" applyAlignment="1" applyProtection="1">
      <alignment horizontal="left" vertical="center"/>
    </xf>
    <xf numFmtId="0" fontId="9" fillId="4" borderId="8" xfId="0" applyNumberFormat="1" applyFont="1" applyFill="1" applyBorder="1" applyAlignment="1" applyProtection="1">
      <alignment horizontal="center" vertical="center"/>
    </xf>
    <xf numFmtId="176" fontId="9" fillId="4" borderId="33" xfId="0" applyNumberFormat="1" applyFont="1" applyFill="1" applyBorder="1" applyAlignment="1" applyProtection="1">
      <alignment horizontal="left" vertical="center"/>
    </xf>
    <xf numFmtId="0" fontId="9" fillId="4" borderId="10" xfId="0" applyNumberFormat="1" applyFont="1" applyFill="1" applyBorder="1" applyAlignment="1" applyProtection="1">
      <alignment horizontal="center" vertical="center"/>
    </xf>
    <xf numFmtId="176" fontId="0" fillId="0" borderId="15" xfId="0" applyNumberFormat="1" applyFont="1" applyFill="1" applyBorder="1" applyAlignment="1" applyProtection="1">
      <alignment vertical="center"/>
    </xf>
    <xf numFmtId="0" fontId="0" fillId="0" borderId="16" xfId="0" applyNumberFormat="1" applyFont="1" applyFill="1" applyBorder="1" applyAlignment="1" applyProtection="1">
      <alignment horizontal="center" vertical="center"/>
    </xf>
    <xf numFmtId="176" fontId="0" fillId="0" borderId="34" xfId="0" applyNumberFormat="1" applyFont="1" applyFill="1" applyBorder="1" applyAlignment="1" applyProtection="1">
      <alignment horizontal="left" vertical="center"/>
    </xf>
    <xf numFmtId="0" fontId="0" fillId="0" borderId="35" xfId="0" applyNumberFormat="1" applyFont="1" applyFill="1" applyBorder="1" applyAlignment="1" applyProtection="1">
      <alignment horizontal="center" vertical="center"/>
    </xf>
    <xf numFmtId="176" fontId="0" fillId="0" borderId="20" xfId="0" applyNumberFormat="1" applyFont="1" applyFill="1" applyBorder="1" applyAlignment="1" applyProtection="1">
      <alignment vertical="center"/>
    </xf>
    <xf numFmtId="176" fontId="0" fillId="0" borderId="21" xfId="0" applyNumberFormat="1" applyFont="1" applyFill="1" applyBorder="1" applyAlignment="1" applyProtection="1">
      <alignment horizontal="left" vertical="center"/>
    </xf>
    <xf numFmtId="0" fontId="0" fillId="0" borderId="36" xfId="0" applyNumberFormat="1" applyFont="1" applyFill="1" applyBorder="1" applyAlignment="1" applyProtection="1">
      <alignment horizontal="center" vertical="center"/>
    </xf>
    <xf numFmtId="176" fontId="0" fillId="0" borderId="37" xfId="0" applyNumberFormat="1" applyFont="1" applyFill="1" applyBorder="1" applyAlignment="1" applyProtection="1">
      <alignment vertical="center"/>
    </xf>
    <xf numFmtId="0" fontId="0" fillId="0" borderId="1" xfId="0" applyNumberFormat="1" applyFont="1" applyFill="1" applyBorder="1" applyAlignment="1" applyProtection="1">
      <alignment horizontal="center" vertical="center"/>
    </xf>
    <xf numFmtId="176" fontId="0" fillId="0" borderId="38" xfId="0" applyNumberFormat="1" applyFont="1" applyFill="1" applyBorder="1" applyAlignment="1" applyProtection="1">
      <alignment horizontal="left" vertical="center"/>
    </xf>
    <xf numFmtId="0" fontId="0" fillId="0" borderId="39" xfId="0" applyNumberFormat="1" applyFont="1" applyFill="1" applyBorder="1" applyAlignment="1" applyProtection="1">
      <alignment horizontal="center" vertical="center"/>
    </xf>
    <xf numFmtId="176" fontId="0" fillId="0" borderId="22" xfId="0" applyNumberFormat="1" applyFont="1" applyFill="1" applyBorder="1" applyAlignment="1" applyProtection="1">
      <alignment vertical="center"/>
    </xf>
    <xf numFmtId="0" fontId="0" fillId="0" borderId="22" xfId="0" applyNumberFormat="1" applyFont="1" applyFill="1" applyBorder="1" applyAlignment="1" applyProtection="1">
      <alignment vertical="center"/>
    </xf>
    <xf numFmtId="0" fontId="0" fillId="0" borderId="40" xfId="0" applyNumberFormat="1" applyFont="1" applyFill="1" applyBorder="1" applyAlignment="1" applyProtection="1">
      <alignment vertical="center"/>
    </xf>
    <xf numFmtId="0" fontId="0" fillId="0" borderId="41" xfId="0" applyBorder="1">
      <alignment vertical="center"/>
    </xf>
    <xf numFmtId="0" fontId="0" fillId="0" borderId="22" xfId="0" applyNumberFormat="1" applyFill="1" applyBorder="1" applyAlignment="1" applyProtection="1">
      <alignment vertical="center"/>
    </xf>
    <xf numFmtId="0" fontId="0" fillId="0" borderId="22" xfId="0" applyBorder="1" applyAlignment="1">
      <alignment vertical="center"/>
    </xf>
    <xf numFmtId="0" fontId="0" fillId="0" borderId="42" xfId="0" applyBorder="1">
      <alignment vertical="center"/>
    </xf>
    <xf numFmtId="0" fontId="0" fillId="0" borderId="3" xfId="0" applyFill="1" applyBorder="1" applyAlignment="1">
      <alignment vertical="center"/>
    </xf>
    <xf numFmtId="0" fontId="0" fillId="0" borderId="22" xfId="0" applyFill="1" applyBorder="1" applyAlignment="1">
      <alignment vertical="center"/>
    </xf>
    <xf numFmtId="0" fontId="0" fillId="0" borderId="0" xfId="0" applyAlignment="1">
      <alignment vertical="center"/>
    </xf>
    <xf numFmtId="0" fontId="0" fillId="0" borderId="0" xfId="0" applyAlignment="1">
      <alignment horizontal="right" vertical="center"/>
    </xf>
    <xf numFmtId="178" fontId="0" fillId="0" borderId="0" xfId="0" applyNumberFormat="1" applyFill="1" applyBorder="1" applyAlignment="1" applyProtection="1">
      <alignment horizontal="right" vertical="center"/>
    </xf>
    <xf numFmtId="0" fontId="0" fillId="0" borderId="0" xfId="0" applyFill="1" applyAlignment="1">
      <alignment horizontal="right" vertical="center"/>
    </xf>
    <xf numFmtId="14" fontId="0" fillId="0" borderId="0" xfId="0" applyNumberFormat="1">
      <alignment vertical="center"/>
    </xf>
    <xf numFmtId="0" fontId="0" fillId="0" borderId="42" xfId="0" applyFill="1" applyBorder="1">
      <alignment vertical="center"/>
    </xf>
    <xf numFmtId="0" fontId="5" fillId="0" borderId="22" xfId="0" applyFont="1" applyBorder="1" applyAlignment="1">
      <alignment vertical="center" wrapText="1"/>
    </xf>
    <xf numFmtId="0" fontId="5" fillId="0" borderId="0" xfId="0" applyFont="1">
      <alignment vertical="center"/>
    </xf>
    <xf numFmtId="0" fontId="5" fillId="0" borderId="0" xfId="0" applyFont="1" applyAlignment="1">
      <alignment vertical="center" wrapText="1"/>
    </xf>
    <xf numFmtId="0" fontId="0" fillId="0" borderId="0" xfId="0" applyAlignment="1">
      <alignment vertical="center" wrapText="1"/>
    </xf>
    <xf numFmtId="0" fontId="5" fillId="0" borderId="3" xfId="0" applyFont="1" applyBorder="1" applyAlignment="1">
      <alignment vertical="center" wrapText="1"/>
    </xf>
    <xf numFmtId="0" fontId="5" fillId="0" borderId="43" xfId="0" applyFont="1" applyBorder="1" applyAlignment="1">
      <alignment vertical="center" wrapText="1"/>
    </xf>
    <xf numFmtId="0" fontId="5" fillId="0" borderId="22" xfId="0" applyFont="1" applyBorder="1" applyAlignment="1">
      <alignment horizontal="left" vertical="center" wrapText="1"/>
    </xf>
    <xf numFmtId="0" fontId="5" fillId="0" borderId="22" xfId="0" applyFont="1" applyBorder="1" applyAlignment="1">
      <alignment vertical="center" wrapText="1"/>
    </xf>
    <xf numFmtId="0" fontId="5" fillId="0" borderId="22" xfId="0" applyFont="1" applyBorder="1" applyAlignment="1">
      <alignment vertical="center" wrapText="1"/>
    </xf>
    <xf numFmtId="0" fontId="12" fillId="0" borderId="0" xfId="0" applyFont="1" applyAlignment="1">
      <alignment horizontal="left" vertical="center" wrapText="1"/>
    </xf>
    <xf numFmtId="0" fontId="12" fillId="0" borderId="22" xfId="0" applyFont="1" applyBorder="1" applyAlignment="1">
      <alignment vertical="center" wrapText="1"/>
    </xf>
    <xf numFmtId="0" fontId="12" fillId="0" borderId="0" xfId="0" applyFont="1" applyAlignment="1">
      <alignment horizontal="left" vertical="center"/>
    </xf>
    <xf numFmtId="0" fontId="13" fillId="0" borderId="0" xfId="0" applyNumberFormat="1" applyFont="1" applyFill="1" applyBorder="1" applyAlignment="1" applyProtection="1">
      <alignment horizontal="left" vertical="center"/>
    </xf>
    <xf numFmtId="0" fontId="14" fillId="0" borderId="0" xfId="0" applyFont="1">
      <alignment vertical="center"/>
    </xf>
    <xf numFmtId="0" fontId="14" fillId="5" borderId="42" xfId="0" applyFont="1" applyFill="1" applyBorder="1">
      <alignment vertical="center"/>
    </xf>
    <xf numFmtId="0" fontId="14" fillId="5" borderId="3" xfId="0" applyFont="1" applyFill="1" applyBorder="1">
      <alignment vertical="center"/>
    </xf>
    <xf numFmtId="0" fontId="14" fillId="5" borderId="3" xfId="0" applyFont="1" applyFill="1" applyBorder="1" applyAlignment="1">
      <alignment vertical="center" wrapText="1"/>
    </xf>
    <xf numFmtId="0" fontId="14" fillId="5" borderId="16" xfId="0" applyFont="1" applyFill="1" applyBorder="1" applyAlignment="1">
      <alignment vertical="center" wrapText="1"/>
    </xf>
    <xf numFmtId="0" fontId="14" fillId="0" borderId="44" xfId="0" applyFont="1" applyBorder="1">
      <alignment vertical="center"/>
    </xf>
    <xf numFmtId="181" fontId="14" fillId="0" borderId="45" xfId="0" applyNumberFormat="1" applyFont="1" applyBorder="1">
      <alignment vertical="center"/>
    </xf>
    <xf numFmtId="0" fontId="14" fillId="0" borderId="45" xfId="0" applyFont="1" applyBorder="1">
      <alignment vertical="center"/>
    </xf>
    <xf numFmtId="0" fontId="14" fillId="0" borderId="46" xfId="0" applyFont="1" applyBorder="1">
      <alignment vertical="center"/>
    </xf>
    <xf numFmtId="9" fontId="14" fillId="0" borderId="46" xfId="0" applyNumberFormat="1" applyFont="1" applyBorder="1">
      <alignment vertical="center"/>
    </xf>
    <xf numFmtId="181" fontId="14" fillId="0" borderId="46" xfId="0" applyNumberFormat="1" applyFont="1" applyBorder="1">
      <alignment vertical="center"/>
    </xf>
    <xf numFmtId="0" fontId="14" fillId="0" borderId="48" xfId="0" applyFont="1" applyBorder="1">
      <alignment vertical="center"/>
    </xf>
    <xf numFmtId="181" fontId="14" fillId="0" borderId="49" xfId="0" applyNumberFormat="1" applyFont="1" applyBorder="1">
      <alignment vertical="center"/>
    </xf>
    <xf numFmtId="0" fontId="14" fillId="0" borderId="49" xfId="0" applyFont="1" applyBorder="1">
      <alignment vertical="center"/>
    </xf>
    <xf numFmtId="9" fontId="14" fillId="0" borderId="49" xfId="0" applyNumberFormat="1" applyFont="1" applyBorder="1">
      <alignment vertical="center"/>
    </xf>
    <xf numFmtId="0" fontId="14" fillId="0" borderId="51" xfId="0" applyFont="1" applyBorder="1">
      <alignment vertical="center"/>
    </xf>
    <xf numFmtId="9" fontId="14" fillId="0" borderId="52" xfId="0" applyNumberFormat="1" applyFont="1" applyBorder="1">
      <alignment vertical="center"/>
    </xf>
    <xf numFmtId="181" fontId="14" fillId="0" borderId="52" xfId="0" applyNumberFormat="1" applyFont="1" applyBorder="1">
      <alignment vertical="center"/>
    </xf>
    <xf numFmtId="0" fontId="14" fillId="5" borderId="22" xfId="0" applyFont="1" applyFill="1" applyBorder="1">
      <alignment vertical="center"/>
    </xf>
    <xf numFmtId="181" fontId="14" fillId="6" borderId="22" xfId="0" applyNumberFormat="1" applyFont="1" applyFill="1" applyBorder="1">
      <alignment vertical="center"/>
    </xf>
    <xf numFmtId="0" fontId="14" fillId="6" borderId="22" xfId="0" applyFont="1" applyFill="1" applyBorder="1">
      <alignment vertical="center"/>
    </xf>
    <xf numFmtId="9" fontId="14" fillId="0" borderId="3" xfId="0" applyNumberFormat="1" applyFont="1" applyBorder="1">
      <alignment vertical="center"/>
    </xf>
    <xf numFmtId="181" fontId="14" fillId="0" borderId="0" xfId="0" applyNumberFormat="1" applyFont="1">
      <alignment vertical="center"/>
    </xf>
    <xf numFmtId="9" fontId="14" fillId="6" borderId="22" xfId="0" applyNumberFormat="1" applyFont="1" applyFill="1" applyBorder="1">
      <alignment vertical="center"/>
    </xf>
    <xf numFmtId="0" fontId="14" fillId="5" borderId="22" xfId="0" applyFont="1" applyFill="1" applyBorder="1" applyAlignment="1">
      <alignment vertical="center" wrapText="1"/>
    </xf>
    <xf numFmtId="180" fontId="14" fillId="0" borderId="46" xfId="0" applyNumberFormat="1" applyFont="1" applyBorder="1">
      <alignment vertical="center"/>
    </xf>
    <xf numFmtId="180" fontId="14" fillId="0" borderId="47" xfId="0" applyNumberFormat="1" applyFont="1" applyBorder="1">
      <alignment vertical="center"/>
    </xf>
    <xf numFmtId="180" fontId="14" fillId="0" borderId="49" xfId="0" applyNumberFormat="1" applyFont="1" applyBorder="1">
      <alignment vertical="center"/>
    </xf>
    <xf numFmtId="180" fontId="14" fillId="0" borderId="50" xfId="0" applyNumberFormat="1" applyFont="1" applyBorder="1">
      <alignment vertical="center"/>
    </xf>
    <xf numFmtId="180" fontId="14" fillId="0" borderId="52" xfId="0" applyNumberFormat="1" applyFont="1" applyBorder="1">
      <alignment vertical="center"/>
    </xf>
    <xf numFmtId="180" fontId="14" fillId="0" borderId="53" xfId="0" applyNumberFormat="1" applyFont="1" applyBorder="1">
      <alignment vertical="center"/>
    </xf>
    <xf numFmtId="180" fontId="14" fillId="6" borderId="22" xfId="0" applyNumberFormat="1" applyFont="1" applyFill="1" applyBorder="1">
      <alignment vertical="center"/>
    </xf>
    <xf numFmtId="0" fontId="17" fillId="0" borderId="0" xfId="0" applyFont="1">
      <alignment vertical="center"/>
    </xf>
    <xf numFmtId="0" fontId="18" fillId="7" borderId="0" xfId="0" applyFont="1" applyFill="1">
      <alignment vertical="center"/>
    </xf>
    <xf numFmtId="0" fontId="18" fillId="7" borderId="0" xfId="0" applyFont="1" applyFill="1" applyAlignment="1">
      <alignment vertical="center" wrapText="1"/>
    </xf>
    <xf numFmtId="55" fontId="14" fillId="0" borderId="0" xfId="0" applyNumberFormat="1" applyFont="1">
      <alignment vertical="center"/>
    </xf>
    <xf numFmtId="9" fontId="14" fillId="0" borderId="0" xfId="0" applyNumberFormat="1" applyFont="1">
      <alignment vertical="center"/>
    </xf>
    <xf numFmtId="5" fontId="14" fillId="0" borderId="0" xfId="0" applyNumberFormat="1" applyFont="1">
      <alignment vertical="center"/>
    </xf>
    <xf numFmtId="0" fontId="0" fillId="9" borderId="0" xfId="0" applyFill="1">
      <alignment vertical="center"/>
    </xf>
    <xf numFmtId="183" fontId="0" fillId="0" borderId="0" xfId="0" applyNumberFormat="1" applyAlignment="1">
      <alignment horizontal="left" vertical="center"/>
    </xf>
    <xf numFmtId="0" fontId="5" fillId="0" borderId="22" xfId="0" applyFont="1" applyBorder="1" applyAlignment="1">
      <alignment vertical="center" wrapText="1"/>
    </xf>
    <xf numFmtId="14" fontId="5" fillId="0" borderId="0" xfId="0" applyNumberFormat="1" applyFont="1" applyAlignment="1">
      <alignment horizontal="left" vertical="center"/>
    </xf>
    <xf numFmtId="0" fontId="5" fillId="0" borderId="22" xfId="0" applyFont="1" applyBorder="1" applyAlignment="1">
      <alignment vertical="center" wrapText="1"/>
    </xf>
    <xf numFmtId="0" fontId="20" fillId="0" borderId="22" xfId="0" applyFont="1" applyBorder="1" applyAlignment="1">
      <alignment vertical="center" wrapText="1"/>
    </xf>
    <xf numFmtId="0" fontId="21" fillId="0" borderId="0" xfId="0" applyFont="1" applyAlignment="1">
      <alignment horizontal="left" vertical="center"/>
    </xf>
    <xf numFmtId="0" fontId="0" fillId="0" borderId="0" xfId="0" applyFont="1" applyAlignment="1">
      <alignment horizontal="left" vertical="center"/>
    </xf>
    <xf numFmtId="0" fontId="0" fillId="0" borderId="0" xfId="0" applyFont="1">
      <alignment vertical="center"/>
    </xf>
    <xf numFmtId="0" fontId="12" fillId="0" borderId="3" xfId="0" applyFont="1" applyBorder="1" applyAlignment="1">
      <alignment vertical="center" wrapText="1"/>
    </xf>
    <xf numFmtId="0" fontId="0" fillId="0" borderId="22" xfId="0" applyFill="1" applyBorder="1" applyAlignment="1">
      <alignment vertical="center" wrapText="1"/>
    </xf>
    <xf numFmtId="0" fontId="23" fillId="0" borderId="0" xfId="0" applyFont="1" applyAlignment="1">
      <alignment horizontal="left" vertical="center"/>
    </xf>
    <xf numFmtId="0" fontId="5" fillId="0" borderId="22" xfId="0" applyFont="1" applyBorder="1" applyAlignment="1">
      <alignment vertical="center" wrapText="1"/>
    </xf>
    <xf numFmtId="0" fontId="20" fillId="0" borderId="3" xfId="0" applyFont="1" applyBorder="1" applyAlignment="1">
      <alignment vertical="center" wrapText="1"/>
    </xf>
    <xf numFmtId="178" fontId="0" fillId="0" borderId="0" xfId="0" applyNumberFormat="1" applyFill="1">
      <alignment vertical="center"/>
    </xf>
    <xf numFmtId="0" fontId="0" fillId="0" borderId="0" xfId="0" applyFill="1" applyAlignment="1">
      <alignment horizontal="center" vertical="center"/>
    </xf>
    <xf numFmtId="0" fontId="8" fillId="0" borderId="0" xfId="0" applyNumberFormat="1" applyFont="1" applyFill="1" applyBorder="1" applyAlignment="1" applyProtection="1">
      <alignment horizontal="center" vertical="center"/>
    </xf>
    <xf numFmtId="177" fontId="0" fillId="0" borderId="0" xfId="0" applyNumberFormat="1" applyFont="1" applyFill="1" applyBorder="1" applyAlignment="1" applyProtection="1">
      <alignment horizontal="center" vertical="center"/>
    </xf>
    <xf numFmtId="0" fontId="0" fillId="0" borderId="0" xfId="0" applyNumberFormat="1" applyFill="1" applyBorder="1" applyAlignment="1" applyProtection="1">
      <alignment horizontal="left" vertical="center"/>
    </xf>
    <xf numFmtId="0" fontId="0" fillId="0" borderId="0" xfId="0" applyNumberFormat="1" applyFill="1" applyBorder="1" applyAlignment="1" applyProtection="1">
      <alignment horizontal="center" vertical="center"/>
    </xf>
    <xf numFmtId="0" fontId="0" fillId="3" borderId="8" xfId="0" applyNumberFormat="1" applyFont="1" applyFill="1" applyBorder="1" applyAlignment="1" applyProtection="1">
      <alignment horizontal="right" vertical="center"/>
    </xf>
    <xf numFmtId="0" fontId="0" fillId="0" borderId="0" xfId="0" applyNumberFormat="1" applyFill="1" applyBorder="1" applyAlignment="1" applyProtection="1">
      <alignment horizontal="right" vertical="center"/>
    </xf>
    <xf numFmtId="0" fontId="0" fillId="0" borderId="0" xfId="0" applyNumberFormat="1" applyFont="1" applyFill="1" applyBorder="1" applyAlignment="1" applyProtection="1">
      <alignment horizontal="right" vertical="center"/>
    </xf>
    <xf numFmtId="176" fontId="0" fillId="0" borderId="0" xfId="0" applyNumberFormat="1" applyFill="1" applyBorder="1" applyAlignment="1" applyProtection="1">
      <alignment horizontal="left" vertical="center"/>
    </xf>
    <xf numFmtId="0" fontId="0" fillId="0" borderId="0" xfId="0" applyFill="1" applyBorder="1" applyAlignment="1">
      <alignment horizontal="center" vertical="center"/>
    </xf>
    <xf numFmtId="177" fontId="0" fillId="0" borderId="0" xfId="0" applyNumberFormat="1" applyFont="1" applyFill="1" applyBorder="1" applyAlignment="1" applyProtection="1">
      <alignment horizontal="right" vertical="center"/>
    </xf>
    <xf numFmtId="0" fontId="5" fillId="0" borderId="22" xfId="0" applyFont="1" applyBorder="1" applyAlignment="1">
      <alignment vertical="center" wrapText="1"/>
    </xf>
    <xf numFmtId="0" fontId="0" fillId="0" borderId="22" xfId="0" applyBorder="1" applyAlignment="1">
      <alignment vertical="center" wrapText="1"/>
    </xf>
    <xf numFmtId="0" fontId="0" fillId="0" borderId="22" xfId="0" applyBorder="1" applyAlignment="1">
      <alignment vertical="center"/>
    </xf>
    <xf numFmtId="0" fontId="0" fillId="2" borderId="56" xfId="0" applyFill="1" applyBorder="1" applyAlignment="1">
      <alignment vertical="center"/>
    </xf>
    <xf numFmtId="0" fontId="0" fillId="0" borderId="42" xfId="0" applyBorder="1" applyAlignment="1">
      <alignment vertical="center"/>
    </xf>
    <xf numFmtId="0" fontId="0" fillId="0" borderId="1" xfId="0" applyFill="1" applyBorder="1" applyAlignment="1">
      <alignment vertical="center"/>
    </xf>
    <xf numFmtId="0" fontId="0" fillId="0" borderId="3" xfId="0" applyBorder="1" applyAlignment="1">
      <alignment vertical="center"/>
    </xf>
    <xf numFmtId="0" fontId="0" fillId="0" borderId="1" xfId="0" applyFill="1" applyBorder="1" applyAlignment="1">
      <alignment vertical="center" wrapText="1"/>
    </xf>
    <xf numFmtId="0" fontId="5" fillId="0" borderId="54" xfId="0" applyFont="1" applyFill="1" applyBorder="1" applyAlignment="1">
      <alignment vertical="center"/>
    </xf>
    <xf numFmtId="0" fontId="0" fillId="0" borderId="54" xfId="0" applyFill="1" applyBorder="1" applyAlignment="1">
      <alignment vertical="center"/>
    </xf>
    <xf numFmtId="0" fontId="0" fillId="0" borderId="55" xfId="0" applyFill="1" applyBorder="1" applyAlignment="1">
      <alignment vertical="center"/>
    </xf>
    <xf numFmtId="0" fontId="0" fillId="0" borderId="22" xfId="0" applyBorder="1" applyAlignment="1">
      <alignment horizontal="center" vertical="center"/>
    </xf>
    <xf numFmtId="0" fontId="0" fillId="0" borderId="3" xfId="0" applyBorder="1" applyAlignment="1">
      <alignment vertical="center" wrapText="1"/>
    </xf>
    <xf numFmtId="0" fontId="5" fillId="0" borderId="22" xfId="0" applyFont="1" applyBorder="1" applyAlignment="1">
      <alignment vertical="center" wrapText="1"/>
    </xf>
    <xf numFmtId="0" fontId="0" fillId="0" borderId="22" xfId="0" applyFill="1" applyBorder="1" applyAlignment="1">
      <alignment vertical="center" wrapText="1"/>
    </xf>
    <xf numFmtId="0" fontId="0" fillId="0" borderId="22" xfId="0" applyFill="1" applyBorder="1" applyAlignment="1">
      <alignment vertical="center"/>
    </xf>
    <xf numFmtId="0" fontId="0" fillId="0" borderId="17" xfId="0" applyBorder="1" applyAlignment="1">
      <alignment vertical="center"/>
    </xf>
    <xf numFmtId="0" fontId="0" fillId="0" borderId="18" xfId="0" applyBorder="1" applyAlignment="1">
      <alignment vertical="center"/>
    </xf>
    <xf numFmtId="0" fontId="9" fillId="4" borderId="11" xfId="0" applyNumberFormat="1" applyFont="1" applyFill="1" applyBorder="1" applyAlignment="1" applyProtection="1">
      <alignment horizontal="center" vertical="center"/>
    </xf>
    <xf numFmtId="0" fontId="9" fillId="4" borderId="12" xfId="0" applyNumberFormat="1" applyFont="1" applyFill="1" applyBorder="1" applyAlignment="1" applyProtection="1">
      <alignment horizontal="center" vertical="center"/>
    </xf>
    <xf numFmtId="0" fontId="0" fillId="0" borderId="12" xfId="0" applyBorder="1" applyAlignment="1">
      <alignment vertical="center"/>
    </xf>
    <xf numFmtId="0" fontId="0" fillId="0" borderId="13" xfId="0" applyBorder="1" applyAlignment="1">
      <alignment vertical="center"/>
    </xf>
    <xf numFmtId="0" fontId="9" fillId="4" borderId="7" xfId="0" applyNumberFormat="1" applyFont="1" applyFill="1" applyBorder="1" applyAlignment="1" applyProtection="1">
      <alignment horizontal="center" vertical="center"/>
    </xf>
    <xf numFmtId="0" fontId="9" fillId="4" borderId="8" xfId="0" applyNumberFormat="1" applyFont="1" applyFill="1" applyBorder="1" applyAlignment="1" applyProtection="1">
      <alignment horizontal="center" vertical="center"/>
    </xf>
    <xf numFmtId="0" fontId="0" fillId="0" borderId="17" xfId="0" applyBorder="1" applyAlignment="1">
      <alignment horizontal="right" vertical="center"/>
    </xf>
    <xf numFmtId="0" fontId="0" fillId="0" borderId="18" xfId="0" applyBorder="1" applyAlignment="1">
      <alignment horizontal="right" vertical="center"/>
    </xf>
    <xf numFmtId="9" fontId="0" fillId="0" borderId="29" xfId="0" applyNumberFormat="1" applyBorder="1" applyAlignment="1">
      <alignment vertical="center"/>
    </xf>
    <xf numFmtId="0" fontId="0" fillId="0" borderId="30" xfId="0" applyBorder="1" applyAlignment="1">
      <alignment vertical="center"/>
    </xf>
    <xf numFmtId="0" fontId="11" fillId="0" borderId="41" xfId="0" applyFont="1" applyBorder="1" applyAlignment="1">
      <alignment horizontal="center" vertical="center" wrapText="1"/>
    </xf>
    <xf numFmtId="0" fontId="0" fillId="0" borderId="41" xfId="0" applyBorder="1" applyAlignment="1">
      <alignment horizontal="center" vertical="center" wrapText="1"/>
    </xf>
    <xf numFmtId="0" fontId="14" fillId="5" borderId="21" xfId="0" applyFont="1" applyFill="1" applyBorder="1" applyAlignment="1">
      <alignment horizontal="center" vertical="center"/>
    </xf>
    <xf numFmtId="0" fontId="14" fillId="5" borderId="54" xfId="0" applyFont="1" applyFill="1" applyBorder="1" applyAlignment="1">
      <alignment horizontal="center" vertical="center"/>
    </xf>
    <xf numFmtId="0" fontId="14" fillId="5" borderId="55" xfId="0" applyFont="1" applyFill="1" applyBorder="1" applyAlignment="1">
      <alignment horizontal="center" vertical="center"/>
    </xf>
    <xf numFmtId="0" fontId="14" fillId="5" borderId="22" xfId="0" applyFont="1" applyFill="1" applyBorder="1" applyAlignment="1">
      <alignment horizontal="center" vertical="center" wrapText="1"/>
    </xf>
    <xf numFmtId="0" fontId="14" fillId="5" borderId="22" xfId="0" applyFont="1" applyFill="1" applyBorder="1" applyAlignment="1">
      <alignment horizontal="center" vertical="center"/>
    </xf>
    <xf numFmtId="0" fontId="19" fillId="8" borderId="22" xfId="0" applyFont="1" applyFill="1" applyBorder="1" applyAlignment="1">
      <alignment horizontal="center" vertical="center"/>
    </xf>
    <xf numFmtId="5" fontId="14" fillId="0" borderId="22" xfId="0" applyNumberFormat="1" applyFont="1" applyBorder="1" applyAlignment="1">
      <alignment horizontal="center" vertical="center"/>
    </xf>
    <xf numFmtId="5" fontId="14" fillId="6" borderId="22" xfId="0" applyNumberFormat="1" applyFont="1" applyFill="1" applyBorder="1" applyAlignment="1">
      <alignment horizontal="center" vertical="center"/>
    </xf>
    <xf numFmtId="182" fontId="14" fillId="0" borderId="22" xfId="0" applyNumberFormat="1" applyFont="1" applyBorder="1" applyAlignment="1">
      <alignment horizontal="center" vertical="center"/>
    </xf>
  </cellXfs>
  <cellStyles count="3">
    <cellStyle name="標準" xfId="0" builtinId="0"/>
    <cellStyle name="標準 2" xfId="1"/>
    <cellStyle name="標準 3" xfId="2"/>
  </cellStyles>
  <dxfs count="4">
    <dxf>
      <font>
        <b/>
        <i val="0"/>
        <color rgb="FF0070C0"/>
      </font>
    </dxf>
    <dxf>
      <font>
        <b/>
        <i val="0"/>
        <color rgb="FF0070C0"/>
      </font>
    </dxf>
    <dxf>
      <fill>
        <patternFill>
          <bgColor rgb="FFCCFFFF"/>
        </patternFill>
      </fill>
    </dxf>
    <dxf>
      <fill>
        <patternFill>
          <bgColor rgb="FFFFFFCC"/>
        </patternFill>
      </fill>
    </dxf>
  </dxfs>
  <tableStyles count="0" defaultTableStyle="TableStyleMedium9" defaultPivotStyle="PivotStyleLight16"/>
  <colors>
    <mruColors>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a:pPr>
            <a:r>
              <a:rPr lang="ja-JP" altLang="en-US"/>
              <a:t>損益合計</a:t>
            </a:r>
          </a:p>
        </c:rich>
      </c:tx>
    </c:title>
    <c:plotArea>
      <c:layout/>
      <c:barChart>
        <c:barDir val="col"/>
        <c:grouping val="clustered"/>
        <c:ser>
          <c:idx val="1"/>
          <c:order val="0"/>
          <c:tx>
            <c:v>利益合計</c:v>
          </c:tx>
          <c:cat>
            <c:strRef>
              <c:f>成績表!$A$9:$A$36</c:f>
              <c:strCache>
                <c:ptCount val="28"/>
                <c:pt idx="0">
                  <c:v>USDJPY</c:v>
                </c:pt>
                <c:pt idx="1">
                  <c:v>EURUSD</c:v>
                </c:pt>
                <c:pt idx="2">
                  <c:v>AUDJPY</c:v>
                </c:pt>
                <c:pt idx="3">
                  <c:v>CADJPY</c:v>
                </c:pt>
                <c:pt idx="4">
                  <c:v>GBPJPY</c:v>
                </c:pt>
                <c:pt idx="5">
                  <c:v>USDCAD</c:v>
                </c:pt>
                <c:pt idx="6">
                  <c:v>USDCHF</c:v>
                </c:pt>
                <c:pt idx="7">
                  <c:v>GBPUSD</c:v>
                </c:pt>
                <c:pt idx="8">
                  <c:v>AUDUSD</c:v>
                </c:pt>
                <c:pt idx="9">
                  <c:v>EURCHF</c:v>
                </c:pt>
                <c:pt idx="10">
                  <c:v>EURGBP</c:v>
                </c:pt>
                <c:pt idx="11">
                  <c:v>EURJPY</c:v>
                </c:pt>
                <c:pt idx="12">
                  <c:v>EURCAD</c:v>
                </c:pt>
                <c:pt idx="13">
                  <c:v>EURAUD</c:v>
                </c:pt>
                <c:pt idx="14">
                  <c:v>GBPCHF</c:v>
                </c:pt>
                <c:pt idx="15">
                  <c:v>CHFJPY</c:v>
                </c:pt>
                <c:pt idx="16">
                  <c:v>AUDNZD</c:v>
                </c:pt>
                <c:pt idx="17">
                  <c:v>CADCHF</c:v>
                </c:pt>
                <c:pt idx="18">
                  <c:v>GBPAUD</c:v>
                </c:pt>
                <c:pt idx="19">
                  <c:v>GBPCAD</c:v>
                </c:pt>
                <c:pt idx="20">
                  <c:v>GBPNZD</c:v>
                </c:pt>
                <c:pt idx="21">
                  <c:v>NZDCHF</c:v>
                </c:pt>
                <c:pt idx="22">
                  <c:v>NZDJPY</c:v>
                </c:pt>
                <c:pt idx="23">
                  <c:v>NZDUSD</c:v>
                </c:pt>
                <c:pt idx="24">
                  <c:v>AUDCAD</c:v>
                </c:pt>
                <c:pt idx="25">
                  <c:v>EURNZD</c:v>
                </c:pt>
                <c:pt idx="26">
                  <c:v>NZDCAD</c:v>
                </c:pt>
                <c:pt idx="27">
                  <c:v>AUDCHF</c:v>
                </c:pt>
              </c:strCache>
            </c:strRef>
          </c:cat>
          <c:val>
            <c:numRef>
              <c:f>成績表!$B$9:$B$36</c:f>
              <c:numCache>
                <c:formatCode>"¥"#,##0;[Red]\-"¥"#,##0</c:formatCode>
                <c:ptCount val="28"/>
                <c:pt idx="0">
                  <c:v>0</c:v>
                </c:pt>
                <c:pt idx="1">
                  <c:v>18155</c:v>
                </c:pt>
                <c:pt idx="2">
                  <c:v>0</c:v>
                </c:pt>
                <c:pt idx="3">
                  <c:v>0</c:v>
                </c:pt>
                <c:pt idx="4">
                  <c:v>0</c:v>
                </c:pt>
                <c:pt idx="5">
                  <c:v>0</c:v>
                </c:pt>
                <c:pt idx="6">
                  <c:v>0</c:v>
                </c:pt>
                <c:pt idx="7">
                  <c:v>24026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ser>
          <c:idx val="0"/>
          <c:order val="1"/>
          <c:tx>
            <c:v>損益合計</c:v>
          </c:tx>
          <c:cat>
            <c:strRef>
              <c:f>成績表!$A$9:$A$36</c:f>
              <c:strCache>
                <c:ptCount val="28"/>
                <c:pt idx="0">
                  <c:v>USDJPY</c:v>
                </c:pt>
                <c:pt idx="1">
                  <c:v>EURUSD</c:v>
                </c:pt>
                <c:pt idx="2">
                  <c:v>AUDJPY</c:v>
                </c:pt>
                <c:pt idx="3">
                  <c:v>CADJPY</c:v>
                </c:pt>
                <c:pt idx="4">
                  <c:v>GBPJPY</c:v>
                </c:pt>
                <c:pt idx="5">
                  <c:v>USDCAD</c:v>
                </c:pt>
                <c:pt idx="6">
                  <c:v>USDCHF</c:v>
                </c:pt>
                <c:pt idx="7">
                  <c:v>GBPUSD</c:v>
                </c:pt>
                <c:pt idx="8">
                  <c:v>AUDUSD</c:v>
                </c:pt>
                <c:pt idx="9">
                  <c:v>EURCHF</c:v>
                </c:pt>
                <c:pt idx="10">
                  <c:v>EURGBP</c:v>
                </c:pt>
                <c:pt idx="11">
                  <c:v>EURJPY</c:v>
                </c:pt>
                <c:pt idx="12">
                  <c:v>EURCAD</c:v>
                </c:pt>
                <c:pt idx="13">
                  <c:v>EURAUD</c:v>
                </c:pt>
                <c:pt idx="14">
                  <c:v>GBPCHF</c:v>
                </c:pt>
                <c:pt idx="15">
                  <c:v>CHFJPY</c:v>
                </c:pt>
                <c:pt idx="16">
                  <c:v>AUDNZD</c:v>
                </c:pt>
                <c:pt idx="17">
                  <c:v>CADCHF</c:v>
                </c:pt>
                <c:pt idx="18">
                  <c:v>GBPAUD</c:v>
                </c:pt>
                <c:pt idx="19">
                  <c:v>GBPCAD</c:v>
                </c:pt>
                <c:pt idx="20">
                  <c:v>GBPNZD</c:v>
                </c:pt>
                <c:pt idx="21">
                  <c:v>NZDCHF</c:v>
                </c:pt>
                <c:pt idx="22">
                  <c:v>NZDJPY</c:v>
                </c:pt>
                <c:pt idx="23">
                  <c:v>NZDUSD</c:v>
                </c:pt>
                <c:pt idx="24">
                  <c:v>AUDCAD</c:v>
                </c:pt>
                <c:pt idx="25">
                  <c:v>EURNZD</c:v>
                </c:pt>
                <c:pt idx="26">
                  <c:v>NZDCAD</c:v>
                </c:pt>
                <c:pt idx="27">
                  <c:v>AUDCHF</c:v>
                </c:pt>
              </c:strCache>
            </c:strRef>
          </c:cat>
          <c:val>
            <c:numRef>
              <c:f>成績表!$AD$9:$AD$36</c:f>
              <c:numCache>
                <c:formatCode>"¥"#,##0;[Red]\-"¥"#,##0</c:formatCode>
                <c:ptCount val="28"/>
                <c:pt idx="0">
                  <c:v>0</c:v>
                </c:pt>
                <c:pt idx="1">
                  <c:v>0</c:v>
                </c:pt>
                <c:pt idx="2">
                  <c:v>0</c:v>
                </c:pt>
                <c:pt idx="3">
                  <c:v>19740</c:v>
                </c:pt>
                <c:pt idx="4">
                  <c:v>17800</c:v>
                </c:pt>
                <c:pt idx="5">
                  <c:v>6322</c:v>
                </c:pt>
                <c:pt idx="6">
                  <c:v>5511</c:v>
                </c:pt>
                <c:pt idx="7">
                  <c:v>0</c:v>
                </c:pt>
                <c:pt idx="8">
                  <c:v>21772</c:v>
                </c:pt>
                <c:pt idx="9">
                  <c:v>0</c:v>
                </c:pt>
                <c:pt idx="10">
                  <c:v>4933</c:v>
                </c:pt>
                <c:pt idx="11">
                  <c:v>0</c:v>
                </c:pt>
                <c:pt idx="12">
                  <c:v>0</c:v>
                </c:pt>
                <c:pt idx="13">
                  <c:v>24328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axId val="49627520"/>
        <c:axId val="49629056"/>
      </c:barChart>
      <c:catAx>
        <c:axId val="49627520"/>
        <c:scaling>
          <c:orientation val="minMax"/>
        </c:scaling>
        <c:axPos val="b"/>
        <c:majorTickMark val="none"/>
        <c:tickLblPos val="nextTo"/>
        <c:crossAx val="49629056"/>
        <c:crosses val="autoZero"/>
        <c:auto val="1"/>
        <c:lblAlgn val="ctr"/>
        <c:lblOffset val="100"/>
      </c:catAx>
      <c:valAx>
        <c:axId val="49629056"/>
        <c:scaling>
          <c:orientation val="minMax"/>
        </c:scaling>
        <c:axPos val="l"/>
        <c:majorGridlines/>
        <c:numFmt formatCode="&quot;¥&quot;#,##0;[Red]\-&quot;¥&quot;#,##0" sourceLinked="1"/>
        <c:majorTickMark val="none"/>
        <c:tickLblPos val="nextTo"/>
        <c:crossAx val="49627520"/>
        <c:crosses val="autoZero"/>
        <c:crossBetween val="between"/>
      </c:valAx>
    </c:plotArea>
    <c:legend>
      <c:legendPos val="r"/>
    </c:legend>
    <c:plotVisOnly val="1"/>
    <c:dispBlanksAs val="gap"/>
  </c:chart>
  <c:printSettings>
    <c:headerFooter/>
    <c:pageMargins b="0.75000000000000577" l="0.70000000000000062" r="0.70000000000000062" t="0.7500000000000057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a:pPr>
            <a:r>
              <a:rPr lang="ja-JP" altLang="en-US"/>
              <a:t>資金推移</a:t>
            </a:r>
          </a:p>
        </c:rich>
      </c:tx>
    </c:title>
    <c:plotArea>
      <c:layout>
        <c:manualLayout>
          <c:layoutTarget val="inner"/>
          <c:xMode val="edge"/>
          <c:yMode val="edge"/>
          <c:x val="0.17518665083826504"/>
          <c:y val="0.13433611724119821"/>
          <c:w val="0.6612682954802227"/>
          <c:h val="0.67824880297150292"/>
        </c:manualLayout>
      </c:layout>
      <c:lineChart>
        <c:grouping val="standard"/>
        <c:ser>
          <c:idx val="0"/>
          <c:order val="0"/>
          <c:tx>
            <c:v>資金推移</c:v>
          </c:tx>
          <c:marker>
            <c:symbol val="none"/>
          </c:marker>
          <c:cat>
            <c:numRef>
              <c:f>成績表!$A$46:$A$63</c:f>
              <c:numCache>
                <c:formatCode>yyyy"年"mm"月"</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cat>
          <c:val>
            <c:numRef>
              <c:f>(成績表!$C$2,成績表!$O$46:$O$63)</c:f>
              <c:numCache>
                <c:formatCode>"¥"#,##0;\-"¥"#,##0</c:formatCode>
                <c:ptCount val="19"/>
                <c:pt idx="0">
                  <c:v>500000</c:v>
                </c:pt>
                <c:pt idx="1">
                  <c:v>500000</c:v>
                </c:pt>
                <c:pt idx="2">
                  <c:v>500000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er>
        <c:marker val="1"/>
        <c:axId val="49668864"/>
        <c:axId val="49670400"/>
      </c:lineChart>
      <c:dateAx>
        <c:axId val="49668864"/>
        <c:scaling>
          <c:orientation val="minMax"/>
        </c:scaling>
        <c:axPos val="b"/>
        <c:numFmt formatCode="yyyy&quot;年&quot;mm&quot;月&quot;" sourceLinked="1"/>
        <c:majorTickMark val="none"/>
        <c:tickLblPos val="nextTo"/>
        <c:crossAx val="49670400"/>
        <c:crosses val="autoZero"/>
        <c:auto val="1"/>
        <c:lblOffset val="100"/>
        <c:baseTimeUnit val="months"/>
      </c:dateAx>
      <c:valAx>
        <c:axId val="49670400"/>
        <c:scaling>
          <c:orientation val="minMax"/>
        </c:scaling>
        <c:axPos val="l"/>
        <c:majorGridlines/>
        <c:title>
          <c:tx>
            <c:rich>
              <a:bodyPr rot="0" vert="wordArtVertRtl"/>
              <a:lstStyle/>
              <a:p>
                <a:pPr>
                  <a:defRPr/>
                </a:pPr>
                <a:r>
                  <a:rPr lang="ja-JP" altLang="en-US"/>
                  <a:t>資金</a:t>
                </a:r>
              </a:p>
            </c:rich>
          </c:tx>
          <c:layout>
            <c:manualLayout>
              <c:xMode val="edge"/>
              <c:yMode val="edge"/>
              <c:x val="2.5060549826801511E-2"/>
              <c:y val="0.4328068969072329"/>
            </c:manualLayout>
          </c:layout>
        </c:title>
        <c:numFmt formatCode="&quot;¥&quot;#,##0;\-&quot;¥&quot;#,##0" sourceLinked="1"/>
        <c:majorTickMark val="none"/>
        <c:tickLblPos val="nextTo"/>
        <c:crossAx val="49668864"/>
        <c:crosses val="autoZero"/>
        <c:crossBetween val="between"/>
      </c:valAx>
    </c:plotArea>
    <c:legend>
      <c:legendPos val="r"/>
    </c:legend>
    <c:plotVisOnly val="1"/>
    <c:dispBlanksAs val="gap"/>
  </c:chart>
  <c:printSettings>
    <c:headerFooter/>
    <c:pageMargins b="0.75000000000000577" l="0.70000000000000062" r="0.70000000000000062" t="0.75000000000000577" header="0.30000000000000032" footer="0.30000000000000032"/>
    <c:pageSetup/>
  </c:printSettings>
</c:chartSpace>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5</xdr:col>
      <xdr:colOff>1076325</xdr:colOff>
      <xdr:row>4</xdr:row>
      <xdr:rowOff>190500</xdr:rowOff>
    </xdr:from>
    <xdr:to>
      <xdr:col>11</xdr:col>
      <xdr:colOff>38100</xdr:colOff>
      <xdr:row>4</xdr:row>
      <xdr:rowOff>192088</xdr:rowOff>
    </xdr:to>
    <xdr:cxnSp macro="">
      <xdr:nvCxnSpPr>
        <xdr:cNvPr id="3" name="直線コネクタ 2"/>
        <xdr:cNvCxnSpPr/>
      </xdr:nvCxnSpPr>
      <xdr:spPr>
        <a:xfrm>
          <a:off x="6391275" y="3409950"/>
          <a:ext cx="4829175"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181564</xdr:colOff>
      <xdr:row>29</xdr:row>
      <xdr:rowOff>0</xdr:rowOff>
    </xdr:to>
    <xdr:pic>
      <xdr:nvPicPr>
        <xdr:cNvPr id="10241" name="Picture 1"/>
        <xdr:cNvPicPr>
          <a:picLocks noChangeAspect="1" noChangeArrowheads="1"/>
        </xdr:cNvPicPr>
      </xdr:nvPicPr>
      <xdr:blipFill>
        <a:blip xmlns:r="http://schemas.openxmlformats.org/officeDocument/2006/relationships" r:embed="rId1"/>
        <a:srcRect l="5047" t="19569" b="12491"/>
        <a:stretch>
          <a:fillRect/>
        </a:stretch>
      </xdr:blipFill>
      <xdr:spPr bwMode="auto">
        <a:xfrm>
          <a:off x="0" y="0"/>
          <a:ext cx="12377492" cy="4841057"/>
        </a:xfrm>
        <a:prstGeom prst="rect">
          <a:avLst/>
        </a:prstGeom>
        <a:noFill/>
        <a:ln w="1">
          <a:noFill/>
          <a:miter lim="800000"/>
          <a:headEnd/>
          <a:tailEnd type="none" w="med" len="med"/>
        </a:ln>
        <a:effectLst/>
      </xdr:spPr>
    </xdr:pic>
    <xdr:clientData/>
  </xdr:twoCellAnchor>
  <xdr:twoCellAnchor>
    <xdr:from>
      <xdr:col>0</xdr:col>
      <xdr:colOff>127655</xdr:colOff>
      <xdr:row>1</xdr:row>
      <xdr:rowOff>58917</xdr:rowOff>
    </xdr:from>
    <xdr:to>
      <xdr:col>1</xdr:col>
      <xdr:colOff>454310</xdr:colOff>
      <xdr:row>3</xdr:row>
      <xdr:rowOff>1695</xdr:rowOff>
    </xdr:to>
    <xdr:sp macro="" textlink="">
      <xdr:nvSpPr>
        <xdr:cNvPr id="3" name="テキスト ボックス 2"/>
        <xdr:cNvSpPr txBox="1"/>
      </xdr:nvSpPr>
      <xdr:spPr>
        <a:xfrm>
          <a:off x="127655" y="225850"/>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No.17</a:t>
          </a:r>
        </a:p>
      </xdr:txBody>
    </xdr:sp>
    <xdr:clientData/>
  </xdr:twoCellAnchor>
  <xdr:twoCellAnchor>
    <xdr:from>
      <xdr:col>0</xdr:col>
      <xdr:colOff>128342</xdr:colOff>
      <xdr:row>3</xdr:row>
      <xdr:rowOff>47062</xdr:rowOff>
    </xdr:from>
    <xdr:to>
      <xdr:col>2</xdr:col>
      <xdr:colOff>424123</xdr:colOff>
      <xdr:row>7</xdr:row>
      <xdr:rowOff>88376</xdr:rowOff>
    </xdr:to>
    <xdr:sp macro="" textlink="">
      <xdr:nvSpPr>
        <xdr:cNvPr id="4" name="テキスト ボックス 3"/>
        <xdr:cNvSpPr txBox="1"/>
      </xdr:nvSpPr>
      <xdr:spPr>
        <a:xfrm>
          <a:off x="128342" y="547861"/>
          <a:ext cx="1650884" cy="7090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a:t>
          </a:r>
          <a:r>
            <a:rPr kumimoji="1" lang="en-US" altLang="ja-JP" sz="1100"/>
            <a:t>H</a:t>
          </a:r>
          <a:r>
            <a:rPr kumimoji="1" lang="ja-JP" altLang="en-US" sz="1100"/>
            <a:t>足レベルのウェッジブレイク後のレンジブレイクで</a:t>
          </a:r>
          <a:r>
            <a:rPr kumimoji="1" lang="en-US" altLang="ja-JP" sz="1100"/>
            <a:t>IN</a:t>
          </a:r>
        </a:p>
      </xdr:txBody>
    </xdr:sp>
    <xdr:clientData/>
  </xdr:twoCellAnchor>
  <xdr:twoCellAnchor>
    <xdr:from>
      <xdr:col>7</xdr:col>
      <xdr:colOff>506199</xdr:colOff>
      <xdr:row>12</xdr:row>
      <xdr:rowOff>68737</xdr:rowOff>
    </xdr:from>
    <xdr:to>
      <xdr:col>11</xdr:col>
      <xdr:colOff>74137</xdr:colOff>
      <xdr:row>12</xdr:row>
      <xdr:rowOff>68739</xdr:rowOff>
    </xdr:to>
    <xdr:cxnSp macro="">
      <xdr:nvCxnSpPr>
        <xdr:cNvPr id="5" name="直線コネクタ 4"/>
        <xdr:cNvCxnSpPr/>
      </xdr:nvCxnSpPr>
      <xdr:spPr>
        <a:xfrm flipV="1">
          <a:off x="5249060" y="2071933"/>
          <a:ext cx="2278144" cy="2"/>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524979</xdr:colOff>
      <xdr:row>10</xdr:row>
      <xdr:rowOff>19640</xdr:rowOff>
    </xdr:from>
    <xdr:to>
      <xdr:col>14</xdr:col>
      <xdr:colOff>461520</xdr:colOff>
      <xdr:row>14</xdr:row>
      <xdr:rowOff>64023</xdr:rowOff>
    </xdr:to>
    <xdr:sp macro="" textlink="">
      <xdr:nvSpPr>
        <xdr:cNvPr id="6" name="角丸四角形吹き出し 5"/>
        <xdr:cNvSpPr/>
      </xdr:nvSpPr>
      <xdr:spPr>
        <a:xfrm>
          <a:off x="8655598" y="1688970"/>
          <a:ext cx="1291644" cy="712115"/>
        </a:xfrm>
        <a:prstGeom prst="wedgeRoundRectCallout">
          <a:avLst>
            <a:gd name="adj1" fmla="val -79342"/>
            <a:gd name="adj2" fmla="val -5360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建値にストップ移動を忘れていてここでロスカット</a:t>
          </a:r>
          <a:r>
            <a:rPr kumimoji="1" lang="en-US" altLang="ja-JP" sz="1100"/>
            <a:t>×</a:t>
          </a:r>
          <a:endParaRPr kumimoji="1" lang="ja-JP" altLang="en-US" sz="1100"/>
        </a:p>
      </xdr:txBody>
    </xdr:sp>
    <xdr:clientData/>
  </xdr:twoCellAnchor>
  <xdr:twoCellAnchor>
    <xdr:from>
      <xdr:col>0</xdr:col>
      <xdr:colOff>250422</xdr:colOff>
      <xdr:row>8</xdr:row>
      <xdr:rowOff>108410</xdr:rowOff>
    </xdr:from>
    <xdr:to>
      <xdr:col>2</xdr:col>
      <xdr:colOff>525838</xdr:colOff>
      <xdr:row>13</xdr:row>
      <xdr:rowOff>58917</xdr:rowOff>
    </xdr:to>
    <xdr:sp macro="" textlink="">
      <xdr:nvSpPr>
        <xdr:cNvPr id="7" name="角丸四角形吹き出し 6"/>
        <xdr:cNvSpPr/>
      </xdr:nvSpPr>
      <xdr:spPr>
        <a:xfrm>
          <a:off x="250422" y="1443874"/>
          <a:ext cx="1630519" cy="785172"/>
        </a:xfrm>
        <a:prstGeom prst="wedgeRoundRectCallout">
          <a:avLst>
            <a:gd name="adj1" fmla="val -26029"/>
            <a:gd name="adj2" fmla="val -79115"/>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週初めなので堅く狙うつもりが、スプレッド分を考慮しなかった事が致命傷に。。。</a:t>
          </a:r>
          <a:endParaRPr kumimoji="1" lang="en-US" altLang="ja-JP" sz="1100"/>
        </a:p>
      </xdr:txBody>
    </xdr:sp>
    <xdr:clientData/>
  </xdr:twoCellAnchor>
  <xdr:twoCellAnchor>
    <xdr:from>
      <xdr:col>10</xdr:col>
      <xdr:colOff>530258</xdr:colOff>
      <xdr:row>16</xdr:row>
      <xdr:rowOff>73843</xdr:rowOff>
    </xdr:from>
    <xdr:to>
      <xdr:col>13</xdr:col>
      <xdr:colOff>157800</xdr:colOff>
      <xdr:row>16</xdr:row>
      <xdr:rowOff>78557</xdr:rowOff>
    </xdr:to>
    <xdr:cxnSp macro="">
      <xdr:nvCxnSpPr>
        <xdr:cNvPr id="8" name="直線コネクタ 7"/>
        <xdr:cNvCxnSpPr/>
      </xdr:nvCxnSpPr>
      <xdr:spPr>
        <a:xfrm flipV="1">
          <a:off x="7305773" y="2744771"/>
          <a:ext cx="1660197" cy="4714"/>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304408</xdr:colOff>
      <xdr:row>9</xdr:row>
      <xdr:rowOff>127654</xdr:rowOff>
    </xdr:from>
    <xdr:to>
      <xdr:col>12</xdr:col>
      <xdr:colOff>663705</xdr:colOff>
      <xdr:row>9</xdr:row>
      <xdr:rowOff>128047</xdr:rowOff>
    </xdr:to>
    <xdr:cxnSp macro="">
      <xdr:nvCxnSpPr>
        <xdr:cNvPr id="9" name="直線コネクタ 8"/>
        <xdr:cNvCxnSpPr/>
      </xdr:nvCxnSpPr>
      <xdr:spPr>
        <a:xfrm>
          <a:off x="7757475" y="1630051"/>
          <a:ext cx="1036849" cy="393"/>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127481</xdr:colOff>
      <xdr:row>16</xdr:row>
      <xdr:rowOff>122942</xdr:rowOff>
    </xdr:from>
    <xdr:to>
      <xdr:col>14</xdr:col>
      <xdr:colOff>245489</xdr:colOff>
      <xdr:row>22</xdr:row>
      <xdr:rowOff>19639</xdr:rowOff>
    </xdr:to>
    <xdr:sp macro="" textlink="">
      <xdr:nvSpPr>
        <xdr:cNvPr id="11" name="角丸四角形吹き出し 10"/>
        <xdr:cNvSpPr/>
      </xdr:nvSpPr>
      <xdr:spPr>
        <a:xfrm>
          <a:off x="8258100" y="2793870"/>
          <a:ext cx="1473111" cy="898295"/>
        </a:xfrm>
        <a:prstGeom prst="wedgeRoundRectCallout">
          <a:avLst>
            <a:gd name="adj1" fmla="val -77342"/>
            <a:gd name="adj2" fmla="val -5141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スプレッド分を計算してなくてターゲットから</a:t>
          </a:r>
          <a:r>
            <a:rPr kumimoji="1" lang="en-US" altLang="ja-JP" sz="1100"/>
            <a:t>1pip</a:t>
          </a:r>
          <a:r>
            <a:rPr kumimoji="1" lang="ja-JP" altLang="en-US" sz="1100"/>
            <a:t>程足りずに逆行</a:t>
          </a:r>
          <a:r>
            <a:rPr kumimoji="1" lang="en-US" altLang="ja-JP" sz="1100"/>
            <a:t>××</a:t>
          </a:r>
          <a:endParaRPr kumimoji="1" lang="ja-JP" altLang="en-US" sz="1100"/>
        </a:p>
      </xdr:txBody>
    </xdr:sp>
    <xdr:clientData/>
  </xdr:twoCellAnchor>
  <xdr:twoCellAnchor>
    <xdr:from>
      <xdr:col>8</xdr:col>
      <xdr:colOff>387898</xdr:colOff>
      <xdr:row>13</xdr:row>
      <xdr:rowOff>157508</xdr:rowOff>
    </xdr:from>
    <xdr:to>
      <xdr:col>10</xdr:col>
      <xdr:colOff>324439</xdr:colOff>
      <xdr:row>17</xdr:row>
      <xdr:rowOff>78557</xdr:rowOff>
    </xdr:to>
    <xdr:sp macro="" textlink="">
      <xdr:nvSpPr>
        <xdr:cNvPr id="12" name="角丸四角形吹き出し 11"/>
        <xdr:cNvSpPr/>
      </xdr:nvSpPr>
      <xdr:spPr>
        <a:xfrm>
          <a:off x="5808310" y="2327637"/>
          <a:ext cx="1291644" cy="588781"/>
        </a:xfrm>
        <a:prstGeom prst="wedgeRoundRectCallout">
          <a:avLst>
            <a:gd name="adj1" fmla="val 62822"/>
            <a:gd name="adj2" fmla="val -8538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レンジブレイクで</a:t>
          </a:r>
          <a:r>
            <a:rPr kumimoji="1" lang="en-US" altLang="ja-JP" sz="1100"/>
            <a:t>IN</a:t>
          </a:r>
          <a:endParaRPr kumimoji="1" lang="ja-JP" altLang="en-US" sz="1100"/>
        </a:p>
      </xdr:txBody>
    </xdr:sp>
    <xdr:clientData/>
  </xdr:twoCellAnchor>
  <xdr:twoCellAnchor>
    <xdr:from>
      <xdr:col>5</xdr:col>
      <xdr:colOff>157333</xdr:colOff>
      <xdr:row>11</xdr:row>
      <xdr:rowOff>25140</xdr:rowOff>
    </xdr:from>
    <xdr:to>
      <xdr:col>7</xdr:col>
      <xdr:colOff>93874</xdr:colOff>
      <xdr:row>14</xdr:row>
      <xdr:rowOff>113122</xdr:rowOff>
    </xdr:to>
    <xdr:sp macro="" textlink="">
      <xdr:nvSpPr>
        <xdr:cNvPr id="14" name="角丸四角形吹き出し 13"/>
        <xdr:cNvSpPr/>
      </xdr:nvSpPr>
      <xdr:spPr>
        <a:xfrm>
          <a:off x="3545091" y="1861403"/>
          <a:ext cx="1291644" cy="588781"/>
        </a:xfrm>
        <a:prstGeom prst="wedgeRoundRectCallout">
          <a:avLst>
            <a:gd name="adj1" fmla="val 59021"/>
            <a:gd name="adj2" fmla="val -1370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ウェッジブレイク</a:t>
          </a:r>
        </a:p>
      </xdr:txBody>
    </xdr:sp>
    <xdr:clientData/>
  </xdr:twoCellAnchor>
  <xdr:twoCellAnchor editAs="oneCell">
    <xdr:from>
      <xdr:col>0</xdr:col>
      <xdr:colOff>19639</xdr:colOff>
      <xdr:row>30</xdr:row>
      <xdr:rowOff>39277</xdr:rowOff>
    </xdr:from>
    <xdr:to>
      <xdr:col>18</xdr:col>
      <xdr:colOff>191383</xdr:colOff>
      <xdr:row>59</xdr:row>
      <xdr:rowOff>0</xdr:rowOff>
    </xdr:to>
    <xdr:pic>
      <xdr:nvPicPr>
        <xdr:cNvPr id="2" name="Picture 1"/>
        <xdr:cNvPicPr>
          <a:picLocks noChangeAspect="1" noChangeArrowheads="1"/>
        </xdr:cNvPicPr>
      </xdr:nvPicPr>
      <xdr:blipFill>
        <a:blip xmlns:r="http://schemas.openxmlformats.org/officeDocument/2006/relationships" r:embed="rId2"/>
        <a:srcRect l="5122" t="19982" b="12629"/>
        <a:stretch>
          <a:fillRect/>
        </a:stretch>
      </xdr:blipFill>
      <xdr:spPr bwMode="auto">
        <a:xfrm>
          <a:off x="19639" y="5047267"/>
          <a:ext cx="12367672" cy="4801779"/>
        </a:xfrm>
        <a:prstGeom prst="rect">
          <a:avLst/>
        </a:prstGeom>
        <a:noFill/>
        <a:ln w="1">
          <a:noFill/>
          <a:miter lim="800000"/>
          <a:headEnd/>
          <a:tailEnd type="none" w="med" len="med"/>
        </a:ln>
        <a:effectLst/>
      </xdr:spPr>
    </xdr:pic>
    <xdr:clientData/>
  </xdr:twoCellAnchor>
  <xdr:twoCellAnchor>
    <xdr:from>
      <xdr:col>0</xdr:col>
      <xdr:colOff>113122</xdr:colOff>
      <xdr:row>31</xdr:row>
      <xdr:rowOff>64023</xdr:rowOff>
    </xdr:from>
    <xdr:to>
      <xdr:col>1</xdr:col>
      <xdr:colOff>439777</xdr:colOff>
      <xdr:row>33</xdr:row>
      <xdr:rowOff>6801</xdr:rowOff>
    </xdr:to>
    <xdr:sp macro="" textlink="">
      <xdr:nvSpPr>
        <xdr:cNvPr id="15" name="テキスト ボックス 14"/>
        <xdr:cNvSpPr txBox="1"/>
      </xdr:nvSpPr>
      <xdr:spPr>
        <a:xfrm>
          <a:off x="113122" y="5238946"/>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No.17</a:t>
          </a:r>
        </a:p>
      </xdr:txBody>
    </xdr:sp>
    <xdr:clientData/>
  </xdr:twoCellAnchor>
  <xdr:twoCellAnchor>
    <xdr:from>
      <xdr:col>0</xdr:col>
      <xdr:colOff>113809</xdr:colOff>
      <xdr:row>33</xdr:row>
      <xdr:rowOff>52168</xdr:rowOff>
    </xdr:from>
    <xdr:to>
      <xdr:col>2</xdr:col>
      <xdr:colOff>409590</xdr:colOff>
      <xdr:row>37</xdr:row>
      <xdr:rowOff>93482</xdr:rowOff>
    </xdr:to>
    <xdr:sp macro="" textlink="">
      <xdr:nvSpPr>
        <xdr:cNvPr id="16" name="テキスト ボックス 15"/>
        <xdr:cNvSpPr txBox="1"/>
      </xdr:nvSpPr>
      <xdr:spPr>
        <a:xfrm>
          <a:off x="113809" y="5560957"/>
          <a:ext cx="1650884" cy="7090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a:t>
          </a:r>
          <a:r>
            <a:rPr kumimoji="1" lang="en-US" altLang="ja-JP" sz="1100"/>
            <a:t>H</a:t>
          </a:r>
          <a:r>
            <a:rPr kumimoji="1" lang="ja-JP" altLang="en-US" sz="1100"/>
            <a:t>足レベルのウェッジブレイク後の直近高値上抜きで</a:t>
          </a:r>
          <a:r>
            <a:rPr kumimoji="1" lang="en-US" altLang="ja-JP" sz="1100"/>
            <a:t>IN</a:t>
          </a:r>
        </a:p>
      </xdr:txBody>
    </xdr:sp>
    <xdr:clientData/>
  </xdr:twoCellAnchor>
  <xdr:twoCellAnchor>
    <xdr:from>
      <xdr:col>7</xdr:col>
      <xdr:colOff>108702</xdr:colOff>
      <xdr:row>43</xdr:row>
      <xdr:rowOff>9820</xdr:rowOff>
    </xdr:from>
    <xdr:to>
      <xdr:col>12</xdr:col>
      <xdr:colOff>451701</xdr:colOff>
      <xdr:row>43</xdr:row>
      <xdr:rowOff>14928</xdr:rowOff>
    </xdr:to>
    <xdr:cxnSp macro="">
      <xdr:nvCxnSpPr>
        <xdr:cNvPr id="17" name="直線コネクタ 16"/>
        <xdr:cNvCxnSpPr/>
      </xdr:nvCxnSpPr>
      <xdr:spPr>
        <a:xfrm flipV="1">
          <a:off x="4851563" y="7187939"/>
          <a:ext cx="3730757" cy="5108"/>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235889</xdr:colOff>
      <xdr:row>38</xdr:row>
      <xdr:rowOff>113516</xdr:rowOff>
    </xdr:from>
    <xdr:to>
      <xdr:col>2</xdr:col>
      <xdr:colOff>511305</xdr:colOff>
      <xdr:row>43</xdr:row>
      <xdr:rowOff>64023</xdr:rowOff>
    </xdr:to>
    <xdr:sp macro="" textlink="">
      <xdr:nvSpPr>
        <xdr:cNvPr id="18" name="角丸四角形吹き出し 17"/>
        <xdr:cNvSpPr/>
      </xdr:nvSpPr>
      <xdr:spPr>
        <a:xfrm>
          <a:off x="235889" y="6456970"/>
          <a:ext cx="1630519" cy="785172"/>
        </a:xfrm>
        <a:prstGeom prst="wedgeRoundRectCallout">
          <a:avLst>
            <a:gd name="adj1" fmla="val -26029"/>
            <a:gd name="adj2" fmla="val -79115"/>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今回はターゲットの</a:t>
          </a:r>
          <a:r>
            <a:rPr kumimoji="1" lang="en-US" altLang="ja-JP" sz="1100"/>
            <a:t>23.6</a:t>
          </a:r>
          <a:r>
            <a:rPr kumimoji="1" lang="ja-JP" altLang="en-US" sz="1100"/>
            <a:t>にスプレッドも加えて計算→狙い通り利確できた♪</a:t>
          </a:r>
          <a:endParaRPr kumimoji="1" lang="en-US" altLang="ja-JP" sz="1100"/>
        </a:p>
      </xdr:txBody>
    </xdr:sp>
    <xdr:clientData/>
  </xdr:twoCellAnchor>
  <xdr:twoCellAnchor>
    <xdr:from>
      <xdr:col>10</xdr:col>
      <xdr:colOff>221</xdr:colOff>
      <xdr:row>37</xdr:row>
      <xdr:rowOff>29458</xdr:rowOff>
    </xdr:from>
    <xdr:to>
      <xdr:col>11</xdr:col>
      <xdr:colOff>614313</xdr:colOff>
      <xdr:row>41</xdr:row>
      <xdr:rowOff>24745</xdr:rowOff>
    </xdr:to>
    <xdr:sp macro="" textlink="">
      <xdr:nvSpPr>
        <xdr:cNvPr id="19" name="角丸四角形吹き出し 18"/>
        <xdr:cNvSpPr/>
      </xdr:nvSpPr>
      <xdr:spPr>
        <a:xfrm>
          <a:off x="6775736" y="6205979"/>
          <a:ext cx="1291644" cy="663019"/>
        </a:xfrm>
        <a:prstGeom prst="wedgeRoundRectCallout">
          <a:avLst>
            <a:gd name="adj1" fmla="val 58261"/>
            <a:gd name="adj2" fmla="val 9010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意識されてそうな直近高値上抜きで</a:t>
          </a:r>
          <a:r>
            <a:rPr kumimoji="1" lang="en-US" altLang="ja-JP" sz="1100"/>
            <a:t>IN</a:t>
          </a:r>
          <a:endParaRPr kumimoji="1" lang="ja-JP" altLang="en-US" sz="1100"/>
        </a:p>
      </xdr:txBody>
    </xdr:sp>
    <xdr:clientData/>
  </xdr:twoCellAnchor>
  <xdr:twoCellAnchor>
    <xdr:from>
      <xdr:col>13</xdr:col>
      <xdr:colOff>451701</xdr:colOff>
      <xdr:row>32</xdr:row>
      <xdr:rowOff>137474</xdr:rowOff>
    </xdr:from>
    <xdr:to>
      <xdr:col>15</xdr:col>
      <xdr:colOff>594968</xdr:colOff>
      <xdr:row>32</xdr:row>
      <xdr:rowOff>137866</xdr:rowOff>
    </xdr:to>
    <xdr:cxnSp macro="">
      <xdr:nvCxnSpPr>
        <xdr:cNvPr id="20" name="直線コネクタ 19"/>
        <xdr:cNvCxnSpPr/>
      </xdr:nvCxnSpPr>
      <xdr:spPr>
        <a:xfrm>
          <a:off x="9259871" y="5479330"/>
          <a:ext cx="1498370" cy="392"/>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422241</xdr:colOff>
      <xdr:row>30</xdr:row>
      <xdr:rowOff>113121</xdr:rowOff>
    </xdr:from>
    <xdr:to>
      <xdr:col>13</xdr:col>
      <xdr:colOff>295373</xdr:colOff>
      <xdr:row>34</xdr:row>
      <xdr:rowOff>108408</xdr:rowOff>
    </xdr:to>
    <xdr:sp macro="" textlink="">
      <xdr:nvSpPr>
        <xdr:cNvPr id="23" name="角丸四角形吹き出し 22"/>
        <xdr:cNvSpPr/>
      </xdr:nvSpPr>
      <xdr:spPr>
        <a:xfrm>
          <a:off x="7875308" y="5121111"/>
          <a:ext cx="1228235" cy="663019"/>
        </a:xfrm>
        <a:prstGeom prst="wedgeRoundRectCallout">
          <a:avLst>
            <a:gd name="adj1" fmla="val 84870"/>
            <a:gd name="adj2" fmla="val -171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見事</a:t>
          </a:r>
          <a:r>
            <a:rPr kumimoji="1" lang="en-US" altLang="ja-JP" sz="1100"/>
            <a:t>FIB</a:t>
          </a:r>
          <a:r>
            <a:rPr kumimoji="1" lang="ja-JP" altLang="en-US" sz="1100"/>
            <a:t>的中で利確♪</a:t>
          </a:r>
        </a:p>
      </xdr:txBody>
    </xdr:sp>
    <xdr:clientData/>
  </xdr:twoCellAnchor>
  <xdr:twoCellAnchor editAs="oneCell">
    <xdr:from>
      <xdr:col>0</xdr:col>
      <xdr:colOff>0</xdr:colOff>
      <xdr:row>60</xdr:row>
      <xdr:rowOff>29459</xdr:rowOff>
    </xdr:from>
    <xdr:to>
      <xdr:col>18</xdr:col>
      <xdr:colOff>171744</xdr:colOff>
      <xdr:row>89</xdr:row>
      <xdr:rowOff>0</xdr:rowOff>
    </xdr:to>
    <xdr:pic>
      <xdr:nvPicPr>
        <xdr:cNvPr id="10242" name="Picture 2"/>
        <xdr:cNvPicPr>
          <a:picLocks noChangeAspect="1" noChangeArrowheads="1"/>
        </xdr:cNvPicPr>
      </xdr:nvPicPr>
      <xdr:blipFill>
        <a:blip xmlns:r="http://schemas.openxmlformats.org/officeDocument/2006/relationships" r:embed="rId3"/>
        <a:srcRect l="5122" t="19845" b="12629"/>
        <a:stretch>
          <a:fillRect/>
        </a:stretch>
      </xdr:blipFill>
      <xdr:spPr bwMode="auto">
        <a:xfrm>
          <a:off x="0" y="10045438"/>
          <a:ext cx="12367672" cy="4811598"/>
        </a:xfrm>
        <a:prstGeom prst="rect">
          <a:avLst/>
        </a:prstGeom>
        <a:noFill/>
        <a:ln w="1">
          <a:noFill/>
          <a:miter lim="800000"/>
          <a:headEnd/>
          <a:tailEnd type="none" w="med" len="med"/>
        </a:ln>
        <a:effectLst/>
      </xdr:spPr>
    </xdr:pic>
    <xdr:clientData/>
  </xdr:twoCellAnchor>
  <xdr:twoCellAnchor>
    <xdr:from>
      <xdr:col>0</xdr:col>
      <xdr:colOff>98589</xdr:colOff>
      <xdr:row>61</xdr:row>
      <xdr:rowOff>69130</xdr:rowOff>
    </xdr:from>
    <xdr:to>
      <xdr:col>1</xdr:col>
      <xdr:colOff>425244</xdr:colOff>
      <xdr:row>63</xdr:row>
      <xdr:rowOff>11908</xdr:rowOff>
    </xdr:to>
    <xdr:sp macro="" textlink="">
      <xdr:nvSpPr>
        <xdr:cNvPr id="25" name="テキスト ボックス 24"/>
        <xdr:cNvSpPr txBox="1"/>
      </xdr:nvSpPr>
      <xdr:spPr>
        <a:xfrm>
          <a:off x="98589" y="10252042"/>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No.18</a:t>
          </a:r>
        </a:p>
      </xdr:txBody>
    </xdr:sp>
    <xdr:clientData/>
  </xdr:twoCellAnchor>
  <xdr:twoCellAnchor>
    <xdr:from>
      <xdr:col>0</xdr:col>
      <xdr:colOff>99276</xdr:colOff>
      <xdr:row>63</xdr:row>
      <xdr:rowOff>57275</xdr:rowOff>
    </xdr:from>
    <xdr:to>
      <xdr:col>2</xdr:col>
      <xdr:colOff>395057</xdr:colOff>
      <xdr:row>67</xdr:row>
      <xdr:rowOff>98589</xdr:rowOff>
    </xdr:to>
    <xdr:sp macro="" textlink="">
      <xdr:nvSpPr>
        <xdr:cNvPr id="26" name="テキスト ボックス 25"/>
        <xdr:cNvSpPr txBox="1"/>
      </xdr:nvSpPr>
      <xdr:spPr>
        <a:xfrm>
          <a:off x="99276" y="10574053"/>
          <a:ext cx="1650884" cy="7090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日足レベルのウェッジブレイク後の戻りと見て</a:t>
          </a:r>
          <a:r>
            <a:rPr kumimoji="1" lang="en-US" altLang="ja-JP" sz="1100"/>
            <a:t>IN</a:t>
          </a:r>
          <a:r>
            <a:rPr kumimoji="1" lang="ja-JP" altLang="en-US" sz="1100"/>
            <a:t>場所を探った</a:t>
          </a:r>
          <a:endParaRPr kumimoji="1" lang="en-US" altLang="ja-JP" sz="1100"/>
        </a:p>
      </xdr:txBody>
    </xdr:sp>
    <xdr:clientData/>
  </xdr:twoCellAnchor>
  <xdr:twoCellAnchor>
    <xdr:from>
      <xdr:col>12</xdr:col>
      <xdr:colOff>133447</xdr:colOff>
      <xdr:row>64</xdr:row>
      <xdr:rowOff>117835</xdr:rowOff>
    </xdr:from>
    <xdr:to>
      <xdr:col>13</xdr:col>
      <xdr:colOff>422242</xdr:colOff>
      <xdr:row>64</xdr:row>
      <xdr:rowOff>118233</xdr:rowOff>
    </xdr:to>
    <xdr:cxnSp macro="">
      <xdr:nvCxnSpPr>
        <xdr:cNvPr id="27" name="直線コネクタ 26"/>
        <xdr:cNvCxnSpPr/>
      </xdr:nvCxnSpPr>
      <xdr:spPr>
        <a:xfrm flipV="1">
          <a:off x="8264066" y="10801546"/>
          <a:ext cx="966346" cy="398"/>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221356</xdr:colOff>
      <xdr:row>68</xdr:row>
      <xdr:rowOff>118623</xdr:rowOff>
    </xdr:from>
    <xdr:to>
      <xdr:col>2</xdr:col>
      <xdr:colOff>496772</xdr:colOff>
      <xdr:row>73</xdr:row>
      <xdr:rowOff>69130</xdr:rowOff>
    </xdr:to>
    <xdr:sp macro="" textlink="">
      <xdr:nvSpPr>
        <xdr:cNvPr id="28" name="角丸四角形吹き出し 27"/>
        <xdr:cNvSpPr/>
      </xdr:nvSpPr>
      <xdr:spPr>
        <a:xfrm>
          <a:off x="221356" y="11470066"/>
          <a:ext cx="1630519" cy="785172"/>
        </a:xfrm>
        <a:prstGeom prst="wedgeRoundRectCallout">
          <a:avLst>
            <a:gd name="adj1" fmla="val -26029"/>
            <a:gd name="adj2" fmla="val -79115"/>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今回は指標発表に助けられた感あるが、それもアリでしょｗ</a:t>
          </a:r>
          <a:endParaRPr kumimoji="1" lang="en-US" altLang="ja-JP" sz="1100"/>
        </a:p>
      </xdr:txBody>
    </xdr:sp>
    <xdr:clientData/>
  </xdr:twoCellAnchor>
  <xdr:twoCellAnchor>
    <xdr:from>
      <xdr:col>14</xdr:col>
      <xdr:colOff>172257</xdr:colOff>
      <xdr:row>60</xdr:row>
      <xdr:rowOff>93482</xdr:rowOff>
    </xdr:from>
    <xdr:to>
      <xdr:col>16</xdr:col>
      <xdr:colOff>579355</xdr:colOff>
      <xdr:row>65</xdr:row>
      <xdr:rowOff>19639</xdr:rowOff>
    </xdr:to>
    <xdr:sp macro="" textlink="">
      <xdr:nvSpPr>
        <xdr:cNvPr id="29" name="角丸四角形吹き出し 28"/>
        <xdr:cNvSpPr/>
      </xdr:nvSpPr>
      <xdr:spPr>
        <a:xfrm>
          <a:off x="9657979" y="10109461"/>
          <a:ext cx="1762201" cy="760822"/>
        </a:xfrm>
        <a:prstGeom prst="wedgeRoundRectCallout">
          <a:avLst>
            <a:gd name="adj1" fmla="val -77053"/>
            <a:gd name="adj2" fmla="val 3979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今回は</a:t>
          </a:r>
          <a:r>
            <a:rPr kumimoji="1" lang="en-US" altLang="ja-JP" sz="1100"/>
            <a:t>FIB</a:t>
          </a:r>
          <a:r>
            <a:rPr kumimoji="1" lang="ja-JP" altLang="en-US" sz="1100"/>
            <a:t>が見えてたのでロスカット位置を</a:t>
          </a:r>
          <a:r>
            <a:rPr kumimoji="1" lang="en-US" altLang="ja-JP" sz="1100"/>
            <a:t>FIB+</a:t>
          </a:r>
          <a:r>
            <a:rPr kumimoji="1" lang="ja-JP" altLang="en-US" sz="1100"/>
            <a:t>スプレッドで計算→ばっちりの位置で反転！</a:t>
          </a:r>
        </a:p>
      </xdr:txBody>
    </xdr:sp>
    <xdr:clientData/>
  </xdr:twoCellAnchor>
  <xdr:twoCellAnchor>
    <xdr:from>
      <xdr:col>14</xdr:col>
      <xdr:colOff>559716</xdr:colOff>
      <xdr:row>75</xdr:row>
      <xdr:rowOff>83664</xdr:rowOff>
    </xdr:from>
    <xdr:to>
      <xdr:col>16</xdr:col>
      <xdr:colOff>584461</xdr:colOff>
      <xdr:row>75</xdr:row>
      <xdr:rowOff>88377</xdr:rowOff>
    </xdr:to>
    <xdr:cxnSp macro="">
      <xdr:nvCxnSpPr>
        <xdr:cNvPr id="32" name="直線コネクタ 31"/>
        <xdr:cNvCxnSpPr/>
      </xdr:nvCxnSpPr>
      <xdr:spPr>
        <a:xfrm flipV="1">
          <a:off x="10045438" y="12603638"/>
          <a:ext cx="1379848" cy="4713"/>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83663</xdr:colOff>
      <xdr:row>67</xdr:row>
      <xdr:rowOff>157507</xdr:rowOff>
    </xdr:from>
    <xdr:to>
      <xdr:col>13</xdr:col>
      <xdr:colOff>108408</xdr:colOff>
      <xdr:row>67</xdr:row>
      <xdr:rowOff>162220</xdr:rowOff>
    </xdr:to>
    <xdr:cxnSp macro="">
      <xdr:nvCxnSpPr>
        <xdr:cNvPr id="34" name="直線コネクタ 33"/>
        <xdr:cNvCxnSpPr/>
      </xdr:nvCxnSpPr>
      <xdr:spPr>
        <a:xfrm flipV="1">
          <a:off x="7536730" y="11342017"/>
          <a:ext cx="1379848" cy="4713"/>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599607</xdr:colOff>
      <xdr:row>70</xdr:row>
      <xdr:rowOff>39670</xdr:rowOff>
    </xdr:from>
    <xdr:to>
      <xdr:col>13</xdr:col>
      <xdr:colOff>29460</xdr:colOff>
      <xdr:row>74</xdr:row>
      <xdr:rowOff>132760</xdr:rowOff>
    </xdr:to>
    <xdr:sp macro="" textlink="">
      <xdr:nvSpPr>
        <xdr:cNvPr id="41" name="角丸四角形吹き出し 40"/>
        <xdr:cNvSpPr/>
      </xdr:nvSpPr>
      <xdr:spPr>
        <a:xfrm>
          <a:off x="7375122" y="11724979"/>
          <a:ext cx="1462508" cy="760822"/>
        </a:xfrm>
        <a:prstGeom prst="wedgeRoundRectCallout">
          <a:avLst>
            <a:gd name="adj1" fmla="val -1356"/>
            <a:gd name="adj2" fmla="val -9701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小さな</a:t>
          </a:r>
          <a:r>
            <a:rPr kumimoji="1" lang="en-US" altLang="ja-JP" sz="1100"/>
            <a:t>T/L</a:t>
          </a:r>
          <a:r>
            <a:rPr kumimoji="1" lang="ja-JP" altLang="en-US" sz="1100"/>
            <a:t>ブレイク後のダウ転換で</a:t>
          </a:r>
          <a:r>
            <a:rPr kumimoji="1" lang="en-US" altLang="ja-JP" sz="1100"/>
            <a:t>IN</a:t>
          </a:r>
        </a:p>
        <a:p>
          <a:pPr algn="ctr"/>
          <a:r>
            <a:rPr kumimoji="1" lang="ja-JP" altLang="en-US" sz="1100"/>
            <a:t>→結果的にはダマシ</a:t>
          </a:r>
        </a:p>
      </xdr:txBody>
    </xdr:sp>
    <xdr:clientData/>
  </xdr:twoCellAnchor>
  <xdr:twoCellAnchor>
    <xdr:from>
      <xdr:col>10</xdr:col>
      <xdr:colOff>471952</xdr:colOff>
      <xdr:row>76</xdr:row>
      <xdr:rowOff>25532</xdr:rowOff>
    </xdr:from>
    <xdr:to>
      <xdr:col>13</xdr:col>
      <xdr:colOff>176753</xdr:colOff>
      <xdr:row>81</xdr:row>
      <xdr:rowOff>117834</xdr:rowOff>
    </xdr:to>
    <xdr:sp macro="" textlink="">
      <xdr:nvSpPr>
        <xdr:cNvPr id="42" name="角丸四角形吹き出し 41"/>
        <xdr:cNvSpPr/>
      </xdr:nvSpPr>
      <xdr:spPr>
        <a:xfrm>
          <a:off x="7247467" y="12712439"/>
          <a:ext cx="1737456" cy="926967"/>
        </a:xfrm>
        <a:prstGeom prst="wedgeRoundRectCallout">
          <a:avLst>
            <a:gd name="adj1" fmla="val -26029"/>
            <a:gd name="adj2" fmla="val -79115"/>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しかしココで入らないとチャンスはほぼ無い</a:t>
          </a:r>
          <a:endParaRPr kumimoji="1" lang="en-US" altLang="ja-JP" sz="1100"/>
        </a:p>
        <a:p>
          <a:pPr algn="ctr"/>
          <a:r>
            <a:rPr kumimoji="1" lang="ja-JP" altLang="en-US" sz="1100"/>
            <a:t>→今回の</a:t>
          </a:r>
          <a:r>
            <a:rPr kumimoji="1" lang="en-US" altLang="ja-JP" sz="1100"/>
            <a:t>S/L</a:t>
          </a:r>
          <a:r>
            <a:rPr kumimoji="1" lang="ja-JP" altLang="en-US" sz="1100"/>
            <a:t>位置の起き方ができれば耐えられる</a:t>
          </a:r>
          <a:endParaRPr kumimoji="1" lang="en-US" altLang="ja-JP" sz="1100"/>
        </a:p>
      </xdr:txBody>
    </xdr:sp>
    <xdr:clientData/>
  </xdr:twoCellAnchor>
  <xdr:twoCellAnchor>
    <xdr:from>
      <xdr:col>13</xdr:col>
      <xdr:colOff>490980</xdr:colOff>
      <xdr:row>78</xdr:row>
      <xdr:rowOff>5498</xdr:rowOff>
    </xdr:from>
    <xdr:to>
      <xdr:col>15</xdr:col>
      <xdr:colOff>667733</xdr:colOff>
      <xdr:row>82</xdr:row>
      <xdr:rowOff>49098</xdr:rowOff>
    </xdr:to>
    <xdr:sp macro="" textlink="">
      <xdr:nvSpPr>
        <xdr:cNvPr id="43" name="角丸四角形吹き出し 42"/>
        <xdr:cNvSpPr/>
      </xdr:nvSpPr>
      <xdr:spPr>
        <a:xfrm>
          <a:off x="9299150" y="13026271"/>
          <a:ext cx="1531856" cy="711332"/>
        </a:xfrm>
        <a:prstGeom prst="wedgeRoundRectCallout">
          <a:avLst>
            <a:gd name="adj1" fmla="val 41008"/>
            <a:gd name="adj2" fmla="val -10459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動きが鈍った為、決済位置を</a:t>
          </a:r>
          <a:r>
            <a:rPr kumimoji="1" lang="en-US" altLang="ja-JP" sz="1100"/>
            <a:t>61.8</a:t>
          </a:r>
          <a:r>
            <a:rPr kumimoji="1" lang="ja-JP" altLang="en-US" sz="1100"/>
            <a:t>に据え置いて利確</a:t>
          </a:r>
        </a:p>
      </xdr:txBody>
    </xdr:sp>
    <xdr:clientData/>
  </xdr:twoCellAnchor>
  <xdr:twoCellAnchor>
    <xdr:from>
      <xdr:col>15</xdr:col>
      <xdr:colOff>530870</xdr:colOff>
      <xdr:row>82</xdr:row>
      <xdr:rowOff>84451</xdr:rowOff>
    </xdr:from>
    <xdr:to>
      <xdr:col>18</xdr:col>
      <xdr:colOff>128734</xdr:colOff>
      <xdr:row>87</xdr:row>
      <xdr:rowOff>34958</xdr:rowOff>
    </xdr:to>
    <xdr:sp macro="" textlink="">
      <xdr:nvSpPr>
        <xdr:cNvPr id="44" name="角丸四角形吹き出し 43"/>
        <xdr:cNvSpPr/>
      </xdr:nvSpPr>
      <xdr:spPr>
        <a:xfrm>
          <a:off x="10694143" y="13772956"/>
          <a:ext cx="1630519" cy="785172"/>
        </a:xfrm>
        <a:prstGeom prst="wedgeRoundRectCallout">
          <a:avLst>
            <a:gd name="adj1" fmla="val 8901"/>
            <a:gd name="adj2" fmla="val -99125"/>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今回は大きな時間足でのブレイク</a:t>
          </a:r>
          <a:r>
            <a:rPr kumimoji="1" lang="en-US" altLang="ja-JP" sz="1100"/>
            <a:t>+</a:t>
          </a:r>
          <a:r>
            <a:rPr kumimoji="1" lang="ja-JP" altLang="en-US" sz="1100"/>
            <a:t>３☆指標発表での下げだったのでもう少し粘るべきだった</a:t>
          </a:r>
          <a:endParaRPr kumimoji="1" lang="en-US" altLang="ja-JP" sz="1100"/>
        </a:p>
      </xdr:txBody>
    </xdr:sp>
    <xdr:clientData/>
  </xdr:twoCellAnchor>
  <xdr:twoCellAnchor>
    <xdr:from>
      <xdr:col>0</xdr:col>
      <xdr:colOff>314838</xdr:colOff>
      <xdr:row>74</xdr:row>
      <xdr:rowOff>113909</xdr:rowOff>
    </xdr:from>
    <xdr:to>
      <xdr:col>2</xdr:col>
      <xdr:colOff>590254</xdr:colOff>
      <xdr:row>79</xdr:row>
      <xdr:rowOff>64416</xdr:rowOff>
    </xdr:to>
    <xdr:sp macro="" textlink="">
      <xdr:nvSpPr>
        <xdr:cNvPr id="33" name="角丸四角形吹き出し 32"/>
        <xdr:cNvSpPr/>
      </xdr:nvSpPr>
      <xdr:spPr>
        <a:xfrm>
          <a:off x="314838" y="12466950"/>
          <a:ext cx="1630519" cy="785172"/>
        </a:xfrm>
        <a:prstGeom prst="wedgeRoundRectCallout">
          <a:avLst>
            <a:gd name="adj1" fmla="val -26029"/>
            <a:gd name="adj2" fmla="val -79115"/>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日足レベルでの</a:t>
          </a:r>
          <a:r>
            <a:rPr kumimoji="1" lang="en-US" altLang="ja-JP" sz="1100"/>
            <a:t>T/L</a:t>
          </a:r>
          <a:r>
            <a:rPr kumimoji="1" lang="ja-JP" altLang="en-US" sz="1100"/>
            <a:t>ブレイク</a:t>
          </a:r>
          <a:r>
            <a:rPr kumimoji="1" lang="en-US" altLang="ja-JP" sz="1100"/>
            <a:t>+</a:t>
          </a:r>
          <a:r>
            <a:rPr kumimoji="1" lang="ja-JP" altLang="en-US" sz="1100"/>
            <a:t>チャネルでの反転なので、もっと伸びる可能性あり。</a:t>
          </a:r>
          <a:endParaRPr kumimoji="1" lang="en-US" altLang="ja-JP"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254001</xdr:colOff>
      <xdr:row>6</xdr:row>
      <xdr:rowOff>162981</xdr:rowOff>
    </xdr:from>
    <xdr:to>
      <xdr:col>26</xdr:col>
      <xdr:colOff>529168</xdr:colOff>
      <xdr:row>35</xdr:row>
      <xdr:rowOff>74082</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158751</xdr:colOff>
      <xdr:row>42</xdr:row>
      <xdr:rowOff>120649</xdr:rowOff>
    </xdr:from>
    <xdr:to>
      <xdr:col>24</xdr:col>
      <xdr:colOff>137583</xdr:colOff>
      <xdr:row>69</xdr:row>
      <xdr:rowOff>31749</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twoCellAnchor editAs="oneCell">
    <xdr:from>
      <xdr:col>0</xdr:col>
      <xdr:colOff>0</xdr:colOff>
      <xdr:row>0</xdr:row>
      <xdr:rowOff>0</xdr:rowOff>
    </xdr:from>
    <xdr:to>
      <xdr:col>18</xdr:col>
      <xdr:colOff>161924</xdr:colOff>
      <xdr:row>31</xdr:row>
      <xdr:rowOff>147293</xdr:rowOff>
    </xdr:to>
    <xdr:pic>
      <xdr:nvPicPr>
        <xdr:cNvPr id="10241" name="Picture 1"/>
        <xdr:cNvPicPr>
          <a:picLocks noChangeAspect="1" noChangeArrowheads="1"/>
        </xdr:cNvPicPr>
      </xdr:nvPicPr>
      <xdr:blipFill>
        <a:blip xmlns:r="http://schemas.openxmlformats.org/officeDocument/2006/relationships" r:embed="rId1"/>
        <a:srcRect l="5198" t="19982" b="5325"/>
        <a:stretch>
          <a:fillRect/>
        </a:stretch>
      </xdr:blipFill>
      <xdr:spPr bwMode="auto">
        <a:xfrm>
          <a:off x="0" y="0"/>
          <a:ext cx="12357852" cy="5322216"/>
        </a:xfrm>
        <a:prstGeom prst="rect">
          <a:avLst/>
        </a:prstGeom>
        <a:noFill/>
        <a:ln w="1">
          <a:noFill/>
          <a:miter lim="800000"/>
          <a:headEnd/>
          <a:tailEnd type="none" w="med" len="med"/>
        </a:ln>
        <a:effectLst/>
      </xdr:spPr>
    </xdr:pic>
    <xdr:clientData/>
  </xdr:twoCellAnchor>
  <xdr:twoCellAnchor>
    <xdr:from>
      <xdr:col>0</xdr:col>
      <xdr:colOff>117836</xdr:colOff>
      <xdr:row>1</xdr:row>
      <xdr:rowOff>24350</xdr:rowOff>
    </xdr:from>
    <xdr:to>
      <xdr:col>1</xdr:col>
      <xdr:colOff>444491</xdr:colOff>
      <xdr:row>2</xdr:row>
      <xdr:rowOff>134061</xdr:rowOff>
    </xdr:to>
    <xdr:sp macro="" textlink="">
      <xdr:nvSpPr>
        <xdr:cNvPr id="36" name="テキスト ボックス 35"/>
        <xdr:cNvSpPr txBox="1"/>
      </xdr:nvSpPr>
      <xdr:spPr>
        <a:xfrm>
          <a:off x="117836" y="191283"/>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No.16</a:t>
          </a:r>
        </a:p>
      </xdr:txBody>
    </xdr:sp>
    <xdr:clientData/>
  </xdr:twoCellAnchor>
  <xdr:twoCellAnchor>
    <xdr:from>
      <xdr:col>0</xdr:col>
      <xdr:colOff>118523</xdr:colOff>
      <xdr:row>3</xdr:row>
      <xdr:rowOff>12494</xdr:rowOff>
    </xdr:from>
    <xdr:to>
      <xdr:col>2</xdr:col>
      <xdr:colOff>414304</xdr:colOff>
      <xdr:row>7</xdr:row>
      <xdr:rowOff>147293</xdr:rowOff>
    </xdr:to>
    <xdr:sp macro="" textlink="">
      <xdr:nvSpPr>
        <xdr:cNvPr id="37" name="テキスト ボックス 36"/>
        <xdr:cNvSpPr txBox="1"/>
      </xdr:nvSpPr>
      <xdr:spPr>
        <a:xfrm>
          <a:off x="118523" y="513293"/>
          <a:ext cx="1650884" cy="8025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a:t>
          </a:r>
          <a:r>
            <a:rPr kumimoji="1" lang="en-US" altLang="ja-JP" sz="1100"/>
            <a:t>H</a:t>
          </a:r>
          <a:r>
            <a:rPr kumimoji="1" lang="ja-JP" altLang="en-US" sz="1100"/>
            <a:t>足レベルのウェッジブレイク後の戻りからの小さなウェッジブレイクを狙った</a:t>
          </a:r>
          <a:endParaRPr kumimoji="1" lang="en-US" altLang="ja-JP" sz="1100"/>
        </a:p>
      </xdr:txBody>
    </xdr:sp>
    <xdr:clientData/>
  </xdr:twoCellAnchor>
  <xdr:twoCellAnchor>
    <xdr:from>
      <xdr:col>10</xdr:col>
      <xdr:colOff>657913</xdr:colOff>
      <xdr:row>16</xdr:row>
      <xdr:rowOff>14530</xdr:rowOff>
    </xdr:from>
    <xdr:to>
      <xdr:col>12</xdr:col>
      <xdr:colOff>603708</xdr:colOff>
      <xdr:row>16</xdr:row>
      <xdr:rowOff>19242</xdr:rowOff>
    </xdr:to>
    <xdr:cxnSp macro="">
      <xdr:nvCxnSpPr>
        <xdr:cNvPr id="38" name="直線コネクタ 37"/>
        <xdr:cNvCxnSpPr/>
      </xdr:nvCxnSpPr>
      <xdr:spPr>
        <a:xfrm>
          <a:off x="7433428" y="2685458"/>
          <a:ext cx="1300899" cy="4712"/>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304234</xdr:colOff>
      <xdr:row>17</xdr:row>
      <xdr:rowOff>147295</xdr:rowOff>
    </xdr:from>
    <xdr:to>
      <xdr:col>14</xdr:col>
      <xdr:colOff>225850</xdr:colOff>
      <xdr:row>22</xdr:row>
      <xdr:rowOff>24745</xdr:rowOff>
    </xdr:to>
    <xdr:sp macro="" textlink="">
      <xdr:nvSpPr>
        <xdr:cNvPr id="39" name="角丸四角形吹き出し 38"/>
        <xdr:cNvSpPr/>
      </xdr:nvSpPr>
      <xdr:spPr>
        <a:xfrm>
          <a:off x="8434853" y="2985156"/>
          <a:ext cx="1276719" cy="712115"/>
        </a:xfrm>
        <a:prstGeom prst="wedgeRoundRectCallout">
          <a:avLst>
            <a:gd name="adj1" fmla="val -75549"/>
            <a:gd name="adj2" fmla="val -4808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T/L</a:t>
          </a:r>
          <a:r>
            <a:rPr kumimoji="1" lang="ja-JP" altLang="en-US" sz="1100"/>
            <a:t>ブレイクで</a:t>
          </a:r>
          <a:r>
            <a:rPr kumimoji="1" lang="en-US" altLang="ja-JP" sz="1100"/>
            <a:t>IN</a:t>
          </a:r>
        </a:p>
        <a:p>
          <a:pPr algn="ctr"/>
          <a:r>
            <a:rPr kumimoji="1" lang="en-US" altLang="ja-JP" sz="1100"/>
            <a:t>…</a:t>
          </a:r>
          <a:r>
            <a:rPr kumimoji="1" lang="ja-JP" altLang="en-US" sz="1100"/>
            <a:t>ダマシだった！</a:t>
          </a:r>
        </a:p>
      </xdr:txBody>
    </xdr:sp>
    <xdr:clientData/>
  </xdr:twoCellAnchor>
  <xdr:twoCellAnchor>
    <xdr:from>
      <xdr:col>14</xdr:col>
      <xdr:colOff>402430</xdr:colOff>
      <xdr:row>4</xdr:row>
      <xdr:rowOff>108015</xdr:rowOff>
    </xdr:from>
    <xdr:to>
      <xdr:col>16</xdr:col>
      <xdr:colOff>377858</xdr:colOff>
      <xdr:row>8</xdr:row>
      <xdr:rowOff>152398</xdr:rowOff>
    </xdr:to>
    <xdr:sp macro="" textlink="">
      <xdr:nvSpPr>
        <xdr:cNvPr id="40" name="角丸四角形吹き出し 39"/>
        <xdr:cNvSpPr/>
      </xdr:nvSpPr>
      <xdr:spPr>
        <a:xfrm>
          <a:off x="9888152" y="775747"/>
          <a:ext cx="1330531" cy="712115"/>
        </a:xfrm>
        <a:prstGeom prst="wedgeRoundRectCallout">
          <a:avLst>
            <a:gd name="adj1" fmla="val -54016"/>
            <a:gd name="adj2" fmla="val 98079"/>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ここでエントリーできれば･･･</a:t>
          </a:r>
        </a:p>
      </xdr:txBody>
    </xdr:sp>
    <xdr:clientData/>
  </xdr:twoCellAnchor>
  <xdr:twoCellAnchor>
    <xdr:from>
      <xdr:col>14</xdr:col>
      <xdr:colOff>348619</xdr:colOff>
      <xdr:row>14</xdr:row>
      <xdr:rowOff>83664</xdr:rowOff>
    </xdr:from>
    <xdr:to>
      <xdr:col>16</xdr:col>
      <xdr:colOff>270235</xdr:colOff>
      <xdr:row>18</xdr:row>
      <xdr:rowOff>128047</xdr:rowOff>
    </xdr:to>
    <xdr:sp macro="" textlink="">
      <xdr:nvSpPr>
        <xdr:cNvPr id="41" name="角丸四角形吹き出し 40"/>
        <xdr:cNvSpPr/>
      </xdr:nvSpPr>
      <xdr:spPr>
        <a:xfrm>
          <a:off x="9834341" y="2420726"/>
          <a:ext cx="1276719" cy="712115"/>
        </a:xfrm>
        <a:prstGeom prst="wedgeRoundRectCallout">
          <a:avLst>
            <a:gd name="adj1" fmla="val -130926"/>
            <a:gd name="adj2" fmla="val -1361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すぐロスカット</a:t>
          </a:r>
          <a:r>
            <a:rPr kumimoji="1" lang="en-US" altLang="ja-JP" sz="1100"/>
            <a:t>×</a:t>
          </a:r>
          <a:endParaRPr kumimoji="1" lang="ja-JP" altLang="en-US" sz="1100"/>
        </a:p>
      </xdr:txBody>
    </xdr:sp>
    <xdr:clientData/>
  </xdr:twoCellAnchor>
  <xdr:twoCellAnchor>
    <xdr:from>
      <xdr:col>0</xdr:col>
      <xdr:colOff>299522</xdr:colOff>
      <xdr:row>9</xdr:row>
      <xdr:rowOff>54204</xdr:rowOff>
    </xdr:from>
    <xdr:to>
      <xdr:col>2</xdr:col>
      <xdr:colOff>441883</xdr:colOff>
      <xdr:row>13</xdr:row>
      <xdr:rowOff>127654</xdr:rowOff>
    </xdr:to>
    <xdr:sp macro="" textlink="">
      <xdr:nvSpPr>
        <xdr:cNvPr id="42" name="角丸四角形吹き出し 41"/>
        <xdr:cNvSpPr/>
      </xdr:nvSpPr>
      <xdr:spPr>
        <a:xfrm>
          <a:off x="299522" y="1556601"/>
          <a:ext cx="1497464" cy="741182"/>
        </a:xfrm>
        <a:prstGeom prst="wedgeRoundRectCallout">
          <a:avLst>
            <a:gd name="adj1" fmla="val -35714"/>
            <a:gd name="adj2" fmla="val -84708"/>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今週は自分の鉄板ルールが通用しない厳しい相場だった。</a:t>
          </a:r>
        </a:p>
      </xdr:txBody>
    </xdr:sp>
    <xdr:clientData/>
  </xdr:twoCellAnchor>
  <xdr:twoCellAnchor>
    <xdr:from>
      <xdr:col>0</xdr:col>
      <xdr:colOff>451921</xdr:colOff>
      <xdr:row>15</xdr:row>
      <xdr:rowOff>10211</xdr:rowOff>
    </xdr:from>
    <xdr:to>
      <xdr:col>3</xdr:col>
      <xdr:colOff>49097</xdr:colOff>
      <xdr:row>19</xdr:row>
      <xdr:rowOff>166932</xdr:rowOff>
    </xdr:to>
    <xdr:sp macro="" textlink="">
      <xdr:nvSpPr>
        <xdr:cNvPr id="43" name="角丸四角形吹き出し 42"/>
        <xdr:cNvSpPr/>
      </xdr:nvSpPr>
      <xdr:spPr>
        <a:xfrm>
          <a:off x="451921" y="2514206"/>
          <a:ext cx="1629831" cy="824453"/>
        </a:xfrm>
        <a:prstGeom prst="wedgeRoundRectCallout">
          <a:avLst>
            <a:gd name="adj1" fmla="val -35714"/>
            <a:gd name="adj2" fmla="val -84708"/>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よっぽど自信があるパターン以外はブレイクで</a:t>
          </a:r>
          <a:r>
            <a:rPr kumimoji="1" lang="en-US" altLang="ja-JP" sz="1100" b="1"/>
            <a:t>IN</a:t>
          </a:r>
          <a:r>
            <a:rPr kumimoji="1" lang="ja-JP" altLang="en-US" sz="1100" b="1"/>
            <a:t>せずに、ダウ転換を待つべし！</a:t>
          </a:r>
        </a:p>
      </xdr:txBody>
    </xdr:sp>
    <xdr:clientData/>
  </xdr:twoCellAnchor>
  <xdr:twoCellAnchor>
    <xdr:from>
      <xdr:col>8</xdr:col>
      <xdr:colOff>230784</xdr:colOff>
      <xdr:row>18</xdr:row>
      <xdr:rowOff>14928</xdr:rowOff>
    </xdr:from>
    <xdr:to>
      <xdr:col>9</xdr:col>
      <xdr:colOff>628453</xdr:colOff>
      <xdr:row>21</xdr:row>
      <xdr:rowOff>78558</xdr:rowOff>
    </xdr:to>
    <xdr:sp macro="" textlink="">
      <xdr:nvSpPr>
        <xdr:cNvPr id="44" name="角丸四角形吹き出し 43"/>
        <xdr:cNvSpPr/>
      </xdr:nvSpPr>
      <xdr:spPr>
        <a:xfrm>
          <a:off x="5651196" y="3019722"/>
          <a:ext cx="1075221" cy="564429"/>
        </a:xfrm>
        <a:prstGeom prst="wedgeRoundRectCallout">
          <a:avLst>
            <a:gd name="adj1" fmla="val 61356"/>
            <a:gd name="adj2" fmla="val -10048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４</a:t>
          </a:r>
          <a:r>
            <a:rPr kumimoji="1" lang="en-US" altLang="ja-JP" sz="1100"/>
            <a:t>H</a:t>
          </a:r>
          <a:r>
            <a:rPr kumimoji="1" lang="ja-JP" altLang="en-US" sz="1100"/>
            <a:t>足での</a:t>
          </a:r>
          <a:r>
            <a:rPr kumimoji="1" lang="en-US" altLang="ja-JP" sz="1100"/>
            <a:t>T/L</a:t>
          </a:r>
          <a:r>
            <a:rPr kumimoji="1" lang="ja-JP" altLang="en-US" sz="1100"/>
            <a:t>をブレイク</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161924</xdr:colOff>
      <xdr:row>28</xdr:row>
      <xdr:rowOff>88376</xdr:rowOff>
    </xdr:to>
    <xdr:pic>
      <xdr:nvPicPr>
        <xdr:cNvPr id="10242" name="Picture 2"/>
        <xdr:cNvPicPr>
          <a:picLocks noChangeAspect="1" noChangeArrowheads="1"/>
        </xdr:cNvPicPr>
      </xdr:nvPicPr>
      <xdr:blipFill>
        <a:blip xmlns:r="http://schemas.openxmlformats.org/officeDocument/2006/relationships" r:embed="rId1"/>
        <a:srcRect l="5198" t="19982" b="13180"/>
        <a:stretch>
          <a:fillRect/>
        </a:stretch>
      </xdr:blipFill>
      <xdr:spPr bwMode="auto">
        <a:xfrm>
          <a:off x="0" y="0"/>
          <a:ext cx="12357852" cy="4762500"/>
        </a:xfrm>
        <a:prstGeom prst="rect">
          <a:avLst/>
        </a:prstGeom>
        <a:noFill/>
        <a:ln w="1">
          <a:noFill/>
          <a:miter lim="800000"/>
          <a:headEnd/>
          <a:tailEnd type="none" w="med" len="med"/>
        </a:ln>
        <a:effectLst/>
      </xdr:spPr>
    </xdr:pic>
    <xdr:clientData/>
  </xdr:twoCellAnchor>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twoCellAnchor>
    <xdr:from>
      <xdr:col>0</xdr:col>
      <xdr:colOff>127655</xdr:colOff>
      <xdr:row>1</xdr:row>
      <xdr:rowOff>68737</xdr:rowOff>
    </xdr:from>
    <xdr:to>
      <xdr:col>1</xdr:col>
      <xdr:colOff>454310</xdr:colOff>
      <xdr:row>3</xdr:row>
      <xdr:rowOff>11515</xdr:rowOff>
    </xdr:to>
    <xdr:sp macro="" textlink="">
      <xdr:nvSpPr>
        <xdr:cNvPr id="36" name="テキスト ボックス 35"/>
        <xdr:cNvSpPr txBox="1"/>
      </xdr:nvSpPr>
      <xdr:spPr>
        <a:xfrm>
          <a:off x="127655" y="235670"/>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No.6,7</a:t>
          </a:r>
        </a:p>
      </xdr:txBody>
    </xdr:sp>
    <xdr:clientData/>
  </xdr:twoCellAnchor>
  <xdr:twoCellAnchor>
    <xdr:from>
      <xdr:col>3</xdr:col>
      <xdr:colOff>529691</xdr:colOff>
      <xdr:row>3</xdr:row>
      <xdr:rowOff>152010</xdr:rowOff>
    </xdr:from>
    <xdr:to>
      <xdr:col>5</xdr:col>
      <xdr:colOff>368723</xdr:colOff>
      <xdr:row>8</xdr:row>
      <xdr:rowOff>29460</xdr:rowOff>
    </xdr:to>
    <xdr:sp macro="" textlink="">
      <xdr:nvSpPr>
        <xdr:cNvPr id="37" name="角丸四角形吹き出し 36"/>
        <xdr:cNvSpPr/>
      </xdr:nvSpPr>
      <xdr:spPr>
        <a:xfrm>
          <a:off x="2562346" y="652809"/>
          <a:ext cx="1194135" cy="712115"/>
        </a:xfrm>
        <a:prstGeom prst="wedgeRoundRectCallout">
          <a:avLst>
            <a:gd name="adj1" fmla="val -76875"/>
            <a:gd name="adj2" fmla="val 9532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日足ウェッジブレイク</a:t>
          </a:r>
        </a:p>
      </xdr:txBody>
    </xdr:sp>
    <xdr:clientData/>
  </xdr:twoCellAnchor>
  <xdr:twoCellAnchor>
    <xdr:from>
      <xdr:col>0</xdr:col>
      <xdr:colOff>128342</xdr:colOff>
      <xdr:row>3</xdr:row>
      <xdr:rowOff>56882</xdr:rowOff>
    </xdr:from>
    <xdr:to>
      <xdr:col>2</xdr:col>
      <xdr:colOff>424123</xdr:colOff>
      <xdr:row>7</xdr:row>
      <xdr:rowOff>98196</xdr:rowOff>
    </xdr:to>
    <xdr:sp macro="" textlink="">
      <xdr:nvSpPr>
        <xdr:cNvPr id="38" name="テキスト ボックス 37"/>
        <xdr:cNvSpPr txBox="1"/>
      </xdr:nvSpPr>
      <xdr:spPr>
        <a:xfrm>
          <a:off x="128342" y="557681"/>
          <a:ext cx="1650884" cy="7090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週足レベルのウェッジブレイク後、２回目の戻りで</a:t>
          </a:r>
          <a:r>
            <a:rPr kumimoji="1" lang="en-US" altLang="ja-JP" sz="1100"/>
            <a:t>IN</a:t>
          </a:r>
          <a:r>
            <a:rPr kumimoji="1" lang="ja-JP" altLang="en-US" sz="1100"/>
            <a:t>を狙った</a:t>
          </a:r>
          <a:endParaRPr kumimoji="1" lang="en-US" altLang="ja-JP" sz="1100"/>
        </a:p>
      </xdr:txBody>
    </xdr:sp>
    <xdr:clientData/>
  </xdr:twoCellAnchor>
  <xdr:twoCellAnchor>
    <xdr:from>
      <xdr:col>7</xdr:col>
      <xdr:colOff>549897</xdr:colOff>
      <xdr:row>10</xdr:row>
      <xdr:rowOff>157113</xdr:rowOff>
    </xdr:from>
    <xdr:to>
      <xdr:col>9</xdr:col>
      <xdr:colOff>98196</xdr:colOff>
      <xdr:row>16</xdr:row>
      <xdr:rowOff>157113</xdr:rowOff>
    </xdr:to>
    <xdr:cxnSp macro="">
      <xdr:nvCxnSpPr>
        <xdr:cNvPr id="41" name="直線コネクタ 40"/>
        <xdr:cNvCxnSpPr/>
      </xdr:nvCxnSpPr>
      <xdr:spPr>
        <a:xfrm rot="5400000" flipH="1" flipV="1">
          <a:off x="5243660" y="1875541"/>
          <a:ext cx="1001598" cy="903402"/>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132194</xdr:colOff>
      <xdr:row>6</xdr:row>
      <xdr:rowOff>117836</xdr:rowOff>
    </xdr:from>
    <xdr:to>
      <xdr:col>10</xdr:col>
      <xdr:colOff>648778</xdr:colOff>
      <xdr:row>11</xdr:row>
      <xdr:rowOff>34567</xdr:rowOff>
    </xdr:to>
    <xdr:sp macro="" textlink="">
      <xdr:nvSpPr>
        <xdr:cNvPr id="45" name="角丸四角形吹き出し 44"/>
        <xdr:cNvSpPr/>
      </xdr:nvSpPr>
      <xdr:spPr>
        <a:xfrm>
          <a:off x="6230158" y="1119434"/>
          <a:ext cx="1194135" cy="751396"/>
        </a:xfrm>
        <a:prstGeom prst="wedgeRoundRectCallout">
          <a:avLst>
            <a:gd name="adj1" fmla="val -76875"/>
            <a:gd name="adj2" fmla="val 9140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小さな</a:t>
          </a:r>
          <a:r>
            <a:rPr kumimoji="1" lang="en-US" altLang="ja-JP" sz="1100"/>
            <a:t>T/L</a:t>
          </a:r>
          <a:r>
            <a:rPr kumimoji="1" lang="ja-JP" altLang="en-US" sz="1100"/>
            <a:t>ブレイクで</a:t>
          </a:r>
          <a:r>
            <a:rPr kumimoji="1" lang="en-US" altLang="ja-JP" sz="1100"/>
            <a:t>No.6IN</a:t>
          </a:r>
          <a:r>
            <a:rPr kumimoji="1" lang="ja-JP" altLang="en-US" sz="1100"/>
            <a:t>。</a:t>
          </a:r>
          <a:endParaRPr kumimoji="1" lang="en-US" altLang="ja-JP" sz="1100"/>
        </a:p>
        <a:p>
          <a:pPr algn="ctr"/>
          <a:r>
            <a:rPr kumimoji="1" lang="ja-JP" altLang="en-US" sz="1100"/>
            <a:t>その後レンジで建値撤退</a:t>
          </a:r>
        </a:p>
      </xdr:txBody>
    </xdr:sp>
    <xdr:clientData/>
  </xdr:twoCellAnchor>
  <xdr:twoCellAnchor>
    <xdr:from>
      <xdr:col>7</xdr:col>
      <xdr:colOff>235496</xdr:colOff>
      <xdr:row>17</xdr:row>
      <xdr:rowOff>132762</xdr:rowOff>
    </xdr:from>
    <xdr:to>
      <xdr:col>9</xdr:col>
      <xdr:colOff>74528</xdr:colOff>
      <xdr:row>22</xdr:row>
      <xdr:rowOff>49493</xdr:rowOff>
    </xdr:to>
    <xdr:sp macro="" textlink="">
      <xdr:nvSpPr>
        <xdr:cNvPr id="46" name="角丸四角形吹き出し 45"/>
        <xdr:cNvSpPr/>
      </xdr:nvSpPr>
      <xdr:spPr>
        <a:xfrm>
          <a:off x="4978357" y="2970623"/>
          <a:ext cx="1194135" cy="751396"/>
        </a:xfrm>
        <a:prstGeom prst="wedgeRoundRectCallout">
          <a:avLst>
            <a:gd name="adj1" fmla="val 44829"/>
            <a:gd name="adj2" fmla="val -12030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意識されてそうな</a:t>
          </a:r>
          <a:r>
            <a:rPr kumimoji="1" lang="en-US" altLang="ja-JP" sz="1100"/>
            <a:t>S/R</a:t>
          </a:r>
          <a:r>
            <a:rPr kumimoji="1" lang="ja-JP" altLang="en-US" sz="1100"/>
            <a:t>下抜きで</a:t>
          </a:r>
          <a:r>
            <a:rPr kumimoji="1" lang="en-US" altLang="ja-JP" sz="1100"/>
            <a:t>No.7IN</a:t>
          </a:r>
          <a:r>
            <a:rPr kumimoji="1" lang="ja-JP" altLang="en-US" sz="1100"/>
            <a:t>。</a:t>
          </a:r>
        </a:p>
      </xdr:txBody>
    </xdr:sp>
    <xdr:clientData/>
  </xdr:twoCellAnchor>
  <xdr:twoCellAnchor>
    <xdr:from>
      <xdr:col>14</xdr:col>
      <xdr:colOff>93308</xdr:colOff>
      <xdr:row>9</xdr:row>
      <xdr:rowOff>78951</xdr:rowOff>
    </xdr:from>
    <xdr:to>
      <xdr:col>15</xdr:col>
      <xdr:colOff>609892</xdr:colOff>
      <xdr:row>13</xdr:row>
      <xdr:rowOff>162615</xdr:rowOff>
    </xdr:to>
    <xdr:sp macro="" textlink="">
      <xdr:nvSpPr>
        <xdr:cNvPr id="47" name="角丸四角形吹き出し 46"/>
        <xdr:cNvSpPr/>
      </xdr:nvSpPr>
      <xdr:spPr>
        <a:xfrm>
          <a:off x="9579030" y="1581348"/>
          <a:ext cx="1194135" cy="751396"/>
        </a:xfrm>
        <a:prstGeom prst="wedgeRoundRectCallout">
          <a:avLst>
            <a:gd name="adj1" fmla="val -65362"/>
            <a:gd name="adj2" fmla="val 5872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もう少し耐えるか迷ったが、建値撤退</a:t>
          </a:r>
        </a:p>
      </xdr:txBody>
    </xdr:sp>
    <xdr:clientData/>
  </xdr:twoCellAnchor>
  <xdr:twoCellAnchor editAs="oneCell">
    <xdr:from>
      <xdr:col>0</xdr:col>
      <xdr:colOff>0</xdr:colOff>
      <xdr:row>29</xdr:row>
      <xdr:rowOff>127655</xdr:rowOff>
    </xdr:from>
    <xdr:to>
      <xdr:col>18</xdr:col>
      <xdr:colOff>201203</xdr:colOff>
      <xdr:row>58</xdr:row>
      <xdr:rowOff>98196</xdr:rowOff>
    </xdr:to>
    <xdr:pic>
      <xdr:nvPicPr>
        <xdr:cNvPr id="10241" name="Picture 1"/>
        <xdr:cNvPicPr>
          <a:picLocks noChangeAspect="1" noChangeArrowheads="1"/>
        </xdr:cNvPicPr>
      </xdr:nvPicPr>
      <xdr:blipFill>
        <a:blip xmlns:r="http://schemas.openxmlformats.org/officeDocument/2006/relationships" r:embed="rId2"/>
        <a:srcRect l="4896" t="19707" b="12767"/>
        <a:stretch>
          <a:fillRect/>
        </a:stretch>
      </xdr:blipFill>
      <xdr:spPr bwMode="auto">
        <a:xfrm>
          <a:off x="0" y="4968712"/>
          <a:ext cx="12397131" cy="4811597"/>
        </a:xfrm>
        <a:prstGeom prst="rect">
          <a:avLst/>
        </a:prstGeom>
        <a:noFill/>
        <a:ln w="1">
          <a:noFill/>
          <a:miter lim="800000"/>
          <a:headEnd/>
          <a:tailEnd type="none" w="med" len="med"/>
        </a:ln>
        <a:effectLst/>
      </xdr:spPr>
    </xdr:pic>
    <xdr:clientData/>
  </xdr:twoCellAnchor>
  <xdr:twoCellAnchor>
    <xdr:from>
      <xdr:col>0</xdr:col>
      <xdr:colOff>113122</xdr:colOff>
      <xdr:row>31</xdr:row>
      <xdr:rowOff>44385</xdr:rowOff>
    </xdr:from>
    <xdr:to>
      <xdr:col>1</xdr:col>
      <xdr:colOff>439777</xdr:colOff>
      <xdr:row>32</xdr:row>
      <xdr:rowOff>154096</xdr:rowOff>
    </xdr:to>
    <xdr:sp macro="" textlink="">
      <xdr:nvSpPr>
        <xdr:cNvPr id="44" name="テキスト ボックス 43"/>
        <xdr:cNvSpPr txBox="1"/>
      </xdr:nvSpPr>
      <xdr:spPr>
        <a:xfrm>
          <a:off x="113122" y="5219308"/>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No.8,9</a:t>
          </a:r>
        </a:p>
      </xdr:txBody>
    </xdr:sp>
    <xdr:clientData/>
  </xdr:twoCellAnchor>
  <xdr:twoCellAnchor>
    <xdr:from>
      <xdr:col>3</xdr:col>
      <xdr:colOff>112555</xdr:colOff>
      <xdr:row>42</xdr:row>
      <xdr:rowOff>98199</xdr:rowOff>
    </xdr:from>
    <xdr:to>
      <xdr:col>4</xdr:col>
      <xdr:colOff>629139</xdr:colOff>
      <xdr:row>46</xdr:row>
      <xdr:rowOff>142582</xdr:rowOff>
    </xdr:to>
    <xdr:sp macro="" textlink="">
      <xdr:nvSpPr>
        <xdr:cNvPr id="48" name="角丸四角形吹き出し 47"/>
        <xdr:cNvSpPr/>
      </xdr:nvSpPr>
      <xdr:spPr>
        <a:xfrm>
          <a:off x="2145210" y="7109385"/>
          <a:ext cx="1194135" cy="712115"/>
        </a:xfrm>
        <a:prstGeom prst="wedgeRoundRectCallout">
          <a:avLst>
            <a:gd name="adj1" fmla="val 62097"/>
            <a:gd name="adj2" fmla="val -7153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直近安値ブレイクで</a:t>
          </a:r>
          <a:r>
            <a:rPr kumimoji="1" lang="en-US" altLang="ja-JP" sz="1100"/>
            <a:t>No.8IN</a:t>
          </a:r>
          <a:endParaRPr kumimoji="1" lang="ja-JP" altLang="en-US" sz="1100"/>
        </a:p>
      </xdr:txBody>
    </xdr:sp>
    <xdr:clientData/>
  </xdr:twoCellAnchor>
  <xdr:twoCellAnchor>
    <xdr:from>
      <xdr:col>0</xdr:col>
      <xdr:colOff>113809</xdr:colOff>
      <xdr:row>33</xdr:row>
      <xdr:rowOff>32530</xdr:rowOff>
    </xdr:from>
    <xdr:to>
      <xdr:col>2</xdr:col>
      <xdr:colOff>409590</xdr:colOff>
      <xdr:row>37</xdr:row>
      <xdr:rowOff>73844</xdr:rowOff>
    </xdr:to>
    <xdr:sp macro="" textlink="">
      <xdr:nvSpPr>
        <xdr:cNvPr id="49" name="テキスト ボックス 48"/>
        <xdr:cNvSpPr txBox="1"/>
      </xdr:nvSpPr>
      <xdr:spPr>
        <a:xfrm>
          <a:off x="113809" y="5541319"/>
          <a:ext cx="1650884" cy="7090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a:t>
          </a:r>
          <a:r>
            <a:rPr kumimoji="1" lang="en-US" altLang="ja-JP" sz="1100"/>
            <a:t>H</a:t>
          </a:r>
          <a:r>
            <a:rPr kumimoji="1" lang="ja-JP" altLang="en-US" sz="1100"/>
            <a:t>足レベルのウェッジブレイク後の戻りからの売りを狙った</a:t>
          </a:r>
          <a:endParaRPr kumimoji="1" lang="en-US" altLang="ja-JP" sz="1100"/>
        </a:p>
      </xdr:txBody>
    </xdr:sp>
    <xdr:clientData/>
  </xdr:twoCellAnchor>
  <xdr:twoCellAnchor>
    <xdr:from>
      <xdr:col>3</xdr:col>
      <xdr:colOff>476446</xdr:colOff>
      <xdr:row>41</xdr:row>
      <xdr:rowOff>73844</xdr:rowOff>
    </xdr:from>
    <xdr:to>
      <xdr:col>5</xdr:col>
      <xdr:colOff>422242</xdr:colOff>
      <xdr:row>41</xdr:row>
      <xdr:rowOff>78556</xdr:rowOff>
    </xdr:to>
    <xdr:cxnSp macro="">
      <xdr:nvCxnSpPr>
        <xdr:cNvPr id="50" name="直線コネクタ 49"/>
        <xdr:cNvCxnSpPr/>
      </xdr:nvCxnSpPr>
      <xdr:spPr>
        <a:xfrm>
          <a:off x="2509101" y="6918097"/>
          <a:ext cx="1300899" cy="4712"/>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88203</xdr:colOff>
      <xdr:row>32</xdr:row>
      <xdr:rowOff>24749</xdr:rowOff>
    </xdr:from>
    <xdr:to>
      <xdr:col>7</xdr:col>
      <xdr:colOff>604786</xdr:colOff>
      <xdr:row>36</xdr:row>
      <xdr:rowOff>69132</xdr:rowOff>
    </xdr:to>
    <xdr:sp macro="" textlink="">
      <xdr:nvSpPr>
        <xdr:cNvPr id="52" name="角丸四角形吹き出し 51"/>
        <xdr:cNvSpPr/>
      </xdr:nvSpPr>
      <xdr:spPr>
        <a:xfrm>
          <a:off x="4153512" y="5366605"/>
          <a:ext cx="1194135" cy="712115"/>
        </a:xfrm>
        <a:prstGeom prst="wedgeRoundRectCallout">
          <a:avLst>
            <a:gd name="adj1" fmla="val 51407"/>
            <a:gd name="adj2" fmla="val 9394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建値撤退できずここまで引っ張ってロスカット</a:t>
          </a:r>
        </a:p>
      </xdr:txBody>
    </xdr:sp>
    <xdr:clientData/>
  </xdr:twoCellAnchor>
  <xdr:twoCellAnchor>
    <xdr:from>
      <xdr:col>7</xdr:col>
      <xdr:colOff>49098</xdr:colOff>
      <xdr:row>40</xdr:row>
      <xdr:rowOff>49098</xdr:rowOff>
    </xdr:from>
    <xdr:to>
      <xdr:col>10</xdr:col>
      <xdr:colOff>598995</xdr:colOff>
      <xdr:row>41</xdr:row>
      <xdr:rowOff>127655</xdr:rowOff>
    </xdr:to>
    <xdr:cxnSp macro="">
      <xdr:nvCxnSpPr>
        <xdr:cNvPr id="53" name="直線コネクタ 52"/>
        <xdr:cNvCxnSpPr/>
      </xdr:nvCxnSpPr>
      <xdr:spPr>
        <a:xfrm flipV="1">
          <a:off x="4791959" y="6726418"/>
          <a:ext cx="2582551" cy="245490"/>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162046</xdr:colOff>
      <xdr:row>40</xdr:row>
      <xdr:rowOff>20036</xdr:rowOff>
    </xdr:from>
    <xdr:to>
      <xdr:col>13</xdr:col>
      <xdr:colOff>1078</xdr:colOff>
      <xdr:row>44</xdr:row>
      <xdr:rowOff>64419</xdr:rowOff>
    </xdr:to>
    <xdr:sp macro="" textlink="">
      <xdr:nvSpPr>
        <xdr:cNvPr id="57" name="角丸四角形吹き出し 56"/>
        <xdr:cNvSpPr/>
      </xdr:nvSpPr>
      <xdr:spPr>
        <a:xfrm>
          <a:off x="7615113" y="6697356"/>
          <a:ext cx="1194135" cy="712115"/>
        </a:xfrm>
        <a:prstGeom prst="wedgeRoundRectCallout">
          <a:avLst>
            <a:gd name="adj1" fmla="val -95788"/>
            <a:gd name="adj2" fmla="val -3843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T/L</a:t>
          </a:r>
          <a:r>
            <a:rPr kumimoji="1" lang="ja-JP" altLang="en-US" sz="1100"/>
            <a:t>ブレイクで</a:t>
          </a:r>
          <a:r>
            <a:rPr kumimoji="1" lang="en-US" altLang="ja-JP" sz="1100"/>
            <a:t>No.9IN</a:t>
          </a:r>
          <a:endParaRPr kumimoji="1" lang="ja-JP" altLang="en-US" sz="1100"/>
        </a:p>
      </xdr:txBody>
    </xdr:sp>
    <xdr:clientData/>
  </xdr:twoCellAnchor>
  <xdr:twoCellAnchor>
    <xdr:from>
      <xdr:col>14</xdr:col>
      <xdr:colOff>510838</xdr:colOff>
      <xdr:row>36</xdr:row>
      <xdr:rowOff>123338</xdr:rowOff>
    </xdr:from>
    <xdr:to>
      <xdr:col>16</xdr:col>
      <xdr:colOff>349870</xdr:colOff>
      <xdr:row>41</xdr:row>
      <xdr:rowOff>788</xdr:rowOff>
    </xdr:to>
    <xdr:sp macro="" textlink="">
      <xdr:nvSpPr>
        <xdr:cNvPr id="58" name="角丸四角形吹き出し 57"/>
        <xdr:cNvSpPr/>
      </xdr:nvSpPr>
      <xdr:spPr>
        <a:xfrm>
          <a:off x="9996560" y="6132926"/>
          <a:ext cx="1194135" cy="712115"/>
        </a:xfrm>
        <a:prstGeom prst="wedgeRoundRectCallout">
          <a:avLst>
            <a:gd name="adj1" fmla="val 87589"/>
            <a:gd name="adj2" fmla="val 5119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建値まで戻った</a:t>
          </a:r>
        </a:p>
      </xdr:txBody>
    </xdr:sp>
    <xdr:clientData/>
  </xdr:twoCellAnchor>
  <xdr:twoCellAnchor>
    <xdr:from>
      <xdr:col>0</xdr:col>
      <xdr:colOff>147120</xdr:colOff>
      <xdr:row>38</xdr:row>
      <xdr:rowOff>34568</xdr:rowOff>
    </xdr:from>
    <xdr:to>
      <xdr:col>2</xdr:col>
      <xdr:colOff>441882</xdr:colOff>
      <xdr:row>42</xdr:row>
      <xdr:rowOff>147293</xdr:rowOff>
    </xdr:to>
    <xdr:sp macro="" textlink="">
      <xdr:nvSpPr>
        <xdr:cNvPr id="59" name="角丸四角形吹き出し 58"/>
        <xdr:cNvSpPr/>
      </xdr:nvSpPr>
      <xdr:spPr>
        <a:xfrm>
          <a:off x="147120" y="6378022"/>
          <a:ext cx="1649865" cy="780457"/>
        </a:xfrm>
        <a:prstGeom prst="wedgeRoundRectCallout">
          <a:avLst>
            <a:gd name="adj1" fmla="val 26737"/>
            <a:gd name="adj2" fmla="val -5084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FIB</a:t>
          </a:r>
          <a:r>
            <a:rPr kumimoji="1" lang="ja-JP" altLang="en-US" sz="1100"/>
            <a:t>で決めたターゲットを狙ったが</a:t>
          </a:r>
          <a:r>
            <a:rPr kumimoji="1" lang="en-US" altLang="ja-JP" sz="1100"/>
            <a:t>…</a:t>
          </a:r>
          <a:r>
            <a:rPr kumimoji="1" lang="ja-JP" altLang="en-US" sz="1100"/>
            <a:t>全く下落せず</a:t>
          </a:r>
          <a:r>
            <a:rPr kumimoji="1" lang="en-US" altLang="ja-JP" sz="1100"/>
            <a:t>×</a:t>
          </a:r>
          <a:endParaRPr kumimoji="1" lang="ja-JP" altLang="en-US" sz="1100"/>
        </a:p>
      </xdr:txBody>
    </xdr:sp>
    <xdr:clientData/>
  </xdr:twoCellAnchor>
  <xdr:twoCellAnchor editAs="oneCell">
    <xdr:from>
      <xdr:col>0</xdr:col>
      <xdr:colOff>0</xdr:colOff>
      <xdr:row>60</xdr:row>
      <xdr:rowOff>9819</xdr:rowOff>
    </xdr:from>
    <xdr:to>
      <xdr:col>18</xdr:col>
      <xdr:colOff>171744</xdr:colOff>
      <xdr:row>88</xdr:row>
      <xdr:rowOff>117835</xdr:rowOff>
    </xdr:to>
    <xdr:pic>
      <xdr:nvPicPr>
        <xdr:cNvPr id="35" name="Picture 2"/>
        <xdr:cNvPicPr>
          <a:picLocks noChangeAspect="1" noChangeArrowheads="1"/>
        </xdr:cNvPicPr>
      </xdr:nvPicPr>
      <xdr:blipFill>
        <a:blip xmlns:r="http://schemas.openxmlformats.org/officeDocument/2006/relationships" r:embed="rId3"/>
        <a:srcRect l="5122" t="20258" b="12629"/>
        <a:stretch>
          <a:fillRect/>
        </a:stretch>
      </xdr:blipFill>
      <xdr:spPr bwMode="auto">
        <a:xfrm>
          <a:off x="0" y="10025798"/>
          <a:ext cx="12367672" cy="4782140"/>
        </a:xfrm>
        <a:prstGeom prst="rect">
          <a:avLst/>
        </a:prstGeom>
        <a:noFill/>
        <a:ln w="1">
          <a:noFill/>
          <a:miter lim="800000"/>
          <a:headEnd/>
          <a:tailEnd type="none" w="med" len="med"/>
        </a:ln>
        <a:effectLst/>
      </xdr:spPr>
    </xdr:pic>
    <xdr:clientData/>
  </xdr:twoCellAnchor>
  <xdr:twoCellAnchor>
    <xdr:from>
      <xdr:col>0</xdr:col>
      <xdr:colOff>128048</xdr:colOff>
      <xdr:row>61</xdr:row>
      <xdr:rowOff>20033</xdr:rowOff>
    </xdr:from>
    <xdr:to>
      <xdr:col>1</xdr:col>
      <xdr:colOff>454703</xdr:colOff>
      <xdr:row>62</xdr:row>
      <xdr:rowOff>129744</xdr:rowOff>
    </xdr:to>
    <xdr:sp macro="" textlink="">
      <xdr:nvSpPr>
        <xdr:cNvPr id="60" name="テキスト ボックス 59"/>
        <xdr:cNvSpPr txBox="1"/>
      </xdr:nvSpPr>
      <xdr:spPr>
        <a:xfrm>
          <a:off x="128048" y="10202945"/>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No.10,11</a:t>
          </a:r>
        </a:p>
      </xdr:txBody>
    </xdr:sp>
    <xdr:clientData/>
  </xdr:twoCellAnchor>
  <xdr:twoCellAnchor>
    <xdr:from>
      <xdr:col>0</xdr:col>
      <xdr:colOff>128735</xdr:colOff>
      <xdr:row>63</xdr:row>
      <xdr:rowOff>8178</xdr:rowOff>
    </xdr:from>
    <xdr:to>
      <xdr:col>2</xdr:col>
      <xdr:colOff>424516</xdr:colOff>
      <xdr:row>67</xdr:row>
      <xdr:rowOff>49492</xdr:rowOff>
    </xdr:to>
    <xdr:sp macro="" textlink="">
      <xdr:nvSpPr>
        <xdr:cNvPr id="61" name="テキスト ボックス 60"/>
        <xdr:cNvSpPr txBox="1"/>
      </xdr:nvSpPr>
      <xdr:spPr>
        <a:xfrm>
          <a:off x="128735" y="10524956"/>
          <a:ext cx="1650884" cy="7090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1H</a:t>
          </a:r>
          <a:r>
            <a:rPr kumimoji="1" lang="ja-JP" altLang="en-US" sz="1100"/>
            <a:t>足レベルのウェッジブレイク後の戻りで</a:t>
          </a:r>
          <a:r>
            <a:rPr kumimoji="1" lang="en-US" altLang="ja-JP" sz="1100"/>
            <a:t>IN</a:t>
          </a:r>
        </a:p>
      </xdr:txBody>
    </xdr:sp>
    <xdr:clientData/>
  </xdr:twoCellAnchor>
  <xdr:twoCellAnchor>
    <xdr:from>
      <xdr:col>7</xdr:col>
      <xdr:colOff>456634</xdr:colOff>
      <xdr:row>71</xdr:row>
      <xdr:rowOff>98593</xdr:rowOff>
    </xdr:from>
    <xdr:to>
      <xdr:col>9</xdr:col>
      <xdr:colOff>295666</xdr:colOff>
      <xdr:row>76</xdr:row>
      <xdr:rowOff>9820</xdr:rowOff>
    </xdr:to>
    <xdr:sp macro="" textlink="">
      <xdr:nvSpPr>
        <xdr:cNvPr id="62" name="角丸四角形吹き出し 61"/>
        <xdr:cNvSpPr/>
      </xdr:nvSpPr>
      <xdr:spPr>
        <a:xfrm>
          <a:off x="5199495" y="11950835"/>
          <a:ext cx="1194135" cy="745892"/>
        </a:xfrm>
        <a:prstGeom prst="wedgeRoundRectCallout">
          <a:avLst>
            <a:gd name="adj1" fmla="val 64564"/>
            <a:gd name="adj2" fmla="val -9773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T/L</a:t>
          </a:r>
          <a:r>
            <a:rPr kumimoji="1" lang="ja-JP" altLang="en-US" sz="1100"/>
            <a:t>ブレイクで</a:t>
          </a:r>
          <a:r>
            <a:rPr kumimoji="1" lang="en-US" altLang="ja-JP" sz="1100"/>
            <a:t>No.10IN</a:t>
          </a:r>
        </a:p>
        <a:p>
          <a:pPr algn="ctr"/>
          <a:r>
            <a:rPr kumimoji="1" lang="ja-JP" altLang="en-US" sz="1100"/>
            <a:t>その後すぐロスカット</a:t>
          </a:r>
          <a:endParaRPr kumimoji="1" lang="en-US" altLang="ja-JP" sz="1100"/>
        </a:p>
      </xdr:txBody>
    </xdr:sp>
    <xdr:clientData/>
  </xdr:twoCellAnchor>
  <xdr:twoCellAnchor>
    <xdr:from>
      <xdr:col>7</xdr:col>
      <xdr:colOff>667732</xdr:colOff>
      <xdr:row>68</xdr:row>
      <xdr:rowOff>117835</xdr:rowOff>
    </xdr:from>
    <xdr:to>
      <xdr:col>9</xdr:col>
      <xdr:colOff>657912</xdr:colOff>
      <xdr:row>71</xdr:row>
      <xdr:rowOff>78557</xdr:rowOff>
    </xdr:to>
    <xdr:cxnSp macro="">
      <xdr:nvCxnSpPr>
        <xdr:cNvPr id="63" name="直線コネクタ 62"/>
        <xdr:cNvCxnSpPr/>
      </xdr:nvCxnSpPr>
      <xdr:spPr>
        <a:xfrm flipV="1">
          <a:off x="5410593" y="11469278"/>
          <a:ext cx="1345283" cy="461521"/>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162046</xdr:colOff>
      <xdr:row>68</xdr:row>
      <xdr:rowOff>10216</xdr:rowOff>
    </xdr:from>
    <xdr:to>
      <xdr:col>2</xdr:col>
      <xdr:colOff>456808</xdr:colOff>
      <xdr:row>73</xdr:row>
      <xdr:rowOff>117835</xdr:rowOff>
    </xdr:to>
    <xdr:sp macro="" textlink="">
      <xdr:nvSpPr>
        <xdr:cNvPr id="64" name="角丸四角形吹き出し 63"/>
        <xdr:cNvSpPr/>
      </xdr:nvSpPr>
      <xdr:spPr>
        <a:xfrm>
          <a:off x="162046" y="11361659"/>
          <a:ext cx="1649865" cy="942284"/>
        </a:xfrm>
        <a:prstGeom prst="wedgeRoundRectCallout">
          <a:avLst>
            <a:gd name="adj1" fmla="val 26737"/>
            <a:gd name="adj2" fmla="val -5084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No.10</a:t>
          </a:r>
          <a:r>
            <a:rPr kumimoji="1" lang="ja-JP" altLang="en-US" sz="1100"/>
            <a:t>のような場合も考慮して、建値にストップ移動可能な値段まで落ちればすぐ移動させる</a:t>
          </a:r>
        </a:p>
      </xdr:txBody>
    </xdr:sp>
    <xdr:clientData/>
  </xdr:twoCellAnchor>
  <xdr:twoCellAnchor>
    <xdr:from>
      <xdr:col>9</xdr:col>
      <xdr:colOff>417529</xdr:colOff>
      <xdr:row>70</xdr:row>
      <xdr:rowOff>157114</xdr:rowOff>
    </xdr:from>
    <xdr:to>
      <xdr:col>12</xdr:col>
      <xdr:colOff>500799</xdr:colOff>
      <xdr:row>70</xdr:row>
      <xdr:rowOff>162221</xdr:rowOff>
    </xdr:to>
    <xdr:cxnSp macro="">
      <xdr:nvCxnSpPr>
        <xdr:cNvPr id="67" name="直線コネクタ 66"/>
        <xdr:cNvCxnSpPr/>
      </xdr:nvCxnSpPr>
      <xdr:spPr>
        <a:xfrm flipV="1">
          <a:off x="6515493" y="11842423"/>
          <a:ext cx="2115925" cy="5107"/>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501018</xdr:colOff>
      <xdr:row>73</xdr:row>
      <xdr:rowOff>84060</xdr:rowOff>
    </xdr:from>
    <xdr:to>
      <xdr:col>11</xdr:col>
      <xdr:colOff>340050</xdr:colOff>
      <xdr:row>77</xdr:row>
      <xdr:rowOff>128443</xdr:rowOff>
    </xdr:to>
    <xdr:sp macro="" textlink="">
      <xdr:nvSpPr>
        <xdr:cNvPr id="70" name="角丸四角形吹き出し 69"/>
        <xdr:cNvSpPr/>
      </xdr:nvSpPr>
      <xdr:spPr>
        <a:xfrm>
          <a:off x="6598982" y="12270168"/>
          <a:ext cx="1194135" cy="712115"/>
        </a:xfrm>
        <a:prstGeom prst="wedgeRoundRectCallout">
          <a:avLst>
            <a:gd name="adj1" fmla="val 64564"/>
            <a:gd name="adj2" fmla="val -9773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直近底値ブレイクで</a:t>
          </a:r>
          <a:r>
            <a:rPr kumimoji="1" lang="en-US" altLang="ja-JP" sz="1100"/>
            <a:t>No.11IN</a:t>
          </a:r>
          <a:endParaRPr kumimoji="1" lang="ja-JP" altLang="en-US" sz="1100"/>
        </a:p>
      </xdr:txBody>
    </xdr:sp>
    <xdr:clientData/>
  </xdr:twoCellAnchor>
  <xdr:twoCellAnchor>
    <xdr:from>
      <xdr:col>12</xdr:col>
      <xdr:colOff>240995</xdr:colOff>
      <xdr:row>64</xdr:row>
      <xdr:rowOff>10610</xdr:rowOff>
    </xdr:from>
    <xdr:to>
      <xdr:col>14</xdr:col>
      <xdr:colOff>80027</xdr:colOff>
      <xdr:row>68</xdr:row>
      <xdr:rowOff>54993</xdr:rowOff>
    </xdr:to>
    <xdr:sp macro="" textlink="">
      <xdr:nvSpPr>
        <xdr:cNvPr id="71" name="角丸四角形吹き出し 70"/>
        <xdr:cNvSpPr/>
      </xdr:nvSpPr>
      <xdr:spPr>
        <a:xfrm>
          <a:off x="8371614" y="10694321"/>
          <a:ext cx="1194135" cy="712115"/>
        </a:xfrm>
        <a:prstGeom prst="wedgeRoundRectCallout">
          <a:avLst>
            <a:gd name="adj1" fmla="val 31671"/>
            <a:gd name="adj2" fmla="val 7050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ここでロスカット</a:t>
          </a:r>
        </a:p>
      </xdr:txBody>
    </xdr:sp>
    <xdr:clientData/>
  </xdr:twoCellAnchor>
  <xdr:twoCellAnchor>
    <xdr:from>
      <xdr:col>11</xdr:col>
      <xdr:colOff>294980</xdr:colOff>
      <xdr:row>78</xdr:row>
      <xdr:rowOff>152400</xdr:rowOff>
    </xdr:from>
    <xdr:to>
      <xdr:col>14</xdr:col>
      <xdr:colOff>378250</xdr:colOff>
      <xdr:row>78</xdr:row>
      <xdr:rowOff>157507</xdr:rowOff>
    </xdr:to>
    <xdr:cxnSp macro="">
      <xdr:nvCxnSpPr>
        <xdr:cNvPr id="65" name="直線コネクタ 64"/>
        <xdr:cNvCxnSpPr/>
      </xdr:nvCxnSpPr>
      <xdr:spPr>
        <a:xfrm flipV="1">
          <a:off x="7748047" y="13173173"/>
          <a:ext cx="2115925" cy="5107"/>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663237</xdr:colOff>
      <xdr:row>76</xdr:row>
      <xdr:rowOff>58918</xdr:rowOff>
    </xdr:from>
    <xdr:to>
      <xdr:col>16</xdr:col>
      <xdr:colOff>196391</xdr:colOff>
      <xdr:row>78</xdr:row>
      <xdr:rowOff>74632</xdr:rowOff>
    </xdr:to>
    <xdr:sp macro="" textlink="">
      <xdr:nvSpPr>
        <xdr:cNvPr id="66" name="角丸四角形吹き出し 65"/>
        <xdr:cNvSpPr/>
      </xdr:nvSpPr>
      <xdr:spPr>
        <a:xfrm>
          <a:off x="10148959" y="12745825"/>
          <a:ext cx="888257" cy="349580"/>
        </a:xfrm>
        <a:prstGeom prst="wedgeRoundRectCallout">
          <a:avLst>
            <a:gd name="adj1" fmla="val -80501"/>
            <a:gd name="adj2" fmla="val 65138"/>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FIB-61.8</a:t>
          </a:r>
          <a:endParaRPr kumimoji="1" lang="ja-JP" altLang="en-US" sz="1100"/>
        </a:p>
      </xdr:txBody>
    </xdr:sp>
    <xdr:clientData/>
  </xdr:twoCellAnchor>
  <xdr:twoCellAnchor>
    <xdr:from>
      <xdr:col>0</xdr:col>
      <xdr:colOff>161653</xdr:colOff>
      <xdr:row>8</xdr:row>
      <xdr:rowOff>147298</xdr:rowOff>
    </xdr:from>
    <xdr:to>
      <xdr:col>2</xdr:col>
      <xdr:colOff>402603</xdr:colOff>
      <xdr:row>13</xdr:row>
      <xdr:rowOff>98197</xdr:rowOff>
    </xdr:to>
    <xdr:sp macro="" textlink="">
      <xdr:nvSpPr>
        <xdr:cNvPr id="68" name="角丸四角形吹き出し 67"/>
        <xdr:cNvSpPr/>
      </xdr:nvSpPr>
      <xdr:spPr>
        <a:xfrm>
          <a:off x="161653" y="1482762"/>
          <a:ext cx="1596053" cy="785564"/>
        </a:xfrm>
        <a:prstGeom prst="wedgeRoundRectCallout">
          <a:avLst>
            <a:gd name="adj1" fmla="val -24490"/>
            <a:gd name="adj2" fmla="val -79675"/>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週足ブレイクでは大きすぎた。４</a:t>
          </a:r>
          <a:r>
            <a:rPr kumimoji="1" lang="en-US" altLang="ja-JP" sz="1100"/>
            <a:t>H</a:t>
          </a:r>
          <a:r>
            <a:rPr kumimoji="1" lang="ja-JP" altLang="en-US" sz="1100"/>
            <a:t>ブレイクならもっと早くに</a:t>
          </a:r>
          <a:r>
            <a:rPr kumimoji="1" lang="en-US" altLang="ja-JP" sz="1100"/>
            <a:t>IN</a:t>
          </a:r>
          <a:r>
            <a:rPr kumimoji="1" lang="ja-JP" altLang="en-US" sz="1100"/>
            <a:t>できた</a:t>
          </a:r>
        </a:p>
      </xdr:txBody>
    </xdr:sp>
    <xdr:clientData/>
  </xdr:twoCellAnchor>
  <xdr:twoCellAnchor>
    <xdr:from>
      <xdr:col>9</xdr:col>
      <xdr:colOff>333866</xdr:colOff>
      <xdr:row>15</xdr:row>
      <xdr:rowOff>58916</xdr:rowOff>
    </xdr:from>
    <xdr:to>
      <xdr:col>9</xdr:col>
      <xdr:colOff>667732</xdr:colOff>
      <xdr:row>16</xdr:row>
      <xdr:rowOff>117834</xdr:rowOff>
    </xdr:to>
    <xdr:sp macro="" textlink="">
      <xdr:nvSpPr>
        <xdr:cNvPr id="69" name="正方形/長方形 68"/>
        <xdr:cNvSpPr/>
      </xdr:nvSpPr>
      <xdr:spPr>
        <a:xfrm>
          <a:off x="6431830" y="2562911"/>
          <a:ext cx="333866" cy="225851"/>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ja-JP" altLang="en-US" sz="1100"/>
        </a:p>
      </xdr:txBody>
    </xdr:sp>
    <xdr:clientData/>
  </xdr:twoCellAnchor>
  <xdr:twoCellAnchor>
    <xdr:from>
      <xdr:col>10</xdr:col>
      <xdr:colOff>206431</xdr:colOff>
      <xdr:row>16</xdr:row>
      <xdr:rowOff>152794</xdr:rowOff>
    </xdr:from>
    <xdr:to>
      <xdr:col>12</xdr:col>
      <xdr:colOff>45462</xdr:colOff>
      <xdr:row>21</xdr:row>
      <xdr:rowOff>69525</xdr:rowOff>
    </xdr:to>
    <xdr:sp macro="" textlink="">
      <xdr:nvSpPr>
        <xdr:cNvPr id="72" name="角丸四角形吹き出し 71"/>
        <xdr:cNvSpPr/>
      </xdr:nvSpPr>
      <xdr:spPr>
        <a:xfrm>
          <a:off x="6981946" y="2823722"/>
          <a:ext cx="1194135" cy="751396"/>
        </a:xfrm>
        <a:prstGeom prst="wedgeRoundRectCallout">
          <a:avLst>
            <a:gd name="adj1" fmla="val -67007"/>
            <a:gd name="adj2" fmla="val -53660"/>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このレンジを上抜ければ切るべきだった</a:t>
          </a:r>
        </a:p>
      </xdr:txBody>
    </xdr:sp>
    <xdr:clientData/>
  </xdr:twoCellAnchor>
  <xdr:twoCellAnchor>
    <xdr:from>
      <xdr:col>3</xdr:col>
      <xdr:colOff>495912</xdr:colOff>
      <xdr:row>30</xdr:row>
      <xdr:rowOff>88773</xdr:rowOff>
    </xdr:from>
    <xdr:to>
      <xdr:col>5</xdr:col>
      <xdr:colOff>471340</xdr:colOff>
      <xdr:row>34</xdr:row>
      <xdr:rowOff>133156</xdr:rowOff>
    </xdr:to>
    <xdr:sp macro="" textlink="">
      <xdr:nvSpPr>
        <xdr:cNvPr id="73" name="角丸四角形吹き出し 72"/>
        <xdr:cNvSpPr/>
      </xdr:nvSpPr>
      <xdr:spPr>
        <a:xfrm>
          <a:off x="2528567" y="5096763"/>
          <a:ext cx="1330531" cy="712115"/>
        </a:xfrm>
        <a:prstGeom prst="wedgeRoundRectCallout">
          <a:avLst>
            <a:gd name="adj1" fmla="val -79109"/>
            <a:gd name="adj2" fmla="val -8099"/>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ここがルールで</a:t>
          </a:r>
          <a:r>
            <a:rPr kumimoji="1" lang="en-US" altLang="ja-JP" sz="1100"/>
            <a:t>IN</a:t>
          </a:r>
          <a:r>
            <a:rPr kumimoji="1" lang="ja-JP" altLang="en-US" sz="1100"/>
            <a:t>すべきポイント</a:t>
          </a:r>
        </a:p>
      </xdr:txBody>
    </xdr:sp>
    <xdr:clientData/>
  </xdr:twoCellAnchor>
  <xdr:twoCellAnchor>
    <xdr:from>
      <xdr:col>11</xdr:col>
      <xdr:colOff>29852</xdr:colOff>
      <xdr:row>49</xdr:row>
      <xdr:rowOff>117836</xdr:rowOff>
    </xdr:from>
    <xdr:to>
      <xdr:col>14</xdr:col>
      <xdr:colOff>471340</xdr:colOff>
      <xdr:row>49</xdr:row>
      <xdr:rowOff>118230</xdr:rowOff>
    </xdr:to>
    <xdr:cxnSp macro="">
      <xdr:nvCxnSpPr>
        <xdr:cNvPr id="74" name="直線コネクタ 73"/>
        <xdr:cNvCxnSpPr/>
      </xdr:nvCxnSpPr>
      <xdr:spPr>
        <a:xfrm flipV="1">
          <a:off x="7482919" y="8297552"/>
          <a:ext cx="2474143" cy="394"/>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373364</xdr:colOff>
      <xdr:row>44</xdr:row>
      <xdr:rowOff>162617</xdr:rowOff>
    </xdr:from>
    <xdr:to>
      <xdr:col>10</xdr:col>
      <xdr:colOff>212396</xdr:colOff>
      <xdr:row>49</xdr:row>
      <xdr:rowOff>40068</xdr:rowOff>
    </xdr:to>
    <xdr:sp macro="" textlink="">
      <xdr:nvSpPr>
        <xdr:cNvPr id="77" name="角丸四角形吹き出し 76"/>
        <xdr:cNvSpPr/>
      </xdr:nvSpPr>
      <xdr:spPr>
        <a:xfrm>
          <a:off x="5793776" y="7507669"/>
          <a:ext cx="1194135" cy="712115"/>
        </a:xfrm>
        <a:prstGeom prst="wedgeRoundRectCallout">
          <a:avLst>
            <a:gd name="adj1" fmla="val 90056"/>
            <a:gd name="adj2" fmla="val 58090"/>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逆</a:t>
          </a:r>
          <a:r>
            <a:rPr kumimoji="1" lang="en-US" altLang="ja-JP" sz="1100"/>
            <a:t>FIB</a:t>
          </a:r>
          <a:r>
            <a:rPr kumimoji="1" lang="ja-JP" altLang="en-US" sz="1100"/>
            <a:t>ならここがｰ</a:t>
          </a:r>
          <a:r>
            <a:rPr kumimoji="1" lang="en-US" altLang="ja-JP" sz="1100"/>
            <a:t>61.8</a:t>
          </a:r>
          <a:endParaRPr kumimoji="1" lang="ja-JP" altLang="en-US" sz="1100"/>
        </a:p>
      </xdr:txBody>
    </xdr:sp>
    <xdr:clientData/>
  </xdr:twoCellAnchor>
  <xdr:twoCellAnchor>
    <xdr:from>
      <xdr:col>15</xdr:col>
      <xdr:colOff>15145</xdr:colOff>
      <xdr:row>49</xdr:row>
      <xdr:rowOff>69528</xdr:rowOff>
    </xdr:from>
    <xdr:to>
      <xdr:col>16</xdr:col>
      <xdr:colOff>531728</xdr:colOff>
      <xdr:row>52</xdr:row>
      <xdr:rowOff>137474</xdr:rowOff>
    </xdr:to>
    <xdr:sp macro="" textlink="">
      <xdr:nvSpPr>
        <xdr:cNvPr id="78" name="角丸四角形吹き出し 77"/>
        <xdr:cNvSpPr/>
      </xdr:nvSpPr>
      <xdr:spPr>
        <a:xfrm>
          <a:off x="10178418" y="8249244"/>
          <a:ext cx="1194135" cy="568745"/>
        </a:xfrm>
        <a:prstGeom prst="wedgeRoundRectCallout">
          <a:avLst>
            <a:gd name="adj1" fmla="val -74408"/>
            <a:gd name="adj2" fmla="val -75667"/>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この</a:t>
          </a:r>
          <a:r>
            <a:rPr kumimoji="1" lang="en-US" altLang="ja-JP" sz="1100"/>
            <a:t>EB</a:t>
          </a:r>
          <a:r>
            <a:rPr kumimoji="1" lang="ja-JP" altLang="en-US" sz="1100"/>
            <a:t>が決済</a:t>
          </a:r>
          <a:r>
            <a:rPr kumimoji="1" lang="en-US" altLang="ja-JP" sz="1100"/>
            <a:t>P</a:t>
          </a:r>
          <a:endParaRPr kumimoji="1" lang="ja-JP" altLang="en-US" sz="1100"/>
        </a:p>
      </xdr:txBody>
    </xdr:sp>
    <xdr:clientData/>
  </xdr:twoCellAnchor>
  <xdr:twoCellAnchor>
    <xdr:from>
      <xdr:col>13</xdr:col>
      <xdr:colOff>599608</xdr:colOff>
      <xdr:row>72</xdr:row>
      <xdr:rowOff>93483</xdr:rowOff>
    </xdr:from>
    <xdr:to>
      <xdr:col>15</xdr:col>
      <xdr:colOff>333867</xdr:colOff>
      <xdr:row>74</xdr:row>
      <xdr:rowOff>109197</xdr:rowOff>
    </xdr:to>
    <xdr:sp macro="" textlink="">
      <xdr:nvSpPr>
        <xdr:cNvPr id="79" name="角丸四角形吹き出し 78"/>
        <xdr:cNvSpPr/>
      </xdr:nvSpPr>
      <xdr:spPr>
        <a:xfrm>
          <a:off x="9407778" y="12112658"/>
          <a:ext cx="1089362" cy="349580"/>
        </a:xfrm>
        <a:prstGeom prst="wedgeRoundRectCallout">
          <a:avLst>
            <a:gd name="adj1" fmla="val -70588"/>
            <a:gd name="adj2" fmla="val 51093"/>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切るならここか</a:t>
          </a:r>
        </a:p>
      </xdr:txBody>
    </xdr:sp>
    <xdr:clientData/>
  </xdr:twoCellAnchor>
  <xdr:twoCellAnchor editAs="oneCell">
    <xdr:from>
      <xdr:col>0</xdr:col>
      <xdr:colOff>0</xdr:colOff>
      <xdr:row>90</xdr:row>
      <xdr:rowOff>19640</xdr:rowOff>
    </xdr:from>
    <xdr:to>
      <xdr:col>18</xdr:col>
      <xdr:colOff>152105</xdr:colOff>
      <xdr:row>118</xdr:row>
      <xdr:rowOff>108015</xdr:rowOff>
    </xdr:to>
    <xdr:pic>
      <xdr:nvPicPr>
        <xdr:cNvPr id="39" name="Picture 1"/>
        <xdr:cNvPicPr>
          <a:picLocks noChangeAspect="1" noChangeArrowheads="1"/>
        </xdr:cNvPicPr>
      </xdr:nvPicPr>
      <xdr:blipFill>
        <a:blip xmlns:r="http://schemas.openxmlformats.org/officeDocument/2006/relationships" r:embed="rId4"/>
        <a:srcRect l="5273" t="20258" b="12904"/>
        <a:stretch>
          <a:fillRect/>
        </a:stretch>
      </xdr:blipFill>
      <xdr:spPr bwMode="auto">
        <a:xfrm>
          <a:off x="0" y="15043609"/>
          <a:ext cx="12348033" cy="4762499"/>
        </a:xfrm>
        <a:prstGeom prst="rect">
          <a:avLst/>
        </a:prstGeom>
        <a:noFill/>
        <a:ln w="1">
          <a:noFill/>
          <a:miter lim="800000"/>
          <a:headEnd/>
          <a:tailEnd type="none" w="med" len="med"/>
        </a:ln>
        <a:effectLst/>
      </xdr:spPr>
    </xdr:pic>
    <xdr:clientData/>
  </xdr:twoCellAnchor>
  <xdr:twoCellAnchor>
    <xdr:from>
      <xdr:col>0</xdr:col>
      <xdr:colOff>113515</xdr:colOff>
      <xdr:row>91</xdr:row>
      <xdr:rowOff>34958</xdr:rowOff>
    </xdr:from>
    <xdr:to>
      <xdr:col>1</xdr:col>
      <xdr:colOff>440170</xdr:colOff>
      <xdr:row>92</xdr:row>
      <xdr:rowOff>144669</xdr:rowOff>
    </xdr:to>
    <xdr:sp macro="" textlink="">
      <xdr:nvSpPr>
        <xdr:cNvPr id="80" name="テキスト ボックス 79"/>
        <xdr:cNvSpPr txBox="1"/>
      </xdr:nvSpPr>
      <xdr:spPr>
        <a:xfrm>
          <a:off x="113515" y="15225860"/>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No.12</a:t>
          </a:r>
        </a:p>
      </xdr:txBody>
    </xdr:sp>
    <xdr:clientData/>
  </xdr:twoCellAnchor>
  <xdr:twoCellAnchor>
    <xdr:from>
      <xdr:col>0</xdr:col>
      <xdr:colOff>114202</xdr:colOff>
      <xdr:row>93</xdr:row>
      <xdr:rowOff>23103</xdr:rowOff>
    </xdr:from>
    <xdr:to>
      <xdr:col>2</xdr:col>
      <xdr:colOff>409983</xdr:colOff>
      <xdr:row>98</xdr:row>
      <xdr:rowOff>0</xdr:rowOff>
    </xdr:to>
    <xdr:sp macro="" textlink="">
      <xdr:nvSpPr>
        <xdr:cNvPr id="81" name="テキスト ボックス 80"/>
        <xdr:cNvSpPr txBox="1"/>
      </xdr:nvSpPr>
      <xdr:spPr>
        <a:xfrm>
          <a:off x="114202" y="15547871"/>
          <a:ext cx="1650884" cy="811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長い下落トレンドが弱まってトレンド転換しそうだったので</a:t>
          </a:r>
          <a:r>
            <a:rPr kumimoji="1" lang="en-US" altLang="ja-JP" sz="1100"/>
            <a:t>IN</a:t>
          </a:r>
          <a:r>
            <a:rPr kumimoji="1" lang="ja-JP" altLang="en-US" sz="1100"/>
            <a:t>タイミングを探った</a:t>
          </a:r>
          <a:endParaRPr kumimoji="1" lang="en-US" altLang="ja-JP" sz="1100"/>
        </a:p>
      </xdr:txBody>
    </xdr:sp>
    <xdr:clientData/>
  </xdr:twoCellAnchor>
  <xdr:twoCellAnchor>
    <xdr:from>
      <xdr:col>12</xdr:col>
      <xdr:colOff>530650</xdr:colOff>
      <xdr:row>99</xdr:row>
      <xdr:rowOff>113121</xdr:rowOff>
    </xdr:from>
    <xdr:to>
      <xdr:col>15</xdr:col>
      <xdr:colOff>613921</xdr:colOff>
      <xdr:row>99</xdr:row>
      <xdr:rowOff>118228</xdr:rowOff>
    </xdr:to>
    <xdr:cxnSp macro="">
      <xdr:nvCxnSpPr>
        <xdr:cNvPr id="82" name="直線コネクタ 81"/>
        <xdr:cNvCxnSpPr/>
      </xdr:nvCxnSpPr>
      <xdr:spPr>
        <a:xfrm flipV="1">
          <a:off x="8661269" y="16639487"/>
          <a:ext cx="2115925" cy="5107"/>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466846</xdr:colOff>
      <xdr:row>92</xdr:row>
      <xdr:rowOff>157114</xdr:rowOff>
    </xdr:from>
    <xdr:to>
      <xdr:col>13</xdr:col>
      <xdr:colOff>305878</xdr:colOff>
      <xdr:row>94</xdr:row>
      <xdr:rowOff>163007</xdr:rowOff>
    </xdr:to>
    <xdr:sp macro="" textlink="">
      <xdr:nvSpPr>
        <xdr:cNvPr id="83" name="角丸四角形吹き出し 82"/>
        <xdr:cNvSpPr/>
      </xdr:nvSpPr>
      <xdr:spPr>
        <a:xfrm>
          <a:off x="7919913" y="15514949"/>
          <a:ext cx="1194135" cy="339759"/>
        </a:xfrm>
        <a:prstGeom prst="wedgeRoundRectCallout">
          <a:avLst>
            <a:gd name="adj1" fmla="val 34961"/>
            <a:gd name="adj2" fmla="val 17112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T/L</a:t>
          </a:r>
          <a:r>
            <a:rPr kumimoji="1" lang="ja-JP" altLang="en-US" sz="1100"/>
            <a:t>ブレイクで</a:t>
          </a:r>
          <a:r>
            <a:rPr kumimoji="1" lang="en-US" altLang="ja-JP" sz="1100"/>
            <a:t>IN</a:t>
          </a:r>
          <a:endParaRPr kumimoji="1" lang="ja-JP" altLang="en-US" sz="1100"/>
        </a:p>
      </xdr:txBody>
    </xdr:sp>
    <xdr:clientData/>
  </xdr:twoCellAnchor>
  <xdr:twoCellAnchor>
    <xdr:from>
      <xdr:col>13</xdr:col>
      <xdr:colOff>511229</xdr:colOff>
      <xdr:row>91</xdr:row>
      <xdr:rowOff>54203</xdr:rowOff>
    </xdr:from>
    <xdr:to>
      <xdr:col>15</xdr:col>
      <xdr:colOff>598995</xdr:colOff>
      <xdr:row>94</xdr:row>
      <xdr:rowOff>19639</xdr:rowOff>
    </xdr:to>
    <xdr:sp macro="" textlink="">
      <xdr:nvSpPr>
        <xdr:cNvPr id="84" name="角丸四角形吹き出し 83"/>
        <xdr:cNvSpPr/>
      </xdr:nvSpPr>
      <xdr:spPr>
        <a:xfrm>
          <a:off x="9319399" y="15245105"/>
          <a:ext cx="1442869" cy="466235"/>
        </a:xfrm>
        <a:prstGeom prst="wedgeRoundRectCallout">
          <a:avLst>
            <a:gd name="adj1" fmla="val -35417"/>
            <a:gd name="adj2" fmla="val 7888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直近高値も上抜いたように見えたが</a:t>
          </a:r>
          <a:r>
            <a:rPr kumimoji="1" lang="en-US" altLang="ja-JP" sz="1100"/>
            <a:t>…</a:t>
          </a:r>
          <a:endParaRPr kumimoji="1" lang="ja-JP" altLang="en-US" sz="1100"/>
        </a:p>
      </xdr:txBody>
    </xdr:sp>
    <xdr:clientData/>
  </xdr:twoCellAnchor>
  <xdr:twoCellAnchor>
    <xdr:from>
      <xdr:col>14</xdr:col>
      <xdr:colOff>575252</xdr:colOff>
      <xdr:row>94</xdr:row>
      <xdr:rowOff>88376</xdr:rowOff>
    </xdr:from>
    <xdr:to>
      <xdr:col>17</xdr:col>
      <xdr:colOff>98196</xdr:colOff>
      <xdr:row>97</xdr:row>
      <xdr:rowOff>78557</xdr:rowOff>
    </xdr:to>
    <xdr:sp macro="" textlink="">
      <xdr:nvSpPr>
        <xdr:cNvPr id="85" name="角丸四角形吹き出し 84"/>
        <xdr:cNvSpPr/>
      </xdr:nvSpPr>
      <xdr:spPr>
        <a:xfrm>
          <a:off x="10060974" y="15780077"/>
          <a:ext cx="1555598" cy="490980"/>
        </a:xfrm>
        <a:prstGeom prst="wedgeRoundRectCallout">
          <a:avLst>
            <a:gd name="adj1" fmla="val -54325"/>
            <a:gd name="adj2" fmla="val 12195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ストップ建値移動を忘れていて被害拡大</a:t>
          </a:r>
          <a:r>
            <a:rPr kumimoji="1" lang="en-US" altLang="ja-JP" sz="1100"/>
            <a:t>×</a:t>
          </a:r>
          <a:endParaRPr kumimoji="1" lang="ja-JP" altLang="en-US" sz="1100"/>
        </a:p>
      </xdr:txBody>
    </xdr:sp>
    <xdr:clientData/>
  </xdr:twoCellAnchor>
  <xdr:twoCellAnchor>
    <xdr:from>
      <xdr:col>0</xdr:col>
      <xdr:colOff>167936</xdr:colOff>
      <xdr:row>98</xdr:row>
      <xdr:rowOff>132761</xdr:rowOff>
    </xdr:from>
    <xdr:to>
      <xdr:col>2</xdr:col>
      <xdr:colOff>368431</xdr:colOff>
      <xdr:row>101</xdr:row>
      <xdr:rowOff>122942</xdr:rowOff>
    </xdr:to>
    <xdr:sp macro="" textlink="">
      <xdr:nvSpPr>
        <xdr:cNvPr id="86" name="角丸四角形吹き出し 85"/>
        <xdr:cNvSpPr/>
      </xdr:nvSpPr>
      <xdr:spPr>
        <a:xfrm>
          <a:off x="167936" y="16492194"/>
          <a:ext cx="1555598" cy="490980"/>
        </a:xfrm>
        <a:prstGeom prst="wedgeRoundRectCallout">
          <a:avLst>
            <a:gd name="adj1" fmla="val -23394"/>
            <a:gd name="adj2" fmla="val -82050"/>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これは自分ルールではなかった</a:t>
          </a:r>
          <a:r>
            <a:rPr kumimoji="1" lang="en-US" altLang="ja-JP" sz="1100"/>
            <a:t>×</a:t>
          </a:r>
          <a:endParaRPr kumimoji="1" lang="ja-JP" altLang="en-US" sz="1100"/>
        </a:p>
      </xdr:txBody>
    </xdr:sp>
    <xdr:clientData/>
  </xdr:twoCellAnchor>
  <xdr:twoCellAnchor editAs="oneCell">
    <xdr:from>
      <xdr:col>7</xdr:col>
      <xdr:colOff>0</xdr:colOff>
      <xdr:row>89</xdr:row>
      <xdr:rowOff>0</xdr:rowOff>
    </xdr:from>
    <xdr:to>
      <xdr:col>26</xdr:col>
      <xdr:colOff>161925</xdr:colOff>
      <xdr:row>131</xdr:row>
      <xdr:rowOff>114300</xdr:rowOff>
    </xdr:to>
    <xdr:pic>
      <xdr:nvPicPr>
        <xdr:cNvPr id="11265" name="Picture 1"/>
        <xdr:cNvPicPr>
          <a:picLocks noChangeAspect="1" noChangeArrowheads="1"/>
        </xdr:cNvPicPr>
      </xdr:nvPicPr>
      <xdr:blipFill>
        <a:blip xmlns:r="http://schemas.openxmlformats.org/officeDocument/2006/relationships" r:embed="rId5"/>
        <a:srcRect/>
        <a:stretch>
          <a:fillRect/>
        </a:stretch>
      </xdr:blipFill>
      <xdr:spPr bwMode="auto">
        <a:xfrm>
          <a:off x="4733925" y="15259050"/>
          <a:ext cx="13011150" cy="7315200"/>
        </a:xfrm>
        <a:prstGeom prst="rect">
          <a:avLst/>
        </a:prstGeom>
        <a:noFill/>
        <a:ln w="1">
          <a:noFill/>
          <a:miter lim="800000"/>
          <a:headEnd/>
          <a:tailEnd type="none" w="med" len="med"/>
        </a:ln>
        <a:effectLst/>
      </xdr:spPr>
    </xdr:pic>
    <xdr:clientData/>
  </xdr:twoCellAnchor>
  <xdr:twoCellAnchor editAs="oneCell">
    <xdr:from>
      <xdr:col>7</xdr:col>
      <xdr:colOff>0</xdr:colOff>
      <xdr:row>89</xdr:row>
      <xdr:rowOff>0</xdr:rowOff>
    </xdr:from>
    <xdr:to>
      <xdr:col>26</xdr:col>
      <xdr:colOff>161925</xdr:colOff>
      <xdr:row>131</xdr:row>
      <xdr:rowOff>114300</xdr:rowOff>
    </xdr:to>
    <xdr:pic>
      <xdr:nvPicPr>
        <xdr:cNvPr id="11266" name="Picture 2"/>
        <xdr:cNvPicPr>
          <a:picLocks noChangeAspect="1" noChangeArrowheads="1"/>
        </xdr:cNvPicPr>
      </xdr:nvPicPr>
      <xdr:blipFill>
        <a:blip xmlns:r="http://schemas.openxmlformats.org/officeDocument/2006/relationships" r:embed="rId5"/>
        <a:srcRect/>
        <a:stretch>
          <a:fillRect/>
        </a:stretch>
      </xdr:blipFill>
      <xdr:spPr bwMode="auto">
        <a:xfrm>
          <a:off x="4733925" y="15259050"/>
          <a:ext cx="13011150" cy="7315200"/>
        </a:xfrm>
        <a:prstGeom prst="rect">
          <a:avLst/>
        </a:prstGeom>
        <a:noFill/>
        <a:ln w="1">
          <a:noFill/>
          <a:miter lim="800000"/>
          <a:headEnd/>
          <a:tailEnd type="none" w="med" len="med"/>
        </a:ln>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171744</xdr:colOff>
      <xdr:row>28</xdr:row>
      <xdr:rowOff>137474</xdr:rowOff>
    </xdr:to>
    <xdr:pic>
      <xdr:nvPicPr>
        <xdr:cNvPr id="35" name="Picture 1"/>
        <xdr:cNvPicPr>
          <a:picLocks noChangeAspect="1" noChangeArrowheads="1"/>
        </xdr:cNvPicPr>
      </xdr:nvPicPr>
      <xdr:blipFill>
        <a:blip xmlns:r="http://schemas.openxmlformats.org/officeDocument/2006/relationships" r:embed="rId1"/>
        <a:srcRect l="5122" t="19982" b="12491"/>
        <a:stretch>
          <a:fillRect/>
        </a:stretch>
      </xdr:blipFill>
      <xdr:spPr bwMode="auto">
        <a:xfrm>
          <a:off x="0" y="0"/>
          <a:ext cx="12367672" cy="4811598"/>
        </a:xfrm>
        <a:prstGeom prst="rect">
          <a:avLst/>
        </a:prstGeom>
        <a:noFill/>
        <a:ln w="1">
          <a:noFill/>
          <a:miter lim="800000"/>
          <a:headEnd/>
          <a:tailEnd type="none" w="med" len="med"/>
        </a:ln>
        <a:effectLst/>
      </xdr:spPr>
    </xdr:pic>
    <xdr:clientData/>
  </xdr:twoCellAnchor>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twoCellAnchor>
    <xdr:from>
      <xdr:col>0</xdr:col>
      <xdr:colOff>151714</xdr:colOff>
      <xdr:row>1</xdr:row>
      <xdr:rowOff>9819</xdr:rowOff>
    </xdr:from>
    <xdr:to>
      <xdr:col>1</xdr:col>
      <xdr:colOff>478369</xdr:colOff>
      <xdr:row>2</xdr:row>
      <xdr:rowOff>119530</xdr:rowOff>
    </xdr:to>
    <xdr:sp macro="" textlink="">
      <xdr:nvSpPr>
        <xdr:cNvPr id="36" name="テキスト ボックス 35"/>
        <xdr:cNvSpPr txBox="1"/>
      </xdr:nvSpPr>
      <xdr:spPr>
        <a:xfrm>
          <a:off x="151714" y="176752"/>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a:t>
          </a:r>
        </a:p>
      </xdr:txBody>
    </xdr:sp>
    <xdr:clientData/>
  </xdr:twoCellAnchor>
  <xdr:twoCellAnchor>
    <xdr:from>
      <xdr:col>11</xdr:col>
      <xdr:colOff>475193</xdr:colOff>
      <xdr:row>1</xdr:row>
      <xdr:rowOff>73452</xdr:rowOff>
    </xdr:from>
    <xdr:to>
      <xdr:col>13</xdr:col>
      <xdr:colOff>314225</xdr:colOff>
      <xdr:row>5</xdr:row>
      <xdr:rowOff>117835</xdr:rowOff>
    </xdr:to>
    <xdr:sp macro="" textlink="">
      <xdr:nvSpPr>
        <xdr:cNvPr id="38" name="角丸四角形吹き出し 37"/>
        <xdr:cNvSpPr/>
      </xdr:nvSpPr>
      <xdr:spPr>
        <a:xfrm>
          <a:off x="7928260" y="240385"/>
          <a:ext cx="1194135" cy="712115"/>
        </a:xfrm>
        <a:prstGeom prst="wedgeRoundRectCallout">
          <a:avLst>
            <a:gd name="adj1" fmla="val -74408"/>
            <a:gd name="adj2" fmla="val 8015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２回目の戻り</a:t>
          </a:r>
          <a:r>
            <a:rPr kumimoji="1" lang="en-US" altLang="ja-JP" sz="1100"/>
            <a:t>+T/L</a:t>
          </a:r>
          <a:r>
            <a:rPr kumimoji="1" lang="ja-JP" altLang="en-US" sz="1100"/>
            <a:t>ブレイクで</a:t>
          </a:r>
          <a:r>
            <a:rPr kumimoji="1" lang="en-US" altLang="ja-JP" sz="1100"/>
            <a:t>IN</a:t>
          </a:r>
          <a:endParaRPr kumimoji="1" lang="ja-JP" altLang="en-US" sz="1100"/>
        </a:p>
      </xdr:txBody>
    </xdr:sp>
    <xdr:clientData/>
  </xdr:twoCellAnchor>
  <xdr:twoCellAnchor>
    <xdr:from>
      <xdr:col>0</xdr:col>
      <xdr:colOff>152401</xdr:colOff>
      <xdr:row>2</xdr:row>
      <xdr:rowOff>164897</xdr:rowOff>
    </xdr:from>
    <xdr:to>
      <xdr:col>2</xdr:col>
      <xdr:colOff>448182</xdr:colOff>
      <xdr:row>7</xdr:row>
      <xdr:rowOff>39278</xdr:rowOff>
    </xdr:to>
    <xdr:sp macro="" textlink="">
      <xdr:nvSpPr>
        <xdr:cNvPr id="40" name="テキスト ボックス 39"/>
        <xdr:cNvSpPr txBox="1"/>
      </xdr:nvSpPr>
      <xdr:spPr>
        <a:xfrm>
          <a:off x="152401" y="498763"/>
          <a:ext cx="1650884" cy="7090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a:t>
          </a:r>
          <a:r>
            <a:rPr kumimoji="1" lang="en-US" altLang="ja-JP" sz="1100"/>
            <a:t>H</a:t>
          </a:r>
          <a:r>
            <a:rPr kumimoji="1" lang="ja-JP" altLang="en-US" sz="1100"/>
            <a:t>足レベルのウェッジブレイク後の２回目の戻りで</a:t>
          </a:r>
          <a:r>
            <a:rPr kumimoji="1" lang="en-US" altLang="ja-JP" sz="1100"/>
            <a:t>IN</a:t>
          </a:r>
        </a:p>
      </xdr:txBody>
    </xdr:sp>
    <xdr:clientData/>
  </xdr:twoCellAnchor>
  <xdr:twoCellAnchor>
    <xdr:from>
      <xdr:col>10</xdr:col>
      <xdr:colOff>373144</xdr:colOff>
      <xdr:row>5</xdr:row>
      <xdr:rowOff>127656</xdr:rowOff>
    </xdr:from>
    <xdr:to>
      <xdr:col>11</xdr:col>
      <xdr:colOff>245489</xdr:colOff>
      <xdr:row>9</xdr:row>
      <xdr:rowOff>127656</xdr:rowOff>
    </xdr:to>
    <xdr:cxnSp macro="">
      <xdr:nvCxnSpPr>
        <xdr:cNvPr id="68" name="直線コネクタ 67"/>
        <xdr:cNvCxnSpPr/>
      </xdr:nvCxnSpPr>
      <xdr:spPr>
        <a:xfrm rot="5400000" flipH="1" flipV="1">
          <a:off x="7089742" y="1021238"/>
          <a:ext cx="667732" cy="549897"/>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304408</xdr:colOff>
      <xdr:row>9</xdr:row>
      <xdr:rowOff>117835</xdr:rowOff>
    </xdr:from>
    <xdr:to>
      <xdr:col>13</xdr:col>
      <xdr:colOff>549897</xdr:colOff>
      <xdr:row>9</xdr:row>
      <xdr:rowOff>117837</xdr:rowOff>
    </xdr:to>
    <xdr:cxnSp macro="">
      <xdr:nvCxnSpPr>
        <xdr:cNvPr id="71" name="直線コネクタ 70"/>
        <xdr:cNvCxnSpPr/>
      </xdr:nvCxnSpPr>
      <xdr:spPr>
        <a:xfrm flipV="1">
          <a:off x="7079923" y="1620232"/>
          <a:ext cx="2278144" cy="2"/>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401744</xdr:colOff>
      <xdr:row>4</xdr:row>
      <xdr:rowOff>9821</xdr:rowOff>
    </xdr:from>
    <xdr:to>
      <xdr:col>15</xdr:col>
      <xdr:colOff>240776</xdr:colOff>
      <xdr:row>8</xdr:row>
      <xdr:rowOff>54204</xdr:rowOff>
    </xdr:to>
    <xdr:sp macro="" textlink="">
      <xdr:nvSpPr>
        <xdr:cNvPr id="83" name="角丸四角形吹き出し 82"/>
        <xdr:cNvSpPr/>
      </xdr:nvSpPr>
      <xdr:spPr>
        <a:xfrm>
          <a:off x="9209914" y="677553"/>
          <a:ext cx="1194135" cy="712115"/>
        </a:xfrm>
        <a:prstGeom prst="wedgeRoundRectCallout">
          <a:avLst>
            <a:gd name="adj1" fmla="val -82631"/>
            <a:gd name="adj2" fmla="val 7050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ストップ移動した所をヒゲで刈られた</a:t>
          </a:r>
          <a:r>
            <a:rPr kumimoji="1" lang="en-US" altLang="ja-JP" sz="1100"/>
            <a:t>×</a:t>
          </a:r>
          <a:endParaRPr kumimoji="1" lang="ja-JP" altLang="en-US" sz="1100"/>
        </a:p>
      </xdr:txBody>
    </xdr:sp>
    <xdr:clientData/>
  </xdr:twoCellAnchor>
  <xdr:twoCellAnchor>
    <xdr:from>
      <xdr:col>0</xdr:col>
      <xdr:colOff>446128</xdr:colOff>
      <xdr:row>7</xdr:row>
      <xdr:rowOff>142582</xdr:rowOff>
    </xdr:from>
    <xdr:to>
      <xdr:col>2</xdr:col>
      <xdr:colOff>441882</xdr:colOff>
      <xdr:row>12</xdr:row>
      <xdr:rowOff>20032</xdr:rowOff>
    </xdr:to>
    <xdr:sp macro="" textlink="">
      <xdr:nvSpPr>
        <xdr:cNvPr id="84" name="角丸四角形吹き出し 83"/>
        <xdr:cNvSpPr/>
      </xdr:nvSpPr>
      <xdr:spPr>
        <a:xfrm>
          <a:off x="446128" y="1311113"/>
          <a:ext cx="1350857" cy="712115"/>
        </a:xfrm>
        <a:prstGeom prst="wedgeRoundRectCallout">
          <a:avLst>
            <a:gd name="adj1" fmla="val -49929"/>
            <a:gd name="adj2" fmla="val 1672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ストップ移動にはヒゲ分の考慮が必要！</a:t>
          </a:r>
        </a:p>
      </xdr:txBody>
    </xdr:sp>
    <xdr:clientData/>
  </xdr:twoCellAnchor>
  <xdr:twoCellAnchor>
    <xdr:from>
      <xdr:col>0</xdr:col>
      <xdr:colOff>559249</xdr:colOff>
      <xdr:row>13</xdr:row>
      <xdr:rowOff>29853</xdr:rowOff>
    </xdr:from>
    <xdr:to>
      <xdr:col>3</xdr:col>
      <xdr:colOff>157113</xdr:colOff>
      <xdr:row>17</xdr:row>
      <xdr:rowOff>88376</xdr:rowOff>
    </xdr:to>
    <xdr:sp macro="" textlink="">
      <xdr:nvSpPr>
        <xdr:cNvPr id="85" name="角丸四角形吹き出し 84"/>
        <xdr:cNvSpPr/>
      </xdr:nvSpPr>
      <xdr:spPr>
        <a:xfrm>
          <a:off x="559249" y="2199982"/>
          <a:ext cx="1630519" cy="726255"/>
        </a:xfrm>
        <a:prstGeom prst="wedgeRoundRectCallout">
          <a:avLst>
            <a:gd name="adj1" fmla="val -26029"/>
            <a:gd name="adj2" fmla="val -79115"/>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建値にストップ移動した後は動かさない方が獲れる確率高い</a:t>
          </a:r>
        </a:p>
      </xdr:txBody>
    </xdr:sp>
    <xdr:clientData/>
  </xdr:twoCellAnchor>
  <xdr:twoCellAnchor editAs="oneCell">
    <xdr:from>
      <xdr:col>0</xdr:col>
      <xdr:colOff>0</xdr:colOff>
      <xdr:row>29</xdr:row>
      <xdr:rowOff>157114</xdr:rowOff>
    </xdr:from>
    <xdr:to>
      <xdr:col>18</xdr:col>
      <xdr:colOff>142285</xdr:colOff>
      <xdr:row>58</xdr:row>
      <xdr:rowOff>117835</xdr:rowOff>
    </xdr:to>
    <xdr:pic>
      <xdr:nvPicPr>
        <xdr:cNvPr id="11266" name="Picture 2"/>
        <xdr:cNvPicPr>
          <a:picLocks noChangeAspect="1" noChangeArrowheads="1"/>
        </xdr:cNvPicPr>
      </xdr:nvPicPr>
      <xdr:blipFill>
        <a:blip xmlns:r="http://schemas.openxmlformats.org/officeDocument/2006/relationships" r:embed="rId2"/>
        <a:srcRect l="5348" t="19707" b="12904"/>
        <a:stretch>
          <a:fillRect/>
        </a:stretch>
      </xdr:blipFill>
      <xdr:spPr bwMode="auto">
        <a:xfrm>
          <a:off x="0" y="4998171"/>
          <a:ext cx="12338213" cy="4801777"/>
        </a:xfrm>
        <a:prstGeom prst="rect">
          <a:avLst/>
        </a:prstGeom>
        <a:noFill/>
        <a:ln w="1">
          <a:noFill/>
          <a:miter lim="800000"/>
          <a:headEnd/>
          <a:tailEnd type="none" w="med" len="med"/>
        </a:ln>
        <a:effectLst/>
      </xdr:spPr>
    </xdr:pic>
    <xdr:clientData/>
  </xdr:twoCellAnchor>
  <xdr:twoCellAnchor>
    <xdr:from>
      <xdr:col>14</xdr:col>
      <xdr:colOff>627592</xdr:colOff>
      <xdr:row>35</xdr:row>
      <xdr:rowOff>19639</xdr:rowOff>
    </xdr:from>
    <xdr:to>
      <xdr:col>16</xdr:col>
      <xdr:colOff>466624</xdr:colOff>
      <xdr:row>41</xdr:row>
      <xdr:rowOff>14926</xdr:rowOff>
    </xdr:to>
    <xdr:sp macro="" textlink="">
      <xdr:nvSpPr>
        <xdr:cNvPr id="86" name="角丸四角形吹き出し 85"/>
        <xdr:cNvSpPr/>
      </xdr:nvSpPr>
      <xdr:spPr>
        <a:xfrm>
          <a:off x="10113314" y="5862294"/>
          <a:ext cx="1194135" cy="996885"/>
        </a:xfrm>
        <a:prstGeom prst="wedgeRoundRectCallout">
          <a:avLst>
            <a:gd name="adj1" fmla="val -77698"/>
            <a:gd name="adj2" fmla="val 7877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２回目の戻り</a:t>
          </a:r>
          <a:r>
            <a:rPr kumimoji="1" lang="en-US" altLang="ja-JP" sz="1100"/>
            <a:t>+T/L</a:t>
          </a:r>
          <a:r>
            <a:rPr kumimoji="1" lang="ja-JP" altLang="en-US" sz="1100"/>
            <a:t>ブレイクで</a:t>
          </a:r>
          <a:r>
            <a:rPr kumimoji="1" lang="en-US" altLang="ja-JP" sz="1100"/>
            <a:t>IN…</a:t>
          </a:r>
          <a:r>
            <a:rPr kumimoji="1" lang="ja-JP" altLang="en-US" sz="1100"/>
            <a:t>を狙ってたら急落！！</a:t>
          </a:r>
          <a:endParaRPr kumimoji="1" lang="en-US" altLang="ja-JP" sz="1100"/>
        </a:p>
        <a:p>
          <a:pPr algn="ctr"/>
          <a:r>
            <a:rPr kumimoji="1" lang="ja-JP" altLang="en-US" sz="1100"/>
            <a:t>で、スルー。。</a:t>
          </a:r>
        </a:p>
      </xdr:txBody>
    </xdr:sp>
    <xdr:clientData/>
  </xdr:twoCellAnchor>
  <xdr:twoCellAnchor>
    <xdr:from>
      <xdr:col>0</xdr:col>
      <xdr:colOff>137868</xdr:colOff>
      <xdr:row>33</xdr:row>
      <xdr:rowOff>61985</xdr:rowOff>
    </xdr:from>
    <xdr:to>
      <xdr:col>2</xdr:col>
      <xdr:colOff>433649</xdr:colOff>
      <xdr:row>38</xdr:row>
      <xdr:rowOff>78555</xdr:rowOff>
    </xdr:to>
    <xdr:sp macro="" textlink="">
      <xdr:nvSpPr>
        <xdr:cNvPr id="87" name="テキスト ボックス 86"/>
        <xdr:cNvSpPr txBox="1"/>
      </xdr:nvSpPr>
      <xdr:spPr>
        <a:xfrm>
          <a:off x="137868" y="5570774"/>
          <a:ext cx="1650884" cy="8512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a:t>
          </a:r>
          <a:r>
            <a:rPr kumimoji="1" lang="en-US" altLang="ja-JP" sz="1100"/>
            <a:t>H</a:t>
          </a:r>
          <a:r>
            <a:rPr kumimoji="1" lang="ja-JP" altLang="en-US" sz="1100"/>
            <a:t>足レベルのフラッグジブレイク後の２回目の戻りで</a:t>
          </a:r>
          <a:r>
            <a:rPr kumimoji="1" lang="en-US" altLang="ja-JP" sz="1100"/>
            <a:t>IN</a:t>
          </a:r>
          <a:r>
            <a:rPr kumimoji="1" lang="ja-JP" altLang="en-US" sz="1100"/>
            <a:t>するつもりが、急落でスルー</a:t>
          </a:r>
          <a:r>
            <a:rPr kumimoji="1" lang="en-US" altLang="ja-JP" sz="1100"/>
            <a:t>orz</a:t>
          </a:r>
        </a:p>
      </xdr:txBody>
    </xdr:sp>
    <xdr:clientData/>
  </xdr:twoCellAnchor>
  <xdr:twoCellAnchor>
    <xdr:from>
      <xdr:col>13</xdr:col>
      <xdr:colOff>72984</xdr:colOff>
      <xdr:row>36</xdr:row>
      <xdr:rowOff>49098</xdr:rowOff>
    </xdr:from>
    <xdr:to>
      <xdr:col>14</xdr:col>
      <xdr:colOff>422242</xdr:colOff>
      <xdr:row>39</xdr:row>
      <xdr:rowOff>78949</xdr:rowOff>
    </xdr:to>
    <xdr:sp macro="" textlink="">
      <xdr:nvSpPr>
        <xdr:cNvPr id="89" name="角丸四角形吹き出し 88"/>
        <xdr:cNvSpPr/>
      </xdr:nvSpPr>
      <xdr:spPr>
        <a:xfrm>
          <a:off x="8881154" y="6058686"/>
          <a:ext cx="1026810" cy="530650"/>
        </a:xfrm>
        <a:prstGeom prst="wedgeRoundRectCallout">
          <a:avLst>
            <a:gd name="adj1" fmla="val -78233"/>
            <a:gd name="adj2" fmla="val 8940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直近安値の</a:t>
          </a:r>
          <a:r>
            <a:rPr kumimoji="1" lang="en-US" altLang="ja-JP" sz="1100"/>
            <a:t>S/R</a:t>
          </a:r>
          <a:endParaRPr kumimoji="1" lang="ja-JP" altLang="en-US" sz="1100"/>
        </a:p>
      </xdr:txBody>
    </xdr:sp>
    <xdr:clientData/>
  </xdr:twoCellAnchor>
  <xdr:twoCellAnchor>
    <xdr:from>
      <xdr:col>9</xdr:col>
      <xdr:colOff>411955</xdr:colOff>
      <xdr:row>33</xdr:row>
      <xdr:rowOff>68737</xdr:rowOff>
    </xdr:from>
    <xdr:to>
      <xdr:col>11</xdr:col>
      <xdr:colOff>127655</xdr:colOff>
      <xdr:row>36</xdr:row>
      <xdr:rowOff>142973</xdr:rowOff>
    </xdr:to>
    <xdr:sp macro="" textlink="">
      <xdr:nvSpPr>
        <xdr:cNvPr id="90" name="角丸四角形吹き出し 89"/>
        <xdr:cNvSpPr/>
      </xdr:nvSpPr>
      <xdr:spPr>
        <a:xfrm>
          <a:off x="6509919" y="5577526"/>
          <a:ext cx="1070803" cy="575035"/>
        </a:xfrm>
        <a:prstGeom prst="wedgeRoundRectCallout">
          <a:avLst>
            <a:gd name="adj1" fmla="val -74408"/>
            <a:gd name="adj2" fmla="val 9039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T/L</a:t>
          </a:r>
          <a:r>
            <a:rPr kumimoji="1" lang="ja-JP" altLang="en-US" sz="1100"/>
            <a:t>をブレイク</a:t>
          </a:r>
        </a:p>
      </xdr:txBody>
    </xdr:sp>
    <xdr:clientData/>
  </xdr:twoCellAnchor>
  <xdr:twoCellAnchor>
    <xdr:from>
      <xdr:col>0</xdr:col>
      <xdr:colOff>147000</xdr:colOff>
      <xdr:row>31</xdr:row>
      <xdr:rowOff>34564</xdr:rowOff>
    </xdr:from>
    <xdr:to>
      <xdr:col>1</xdr:col>
      <xdr:colOff>473655</xdr:colOff>
      <xdr:row>32</xdr:row>
      <xdr:rowOff>144275</xdr:rowOff>
    </xdr:to>
    <xdr:sp macro="" textlink="">
      <xdr:nvSpPr>
        <xdr:cNvPr id="91" name="テキスト ボックス 90"/>
        <xdr:cNvSpPr txBox="1"/>
      </xdr:nvSpPr>
      <xdr:spPr>
        <a:xfrm>
          <a:off x="147000" y="5209487"/>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番外</a:t>
          </a:r>
          <a:endParaRPr kumimoji="1" lang="en-US" altLang="ja-JP" sz="1100"/>
        </a:p>
      </xdr:txBody>
    </xdr:sp>
    <xdr:clientData/>
  </xdr:twoCellAnchor>
  <xdr:twoCellAnchor>
    <xdr:from>
      <xdr:col>0</xdr:col>
      <xdr:colOff>201031</xdr:colOff>
      <xdr:row>39</xdr:row>
      <xdr:rowOff>84057</xdr:rowOff>
    </xdr:from>
    <xdr:to>
      <xdr:col>2</xdr:col>
      <xdr:colOff>476447</xdr:colOff>
      <xdr:row>43</xdr:row>
      <xdr:rowOff>142580</xdr:rowOff>
    </xdr:to>
    <xdr:sp macro="" textlink="">
      <xdr:nvSpPr>
        <xdr:cNvPr id="92" name="角丸四角形吹き出し 91"/>
        <xdr:cNvSpPr/>
      </xdr:nvSpPr>
      <xdr:spPr>
        <a:xfrm>
          <a:off x="201031" y="6594444"/>
          <a:ext cx="1630519" cy="726255"/>
        </a:xfrm>
        <a:prstGeom prst="wedgeRoundRectCallout">
          <a:avLst>
            <a:gd name="adj1" fmla="val -26029"/>
            <a:gd name="adj2" fmla="val -79115"/>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この鉄板ルールに嵌ったら指値も打つ！</a:t>
          </a:r>
        </a:p>
      </xdr:txBody>
    </xdr:sp>
    <xdr:clientData/>
  </xdr:twoCellAnchor>
  <xdr:twoCellAnchor>
    <xdr:from>
      <xdr:col>1</xdr:col>
      <xdr:colOff>216030</xdr:colOff>
      <xdr:row>45</xdr:row>
      <xdr:rowOff>30246</xdr:rowOff>
    </xdr:from>
    <xdr:to>
      <xdr:col>14</xdr:col>
      <xdr:colOff>166933</xdr:colOff>
      <xdr:row>51</xdr:row>
      <xdr:rowOff>39279</xdr:rowOff>
    </xdr:to>
    <xdr:sp macro="" textlink="">
      <xdr:nvSpPr>
        <xdr:cNvPr id="93" name="角丸四角形吹き出し 92"/>
        <xdr:cNvSpPr/>
      </xdr:nvSpPr>
      <xdr:spPr>
        <a:xfrm>
          <a:off x="893582" y="7542231"/>
          <a:ext cx="8759073" cy="1010630"/>
        </a:xfrm>
        <a:prstGeom prst="wedgeRoundRectCallout">
          <a:avLst>
            <a:gd name="adj1" fmla="val -23508"/>
            <a:gd name="adj2" fmla="val -47914"/>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3200" b="1"/>
            <a:t>今月はこの鉄板パターンのみに絞る！！！！！</a:t>
          </a:r>
          <a:endParaRPr kumimoji="1" lang="en-US" altLang="ja-JP" sz="3200" b="1"/>
        </a:p>
      </xdr:txBody>
    </xdr:sp>
    <xdr:clientData/>
  </xdr:twoCellAnchor>
  <xdr:twoCellAnchor editAs="oneCell">
    <xdr:from>
      <xdr:col>0</xdr:col>
      <xdr:colOff>0</xdr:colOff>
      <xdr:row>59</xdr:row>
      <xdr:rowOff>157114</xdr:rowOff>
    </xdr:from>
    <xdr:to>
      <xdr:col>18</xdr:col>
      <xdr:colOff>132466</xdr:colOff>
      <xdr:row>88</xdr:row>
      <xdr:rowOff>117835</xdr:rowOff>
    </xdr:to>
    <xdr:pic>
      <xdr:nvPicPr>
        <xdr:cNvPr id="10241" name="Picture 1"/>
        <xdr:cNvPicPr>
          <a:picLocks noChangeAspect="1" noChangeArrowheads="1"/>
        </xdr:cNvPicPr>
      </xdr:nvPicPr>
      <xdr:blipFill>
        <a:blip xmlns:r="http://schemas.openxmlformats.org/officeDocument/2006/relationships" r:embed="rId3"/>
        <a:srcRect l="5424" t="19845" b="12767"/>
        <a:stretch>
          <a:fillRect/>
        </a:stretch>
      </xdr:blipFill>
      <xdr:spPr bwMode="auto">
        <a:xfrm>
          <a:off x="0" y="10006160"/>
          <a:ext cx="12328394" cy="4801778"/>
        </a:xfrm>
        <a:prstGeom prst="rect">
          <a:avLst/>
        </a:prstGeom>
        <a:noFill/>
        <a:ln w="1">
          <a:noFill/>
          <a:miter lim="800000"/>
          <a:headEnd/>
          <a:tailEnd type="none" w="med" len="med"/>
        </a:ln>
        <a:effectLst/>
      </xdr:spPr>
    </xdr:pic>
    <xdr:clientData/>
  </xdr:twoCellAnchor>
  <xdr:twoCellAnchor>
    <xdr:from>
      <xdr:col>0</xdr:col>
      <xdr:colOff>133154</xdr:colOff>
      <xdr:row>63</xdr:row>
      <xdr:rowOff>67092</xdr:rowOff>
    </xdr:from>
    <xdr:to>
      <xdr:col>2</xdr:col>
      <xdr:colOff>428935</xdr:colOff>
      <xdr:row>68</xdr:row>
      <xdr:rowOff>83662</xdr:rowOff>
    </xdr:to>
    <xdr:sp macro="" textlink="">
      <xdr:nvSpPr>
        <xdr:cNvPr id="53" name="テキスト ボックス 52"/>
        <xdr:cNvSpPr txBox="1"/>
      </xdr:nvSpPr>
      <xdr:spPr>
        <a:xfrm>
          <a:off x="133154" y="10583870"/>
          <a:ext cx="1650884" cy="8512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H&amp;S</a:t>
          </a:r>
          <a:r>
            <a:rPr kumimoji="1" lang="ja-JP" altLang="en-US" sz="1100"/>
            <a:t>が見えたので</a:t>
          </a:r>
          <a:r>
            <a:rPr kumimoji="1" lang="en-US" altLang="ja-JP" sz="1100"/>
            <a:t>IN</a:t>
          </a:r>
          <a:r>
            <a:rPr kumimoji="1" lang="ja-JP" altLang="en-US" sz="1100"/>
            <a:t>タイミングを待ったが、右肩の維持時間が長くキャンセル</a:t>
          </a:r>
          <a:endParaRPr kumimoji="1" lang="en-US" altLang="ja-JP" sz="1100"/>
        </a:p>
      </xdr:txBody>
    </xdr:sp>
    <xdr:clientData/>
  </xdr:twoCellAnchor>
  <xdr:twoCellAnchor>
    <xdr:from>
      <xdr:col>13</xdr:col>
      <xdr:colOff>34096</xdr:colOff>
      <xdr:row>70</xdr:row>
      <xdr:rowOff>73844</xdr:rowOff>
    </xdr:from>
    <xdr:to>
      <xdr:col>14</xdr:col>
      <xdr:colOff>579355</xdr:colOff>
      <xdr:row>74</xdr:row>
      <xdr:rowOff>58918</xdr:rowOff>
    </xdr:to>
    <xdr:sp macro="" textlink="">
      <xdr:nvSpPr>
        <xdr:cNvPr id="54" name="角丸四角形吹き出し 53"/>
        <xdr:cNvSpPr/>
      </xdr:nvSpPr>
      <xdr:spPr>
        <a:xfrm>
          <a:off x="8842266" y="11759153"/>
          <a:ext cx="1222811" cy="652806"/>
        </a:xfrm>
        <a:prstGeom prst="wedgeRoundRectCallout">
          <a:avLst>
            <a:gd name="adj1" fmla="val -52042"/>
            <a:gd name="adj2" fmla="val -11931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左肩より時間が長くなったら疑った方が無難</a:t>
          </a:r>
        </a:p>
      </xdr:txBody>
    </xdr:sp>
    <xdr:clientData/>
  </xdr:twoCellAnchor>
  <xdr:twoCellAnchor>
    <xdr:from>
      <xdr:col>0</xdr:col>
      <xdr:colOff>142286</xdr:colOff>
      <xdr:row>61</xdr:row>
      <xdr:rowOff>39671</xdr:rowOff>
    </xdr:from>
    <xdr:to>
      <xdr:col>1</xdr:col>
      <xdr:colOff>468941</xdr:colOff>
      <xdr:row>62</xdr:row>
      <xdr:rowOff>149382</xdr:rowOff>
    </xdr:to>
    <xdr:sp macro="" textlink="">
      <xdr:nvSpPr>
        <xdr:cNvPr id="55" name="テキスト ボックス 54"/>
        <xdr:cNvSpPr txBox="1"/>
      </xdr:nvSpPr>
      <xdr:spPr>
        <a:xfrm>
          <a:off x="142286" y="10222583"/>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番外</a:t>
          </a:r>
          <a:endParaRPr kumimoji="1" lang="en-US" altLang="ja-JP" sz="1100"/>
        </a:p>
      </xdr:txBody>
    </xdr:sp>
    <xdr:clientData/>
  </xdr:twoCellAnchor>
  <xdr:twoCellAnchor>
    <xdr:from>
      <xdr:col>11</xdr:col>
      <xdr:colOff>78558</xdr:colOff>
      <xdr:row>61</xdr:row>
      <xdr:rowOff>127658</xdr:rowOff>
    </xdr:from>
    <xdr:to>
      <xdr:col>11</xdr:col>
      <xdr:colOff>88376</xdr:colOff>
      <xdr:row>71</xdr:row>
      <xdr:rowOff>68738</xdr:rowOff>
    </xdr:to>
    <xdr:cxnSp macro="">
      <xdr:nvCxnSpPr>
        <xdr:cNvPr id="58" name="直線コネクタ 57"/>
        <xdr:cNvCxnSpPr/>
      </xdr:nvCxnSpPr>
      <xdr:spPr>
        <a:xfrm rot="5400000">
          <a:off x="6731329" y="11110866"/>
          <a:ext cx="1610410" cy="9818"/>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122942</xdr:colOff>
      <xdr:row>62</xdr:row>
      <xdr:rowOff>24748</xdr:rowOff>
    </xdr:from>
    <xdr:to>
      <xdr:col>12</xdr:col>
      <xdr:colOff>132760</xdr:colOff>
      <xdr:row>71</xdr:row>
      <xdr:rowOff>132761</xdr:rowOff>
    </xdr:to>
    <xdr:cxnSp macro="">
      <xdr:nvCxnSpPr>
        <xdr:cNvPr id="60" name="直線コネクタ 59"/>
        <xdr:cNvCxnSpPr/>
      </xdr:nvCxnSpPr>
      <xdr:spPr>
        <a:xfrm rot="5400000">
          <a:off x="7453265" y="11174889"/>
          <a:ext cx="1610410" cy="9818"/>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255704</xdr:colOff>
      <xdr:row>62</xdr:row>
      <xdr:rowOff>98592</xdr:rowOff>
    </xdr:from>
    <xdr:to>
      <xdr:col>10</xdr:col>
      <xdr:colOff>265522</xdr:colOff>
      <xdr:row>72</xdr:row>
      <xdr:rowOff>39672</xdr:rowOff>
    </xdr:to>
    <xdr:cxnSp macro="">
      <xdr:nvCxnSpPr>
        <xdr:cNvPr id="61" name="直線コネクタ 60"/>
        <xdr:cNvCxnSpPr/>
      </xdr:nvCxnSpPr>
      <xdr:spPr>
        <a:xfrm rot="5400000">
          <a:off x="6230923" y="11248733"/>
          <a:ext cx="1610410" cy="9818"/>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648486</xdr:colOff>
      <xdr:row>62</xdr:row>
      <xdr:rowOff>78952</xdr:rowOff>
    </xdr:from>
    <xdr:to>
      <xdr:col>12</xdr:col>
      <xdr:colOff>658304</xdr:colOff>
      <xdr:row>72</xdr:row>
      <xdr:rowOff>20032</xdr:rowOff>
    </xdr:to>
    <xdr:cxnSp macro="">
      <xdr:nvCxnSpPr>
        <xdr:cNvPr id="62" name="直線コネクタ 61"/>
        <xdr:cNvCxnSpPr/>
      </xdr:nvCxnSpPr>
      <xdr:spPr>
        <a:xfrm rot="5400000">
          <a:off x="7978809" y="11229093"/>
          <a:ext cx="1610410" cy="9818"/>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1685925</xdr:colOff>
      <xdr:row>0</xdr:row>
      <xdr:rowOff>0</xdr:rowOff>
    </xdr:from>
    <xdr:to>
      <xdr:col>0</xdr:col>
      <xdr:colOff>3286125</xdr:colOff>
      <xdr:row>0</xdr:row>
      <xdr:rowOff>0</xdr:rowOff>
    </xdr:to>
    <xdr:sp macro="" textlink="">
      <xdr:nvSpPr>
        <xdr:cNvPr id="2" name="Line 2"/>
        <xdr:cNvSpPr>
          <a:spLocks noChangeShapeType="1"/>
        </xdr:cNvSpPr>
      </xdr:nvSpPr>
      <xdr:spPr bwMode="auto">
        <a:xfrm>
          <a:off x="2362200" y="0"/>
          <a:ext cx="1600200" cy="0"/>
        </a:xfrm>
        <a:prstGeom prst="line">
          <a:avLst/>
        </a:prstGeom>
        <a:noFill/>
        <a:ln w="9525">
          <a:solidFill>
            <a:srgbClr val="000000"/>
          </a:solidFill>
          <a:round/>
          <a:headEnd/>
          <a:tailEnd type="triangle" w="med" len="med"/>
        </a:ln>
      </xdr:spPr>
    </xdr:sp>
    <xdr:clientData/>
  </xdr:twoCellAnchor>
  <xdr:twoCellAnchor>
    <xdr:from>
      <xdr:col>0</xdr:col>
      <xdr:colOff>3014869</xdr:colOff>
      <xdr:row>168</xdr:row>
      <xdr:rowOff>41412</xdr:rowOff>
    </xdr:from>
    <xdr:to>
      <xdr:col>0</xdr:col>
      <xdr:colOff>4116456</xdr:colOff>
      <xdr:row>170</xdr:row>
      <xdr:rowOff>265043</xdr:rowOff>
    </xdr:to>
    <xdr:sp macro="" textlink="">
      <xdr:nvSpPr>
        <xdr:cNvPr id="3" name="角丸四角形吹き出し 2"/>
        <xdr:cNvSpPr/>
      </xdr:nvSpPr>
      <xdr:spPr>
        <a:xfrm>
          <a:off x="3014869" y="30927260"/>
          <a:ext cx="1101587" cy="571500"/>
        </a:xfrm>
        <a:prstGeom prst="wedgeRoundRectCallout">
          <a:avLst>
            <a:gd name="adj1" fmla="val -79480"/>
            <a:gd name="adj2" fmla="val 48986"/>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今週の連敗の要因と分析</a:t>
          </a:r>
        </a:p>
      </xdr:txBody>
    </xdr:sp>
    <xdr:clientData/>
  </xdr:twoCellAnchor>
  <xdr:twoCellAnchor>
    <xdr:from>
      <xdr:col>0</xdr:col>
      <xdr:colOff>3776869</xdr:colOff>
      <xdr:row>181</xdr:row>
      <xdr:rowOff>66260</xdr:rowOff>
    </xdr:from>
    <xdr:to>
      <xdr:col>0</xdr:col>
      <xdr:colOff>5367130</xdr:colOff>
      <xdr:row>185</xdr:row>
      <xdr:rowOff>8283</xdr:rowOff>
    </xdr:to>
    <xdr:sp macro="" textlink="">
      <xdr:nvSpPr>
        <xdr:cNvPr id="4" name="角丸四角形吹き出し 3"/>
        <xdr:cNvSpPr/>
      </xdr:nvSpPr>
      <xdr:spPr>
        <a:xfrm>
          <a:off x="3776869" y="33884151"/>
          <a:ext cx="1590261" cy="637762"/>
        </a:xfrm>
        <a:prstGeom prst="wedgeRoundRectCallout">
          <a:avLst>
            <a:gd name="adj1" fmla="val -65434"/>
            <a:gd name="adj2" fmla="val -5923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t>相場環境の見極めの甘さからきているかも</a:t>
          </a:r>
          <a:endParaRPr kumimoji="1" lang="en-US" altLang="ja-JP" sz="1100"/>
        </a:p>
        <a:p>
          <a:pPr algn="ctr"/>
          <a:r>
            <a:rPr kumimoji="1" lang="ja-JP" altLang="en-US" sz="1100"/>
            <a:t>（</a:t>
          </a:r>
          <a:r>
            <a:rPr kumimoji="1" lang="en-US" altLang="ja-JP" sz="1100"/>
            <a:t>No.132</a:t>
          </a:r>
          <a:r>
            <a:rPr kumimoji="1" lang="ja-JP" altLang="en-US" sz="1100"/>
            <a:t>のような）</a:t>
          </a:r>
          <a:endParaRPr kumimoji="1" lang="en-US" altLang="ja-JP" sz="1100"/>
        </a:p>
      </xdr:txBody>
    </xdr:sp>
    <xdr:clientData/>
  </xdr:twoCellAnchor>
  <xdr:twoCellAnchor>
    <xdr:from>
      <xdr:col>0</xdr:col>
      <xdr:colOff>5590761</xdr:colOff>
      <xdr:row>181</xdr:row>
      <xdr:rowOff>74544</xdr:rowOff>
    </xdr:from>
    <xdr:to>
      <xdr:col>0</xdr:col>
      <xdr:colOff>7354957</xdr:colOff>
      <xdr:row>185</xdr:row>
      <xdr:rowOff>33131</xdr:rowOff>
    </xdr:to>
    <xdr:sp macro="" textlink="">
      <xdr:nvSpPr>
        <xdr:cNvPr id="5" name="角丸四角形吹き出し 4"/>
        <xdr:cNvSpPr/>
      </xdr:nvSpPr>
      <xdr:spPr>
        <a:xfrm>
          <a:off x="5590761" y="33892435"/>
          <a:ext cx="1764196" cy="654326"/>
        </a:xfrm>
        <a:prstGeom prst="wedgeRoundRectCallout">
          <a:avLst>
            <a:gd name="adj1" fmla="val -65904"/>
            <a:gd name="adj2" fmla="val 10326"/>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t>こーやって自信が持てない状態が定着してしまわないよーにしなければ！</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tabColor rgb="FFFFC000"/>
  </sheetPr>
  <dimension ref="A1:L8"/>
  <sheetViews>
    <sheetView tabSelected="1" zoomScaleSheetLayoutView="100" workbookViewId="0">
      <pane ySplit="1" topLeftCell="A6" activePane="bottomLeft" state="frozen"/>
      <selection pane="bottomLeft" activeCell="C7" sqref="C7:C8"/>
    </sheetView>
  </sheetViews>
  <sheetFormatPr defaultColWidth="10" defaultRowHeight="13.5" customHeight="1"/>
  <cols>
    <col min="1" max="1" width="3.875" customWidth="1"/>
    <col min="2" max="2" width="23.5" style="92" customWidth="1"/>
    <col min="3" max="3" width="14.875" customWidth="1"/>
    <col min="4" max="4" width="13.625" customWidth="1"/>
    <col min="5" max="5" width="13.875" customWidth="1"/>
    <col min="6" max="6" width="15.625" customWidth="1"/>
    <col min="7" max="7" width="12.375" customWidth="1"/>
    <col min="8" max="9" width="12.25" customWidth="1"/>
    <col min="11" max="11" width="14.5" customWidth="1"/>
    <col min="12" max="12" width="8.25" customWidth="1"/>
  </cols>
  <sheetData>
    <row r="1" spans="1:12" ht="16.5" customHeight="1">
      <c r="A1" s="86" t="s">
        <v>68</v>
      </c>
      <c r="B1" s="87" t="s">
        <v>124</v>
      </c>
      <c r="C1" s="88" t="s">
        <v>116</v>
      </c>
      <c r="D1" s="186" t="s">
        <v>117</v>
      </c>
      <c r="E1" s="186"/>
      <c r="F1" s="186"/>
      <c r="G1" s="186"/>
      <c r="H1" s="186"/>
      <c r="I1" s="186"/>
      <c r="J1" s="186"/>
      <c r="K1" s="186"/>
      <c r="L1" s="186"/>
    </row>
    <row r="2" spans="1:12" ht="29.25" customHeight="1">
      <c r="A2" s="89">
        <v>1</v>
      </c>
      <c r="B2" s="90" t="s">
        <v>118</v>
      </c>
      <c r="C2" s="90" t="s">
        <v>119</v>
      </c>
      <c r="D2" s="187" t="s">
        <v>120</v>
      </c>
      <c r="E2" s="181"/>
      <c r="F2" s="181"/>
      <c r="G2" s="181"/>
      <c r="H2" s="181"/>
      <c r="I2" s="181"/>
      <c r="J2" s="181"/>
      <c r="K2" s="181"/>
      <c r="L2" s="181"/>
    </row>
    <row r="3" spans="1:12" ht="127.5" customHeight="1">
      <c r="A3" s="97">
        <v>2</v>
      </c>
      <c r="B3" s="91" t="s">
        <v>121</v>
      </c>
      <c r="C3" s="91" t="s">
        <v>122</v>
      </c>
      <c r="D3" s="188" t="s">
        <v>123</v>
      </c>
      <c r="E3" s="177"/>
      <c r="F3" s="177"/>
      <c r="G3" s="177"/>
      <c r="H3" s="177"/>
      <c r="I3" s="177"/>
      <c r="J3" s="177"/>
      <c r="K3" s="177"/>
      <c r="L3" s="177"/>
    </row>
    <row r="4" spans="1:12" ht="80.25" customHeight="1">
      <c r="A4" s="97">
        <v>3</v>
      </c>
      <c r="B4" s="91" t="s">
        <v>121</v>
      </c>
      <c r="C4" s="91" t="s">
        <v>125</v>
      </c>
      <c r="D4" s="176" t="s">
        <v>145</v>
      </c>
      <c r="E4" s="177"/>
      <c r="F4" s="177"/>
      <c r="G4" s="177"/>
      <c r="H4" s="177"/>
      <c r="I4" s="177"/>
      <c r="J4" s="177"/>
      <c r="K4" s="177"/>
      <c r="L4" s="177"/>
    </row>
    <row r="5" spans="1:12" ht="150.75" customHeight="1">
      <c r="A5" s="97">
        <v>3</v>
      </c>
      <c r="B5" s="91" t="s">
        <v>121</v>
      </c>
      <c r="C5" s="159" t="s">
        <v>287</v>
      </c>
      <c r="D5" s="189" t="s">
        <v>288</v>
      </c>
      <c r="E5" s="190"/>
      <c r="F5" s="190"/>
      <c r="G5" s="190"/>
      <c r="H5" s="190"/>
      <c r="I5" s="190"/>
      <c r="J5" s="190"/>
      <c r="K5" s="190"/>
      <c r="L5" s="190"/>
    </row>
    <row r="6" spans="1:12" ht="32.25" customHeight="1">
      <c r="A6" s="183" t="s">
        <v>328</v>
      </c>
      <c r="B6" s="184"/>
      <c r="C6" s="184"/>
      <c r="D6" s="184"/>
      <c r="E6" s="184"/>
      <c r="F6" s="184"/>
      <c r="G6" s="184"/>
      <c r="H6" s="184"/>
      <c r="I6" s="184"/>
      <c r="J6" s="184"/>
      <c r="K6" s="184"/>
      <c r="L6" s="185"/>
    </row>
    <row r="7" spans="1:12" ht="150.75" customHeight="1">
      <c r="A7" s="178">
        <v>3</v>
      </c>
      <c r="B7" s="180" t="s">
        <v>121</v>
      </c>
      <c r="C7" s="182" t="s">
        <v>411</v>
      </c>
      <c r="D7" s="176" t="s">
        <v>412</v>
      </c>
      <c r="E7" s="177"/>
      <c r="F7" s="177"/>
      <c r="G7" s="177"/>
      <c r="H7" s="177"/>
      <c r="I7" s="177"/>
      <c r="J7" s="177"/>
      <c r="K7" s="177"/>
      <c r="L7" s="177"/>
    </row>
    <row r="8" spans="1:12" ht="150.75" customHeight="1">
      <c r="A8" s="179"/>
      <c r="B8" s="181"/>
      <c r="C8" s="181"/>
      <c r="D8" s="176" t="s">
        <v>413</v>
      </c>
      <c r="E8" s="177"/>
      <c r="F8" s="177"/>
      <c r="G8" s="177"/>
      <c r="H8" s="177"/>
      <c r="I8" s="177"/>
      <c r="J8" s="177"/>
      <c r="K8" s="177"/>
      <c r="L8" s="177"/>
    </row>
  </sheetData>
  <mergeCells count="11">
    <mergeCell ref="A6:L6"/>
    <mergeCell ref="D1:L1"/>
    <mergeCell ref="D2:L2"/>
    <mergeCell ref="D3:L3"/>
    <mergeCell ref="D4:L4"/>
    <mergeCell ref="D5:L5"/>
    <mergeCell ref="D8:L8"/>
    <mergeCell ref="A7:A8"/>
    <mergeCell ref="B7:B8"/>
    <mergeCell ref="C7:C8"/>
    <mergeCell ref="D7:L7"/>
  </mergeCells>
  <phoneticPr fontId="2"/>
  <pageMargins left="0.69861111111111107" right="0.69861111111111107" top="0.75" bottom="0.75" header="0.3" footer="0.3"/>
  <pageSetup paperSize="9" firstPageNumber="4294963191" orientation="portrait" horizontalDpi="1200" verticalDpi="1200" r:id="rId1"/>
  <headerFooter alignWithMargins="0"/>
  <drawing r:id="rId2"/>
</worksheet>
</file>

<file path=xl/worksheets/sheet10.xml><?xml version="1.0" encoding="utf-8"?>
<worksheet xmlns="http://schemas.openxmlformats.org/spreadsheetml/2006/main" xmlns:r="http://schemas.openxmlformats.org/officeDocument/2006/relationships">
  <sheetPr codeName="Sheet4">
    <tabColor theme="0" tint="-0.14999847407452621"/>
  </sheetPr>
  <dimension ref="A1:A200"/>
  <sheetViews>
    <sheetView topLeftCell="A193" zoomScale="115" zoomScaleSheetLayoutView="100" workbookViewId="0">
      <selection activeCell="A217" sqref="A217"/>
    </sheetView>
  </sheetViews>
  <sheetFormatPr defaultColWidth="8.875" defaultRowHeight="13.5"/>
  <cols>
    <col min="1" max="1" width="142.75" style="2" customWidth="1"/>
  </cols>
  <sheetData>
    <row r="1" spans="1:1">
      <c r="A1" s="1" t="s">
        <v>0</v>
      </c>
    </row>
    <row r="2" spans="1:1">
      <c r="A2" s="2" t="s">
        <v>1</v>
      </c>
    </row>
    <row r="3" spans="1:1">
      <c r="A3" s="2" t="s">
        <v>2</v>
      </c>
    </row>
    <row r="4" spans="1:1">
      <c r="A4" s="2" t="s">
        <v>3</v>
      </c>
    </row>
    <row r="5" spans="1:1">
      <c r="A5" s="2" t="s">
        <v>4</v>
      </c>
    </row>
    <row r="6" spans="1:1">
      <c r="A6" s="2" t="s">
        <v>5</v>
      </c>
    </row>
    <row r="7" spans="1:1">
      <c r="A7" s="2" t="s">
        <v>6</v>
      </c>
    </row>
    <row r="8" spans="1:1">
      <c r="A8" s="2" t="s">
        <v>7</v>
      </c>
    </row>
    <row r="9" spans="1:1">
      <c r="A9" s="2" t="s">
        <v>8</v>
      </c>
    </row>
    <row r="11" spans="1:1">
      <c r="A11" s="1" t="s">
        <v>9</v>
      </c>
    </row>
    <row r="12" spans="1:1">
      <c r="A12" s="2" t="s">
        <v>10</v>
      </c>
    </row>
    <row r="13" spans="1:1">
      <c r="A13" s="2" t="s">
        <v>11</v>
      </c>
    </row>
    <row r="14" spans="1:1">
      <c r="A14" s="2" t="s">
        <v>12</v>
      </c>
    </row>
    <row r="15" spans="1:1">
      <c r="A15" s="2" t="s">
        <v>13</v>
      </c>
    </row>
    <row r="16" spans="1:1">
      <c r="A16" s="2" t="s">
        <v>14</v>
      </c>
    </row>
    <row r="17" spans="1:1" ht="14.25" customHeight="1"/>
    <row r="18" spans="1:1">
      <c r="A18" s="1" t="s">
        <v>15</v>
      </c>
    </row>
    <row r="19" spans="1:1">
      <c r="A19" s="2" t="s">
        <v>16</v>
      </c>
    </row>
    <row r="20" spans="1:1">
      <c r="A20" s="2" t="s">
        <v>17</v>
      </c>
    </row>
    <row r="21" spans="1:1">
      <c r="A21" s="2" t="s">
        <v>18</v>
      </c>
    </row>
    <row r="22" spans="1:1">
      <c r="A22" s="2" t="s">
        <v>19</v>
      </c>
    </row>
    <row r="23" spans="1:1">
      <c r="A23" s="2" t="s">
        <v>20</v>
      </c>
    </row>
    <row r="24" spans="1:1">
      <c r="A24" s="2" t="s">
        <v>21</v>
      </c>
    </row>
    <row r="25" spans="1:1">
      <c r="A25" s="2" t="s">
        <v>22</v>
      </c>
    </row>
    <row r="27" spans="1:1">
      <c r="A27" s="1" t="s">
        <v>23</v>
      </c>
    </row>
    <row r="28" spans="1:1">
      <c r="A28" s="2" t="s">
        <v>24</v>
      </c>
    </row>
    <row r="29" spans="1:1">
      <c r="A29" s="2" t="s">
        <v>25</v>
      </c>
    </row>
    <row r="30" spans="1:1">
      <c r="A30" s="2" t="s">
        <v>26</v>
      </c>
    </row>
    <row r="31" spans="1:1">
      <c r="A31" s="2" t="s">
        <v>27</v>
      </c>
    </row>
    <row r="32" spans="1:1">
      <c r="A32" s="2" t="s">
        <v>28</v>
      </c>
    </row>
    <row r="33" spans="1:1">
      <c r="A33" s="2" t="s">
        <v>29</v>
      </c>
    </row>
    <row r="34" spans="1:1">
      <c r="A34" s="2" t="s">
        <v>30</v>
      </c>
    </row>
    <row r="35" spans="1:1">
      <c r="A35" s="2" t="s">
        <v>31</v>
      </c>
    </row>
    <row r="36" spans="1:1">
      <c r="A36" s="4" t="s">
        <v>32</v>
      </c>
    </row>
    <row r="37" spans="1:1">
      <c r="A37" s="2" t="s">
        <v>33</v>
      </c>
    </row>
    <row r="38" spans="1:1">
      <c r="A38" s="2" t="s">
        <v>34</v>
      </c>
    </row>
    <row r="39" spans="1:1">
      <c r="A39" s="2" t="s">
        <v>35</v>
      </c>
    </row>
    <row r="40" spans="1:1">
      <c r="A40" s="2" t="s">
        <v>36</v>
      </c>
    </row>
    <row r="42" spans="1:1">
      <c r="A42" s="5" t="s">
        <v>37</v>
      </c>
    </row>
    <row r="43" spans="1:1">
      <c r="A43" s="2" t="s">
        <v>38</v>
      </c>
    </row>
    <row r="44" spans="1:1">
      <c r="A44" s="2" t="s">
        <v>39</v>
      </c>
    </row>
    <row r="45" spans="1:1">
      <c r="A45" s="2" t="s">
        <v>40</v>
      </c>
    </row>
    <row r="46" spans="1:1">
      <c r="A46" s="2" t="s">
        <v>41</v>
      </c>
    </row>
    <row r="47" spans="1:1">
      <c r="A47" s="2" t="s">
        <v>42</v>
      </c>
    </row>
    <row r="48" spans="1:1">
      <c r="A48" s="2" t="s">
        <v>43</v>
      </c>
    </row>
    <row r="49" spans="1:1">
      <c r="A49" s="2" t="s">
        <v>44</v>
      </c>
    </row>
    <row r="51" spans="1:1">
      <c r="A51" s="5" t="s">
        <v>45</v>
      </c>
    </row>
    <row r="52" spans="1:1" ht="27">
      <c r="A52" s="6" t="s">
        <v>46</v>
      </c>
    </row>
    <row r="53" spans="1:1" ht="27">
      <c r="A53" s="6" t="s">
        <v>47</v>
      </c>
    </row>
    <row r="54" spans="1:1">
      <c r="A54" s="6" t="s">
        <v>48</v>
      </c>
    </row>
    <row r="55" spans="1:1">
      <c r="A55" s="7" t="s">
        <v>49</v>
      </c>
    </row>
    <row r="56" spans="1:1" ht="27">
      <c r="A56" s="6" t="s">
        <v>50</v>
      </c>
    </row>
    <row r="57" spans="1:1" ht="27">
      <c r="A57" s="8" t="s">
        <v>51</v>
      </c>
    </row>
    <row r="58" spans="1:1" ht="27">
      <c r="A58" s="6" t="s">
        <v>52</v>
      </c>
    </row>
    <row r="59" spans="1:1">
      <c r="A59" s="2" t="s">
        <v>53</v>
      </c>
    </row>
    <row r="61" spans="1:1">
      <c r="A61" s="9" t="s">
        <v>54</v>
      </c>
    </row>
    <row r="62" spans="1:1">
      <c r="A62" s="10" t="s">
        <v>131</v>
      </c>
    </row>
    <row r="63" spans="1:1">
      <c r="A63" s="10" t="s">
        <v>55</v>
      </c>
    </row>
    <row r="64" spans="1:1">
      <c r="A64" s="10" t="s">
        <v>132</v>
      </c>
    </row>
    <row r="65" spans="1:1">
      <c r="A65" s="10" t="s">
        <v>56</v>
      </c>
    </row>
    <row r="66" spans="1:1">
      <c r="A66" s="10" t="s">
        <v>57</v>
      </c>
    </row>
    <row r="67" spans="1:1">
      <c r="A67" s="11" t="s">
        <v>58</v>
      </c>
    </row>
    <row r="69" spans="1:1">
      <c r="A69" s="12" t="s">
        <v>59</v>
      </c>
    </row>
    <row r="70" spans="1:1" ht="34.5" customHeight="1">
      <c r="A70" s="6" t="s">
        <v>60</v>
      </c>
    </row>
    <row r="71" spans="1:1" ht="33" customHeight="1">
      <c r="A71" s="6" t="s">
        <v>61</v>
      </c>
    </row>
    <row r="72" spans="1:1" ht="34.5" customHeight="1">
      <c r="A72" s="13" t="s">
        <v>62</v>
      </c>
    </row>
    <row r="73" spans="1:1">
      <c r="A73" s="2" t="s">
        <v>63</v>
      </c>
    </row>
    <row r="74" spans="1:1" ht="12.75" customHeight="1">
      <c r="A74" s="2" t="s">
        <v>64</v>
      </c>
    </row>
    <row r="75" spans="1:1" ht="24" hidden="1" customHeight="1">
      <c r="A75" s="14" t="s">
        <v>65</v>
      </c>
    </row>
    <row r="76" spans="1:1" ht="17.25" hidden="1" customHeight="1">
      <c r="A76" s="15" t="s">
        <v>66</v>
      </c>
    </row>
    <row r="77" spans="1:1" ht="17.25" hidden="1" customHeight="1">
      <c r="A77" s="15" t="s">
        <v>133</v>
      </c>
    </row>
    <row r="78" spans="1:1" ht="0.75" customHeight="1" thickBot="1">
      <c r="A78" s="16" t="s">
        <v>67</v>
      </c>
    </row>
    <row r="80" spans="1:1">
      <c r="A80" s="12" t="s">
        <v>126</v>
      </c>
    </row>
    <row r="81" spans="1:1" ht="17.25" customHeight="1">
      <c r="A81" s="6" t="s">
        <v>127</v>
      </c>
    </row>
    <row r="82" spans="1:1">
      <c r="A82" s="2" t="s">
        <v>128</v>
      </c>
    </row>
    <row r="83" spans="1:1">
      <c r="A83" s="2" t="s">
        <v>144</v>
      </c>
    </row>
    <row r="85" spans="1:1">
      <c r="A85" s="12" t="s">
        <v>146</v>
      </c>
    </row>
    <row r="86" spans="1:1">
      <c r="A86" s="2" t="s">
        <v>155</v>
      </c>
    </row>
    <row r="87" spans="1:1">
      <c r="A87" s="2" t="s">
        <v>152</v>
      </c>
    </row>
    <row r="88" spans="1:1">
      <c r="A88" s="2" t="s">
        <v>156</v>
      </c>
    </row>
    <row r="89" spans="1:1">
      <c r="A89" s="2" t="s">
        <v>147</v>
      </c>
    </row>
    <row r="90" spans="1:1">
      <c r="A90" s="2" t="s">
        <v>157</v>
      </c>
    </row>
    <row r="91" spans="1:1">
      <c r="A91" s="2" t="s">
        <v>151</v>
      </c>
    </row>
    <row r="92" spans="1:1" ht="27">
      <c r="A92" s="107" t="s">
        <v>148</v>
      </c>
    </row>
    <row r="93" spans="1:1">
      <c r="A93" s="2" t="s">
        <v>158</v>
      </c>
    </row>
    <row r="94" spans="1:1">
      <c r="A94" s="109" t="s">
        <v>153</v>
      </c>
    </row>
    <row r="96" spans="1:1">
      <c r="A96" s="152">
        <v>42296</v>
      </c>
    </row>
    <row r="97" spans="1:1">
      <c r="A97" s="2" t="s">
        <v>226</v>
      </c>
    </row>
    <row r="98" spans="1:1">
      <c r="A98" s="2" t="s">
        <v>227</v>
      </c>
    </row>
    <row r="99" spans="1:1">
      <c r="A99" s="2" t="s">
        <v>229</v>
      </c>
    </row>
    <row r="100" spans="1:1">
      <c r="A100" s="2" t="s">
        <v>230</v>
      </c>
    </row>
    <row r="102" spans="1:1">
      <c r="A102" s="152">
        <v>42303</v>
      </c>
    </row>
    <row r="103" spans="1:1" ht="0.75" customHeight="1">
      <c r="A103" s="2" t="s">
        <v>234</v>
      </c>
    </row>
    <row r="104" spans="1:1" ht="47.25" hidden="1" customHeight="1">
      <c r="A104" s="2" t="s">
        <v>235</v>
      </c>
    </row>
    <row r="105" spans="1:1" ht="40.5" hidden="1" customHeight="1">
      <c r="A105" s="2" t="s">
        <v>236</v>
      </c>
    </row>
    <row r="106" spans="1:1" ht="45.75" hidden="1" customHeight="1">
      <c r="A106" s="2" t="s">
        <v>231</v>
      </c>
    </row>
    <row r="107" spans="1:1" ht="58.5" hidden="1" customHeight="1">
      <c r="A107" s="2" t="s">
        <v>232</v>
      </c>
    </row>
    <row r="108" spans="1:1" ht="16.5" customHeight="1">
      <c r="A108" s="2" t="s">
        <v>244</v>
      </c>
    </row>
    <row r="109" spans="1:1" ht="16.5" customHeight="1">
      <c r="A109" s="2" t="s">
        <v>245</v>
      </c>
    </row>
    <row r="110" spans="1:1">
      <c r="A110" s="12" t="s">
        <v>243</v>
      </c>
    </row>
    <row r="111" spans="1:1">
      <c r="A111" s="12" t="s">
        <v>238</v>
      </c>
    </row>
    <row r="112" spans="1:1">
      <c r="A112" s="2" t="s">
        <v>237</v>
      </c>
    </row>
    <row r="113" spans="1:1">
      <c r="A113" s="2" t="s">
        <v>239</v>
      </c>
    </row>
    <row r="114" spans="1:1">
      <c r="A114" s="2" t="s">
        <v>240</v>
      </c>
    </row>
    <row r="115" spans="1:1">
      <c r="A115" s="2" t="s">
        <v>241</v>
      </c>
    </row>
    <row r="117" spans="1:1">
      <c r="A117" s="152">
        <v>42310</v>
      </c>
    </row>
    <row r="118" spans="1:1">
      <c r="A118" s="2" t="s">
        <v>246</v>
      </c>
    </row>
    <row r="119" spans="1:1">
      <c r="A119" s="2" t="s">
        <v>247</v>
      </c>
    </row>
    <row r="120" spans="1:1">
      <c r="A120" s="2" t="s">
        <v>248</v>
      </c>
    </row>
    <row r="121" spans="1:1">
      <c r="A121" s="155" t="s">
        <v>257</v>
      </c>
    </row>
    <row r="122" spans="1:1">
      <c r="A122" s="12" t="s">
        <v>249</v>
      </c>
    </row>
    <row r="123" spans="1:1">
      <c r="A123" s="2" t="s">
        <v>250</v>
      </c>
    </row>
    <row r="124" spans="1:1">
      <c r="A124" s="2" t="s">
        <v>251</v>
      </c>
    </row>
    <row r="125" spans="1:1">
      <c r="A125" s="2" t="s">
        <v>252</v>
      </c>
    </row>
    <row r="126" spans="1:1">
      <c r="A126" s="2" t="s">
        <v>254</v>
      </c>
    </row>
    <row r="127" spans="1:1">
      <c r="A127" s="2" t="s">
        <v>253</v>
      </c>
    </row>
    <row r="129" spans="1:1">
      <c r="A129" s="12" t="s">
        <v>256</v>
      </c>
    </row>
    <row r="130" spans="1:1">
      <c r="A130" s="2" t="s">
        <v>255</v>
      </c>
    </row>
    <row r="132" spans="1:1">
      <c r="A132" s="152">
        <v>42317</v>
      </c>
    </row>
    <row r="133" spans="1:1">
      <c r="A133" s="5" t="s">
        <v>258</v>
      </c>
    </row>
    <row r="134" spans="1:1" ht="31.5" customHeight="1">
      <c r="A134" s="6" t="s">
        <v>259</v>
      </c>
    </row>
    <row r="135" spans="1:1" ht="15.75" customHeight="1">
      <c r="A135" s="2" t="s">
        <v>264</v>
      </c>
    </row>
    <row r="136" spans="1:1" ht="47.25" customHeight="1">
      <c r="A136" s="6" t="s">
        <v>266</v>
      </c>
    </row>
    <row r="137" spans="1:1">
      <c r="A137" s="6" t="s">
        <v>265</v>
      </c>
    </row>
    <row r="138" spans="1:1" ht="27">
      <c r="A138" s="6" t="s">
        <v>260</v>
      </c>
    </row>
    <row r="140" spans="1:1">
      <c r="A140" s="2" t="s">
        <v>261</v>
      </c>
    </row>
    <row r="141" spans="1:1">
      <c r="A141" s="2" t="s">
        <v>262</v>
      </c>
    </row>
    <row r="142" spans="1:1">
      <c r="A142" s="2" t="s">
        <v>263</v>
      </c>
    </row>
    <row r="144" spans="1:1">
      <c r="A144" s="12" t="s">
        <v>268</v>
      </c>
    </row>
    <row r="145" spans="1:1">
      <c r="A145" s="2" t="s">
        <v>269</v>
      </c>
    </row>
    <row r="146" spans="1:1">
      <c r="A146" s="6" t="s">
        <v>271</v>
      </c>
    </row>
    <row r="147" spans="1:1">
      <c r="A147" s="2" t="s">
        <v>270</v>
      </c>
    </row>
    <row r="148" spans="1:1">
      <c r="A148" s="12" t="s">
        <v>274</v>
      </c>
    </row>
    <row r="149" spans="1:1">
      <c r="A149" s="2" t="s">
        <v>272</v>
      </c>
    </row>
    <row r="150" spans="1:1" ht="30" customHeight="1">
      <c r="A150" s="6" t="s">
        <v>273</v>
      </c>
    </row>
    <row r="152" spans="1:1">
      <c r="A152" s="12" t="s">
        <v>275</v>
      </c>
    </row>
    <row r="153" spans="1:1" s="157" customFormat="1">
      <c r="A153" s="156" t="s">
        <v>279</v>
      </c>
    </row>
    <row r="154" spans="1:1" s="157" customFormat="1">
      <c r="A154" s="2" t="s">
        <v>280</v>
      </c>
    </row>
    <row r="155" spans="1:1" s="157" customFormat="1">
      <c r="A155" s="2" t="s">
        <v>281</v>
      </c>
    </row>
    <row r="156" spans="1:1" s="157" customFormat="1">
      <c r="A156" s="6" t="s">
        <v>283</v>
      </c>
    </row>
    <row r="157" spans="1:1" s="157" customFormat="1" ht="17.25" customHeight="1">
      <c r="A157" s="12" t="s">
        <v>274</v>
      </c>
    </row>
    <row r="158" spans="1:1" s="157" customFormat="1" ht="33" customHeight="1">
      <c r="A158" s="8" t="s">
        <v>282</v>
      </c>
    </row>
    <row r="159" spans="1:1">
      <c r="A159" s="2" t="s">
        <v>276</v>
      </c>
    </row>
    <row r="160" spans="1:1">
      <c r="A160" s="2" t="s">
        <v>278</v>
      </c>
    </row>
    <row r="161" spans="1:1">
      <c r="A161" s="2" t="s">
        <v>277</v>
      </c>
    </row>
    <row r="163" spans="1:1">
      <c r="A163" s="12" t="s">
        <v>289</v>
      </c>
    </row>
    <row r="164" spans="1:1">
      <c r="A164" s="160" t="s">
        <v>290</v>
      </c>
    </row>
    <row r="165" spans="1:1">
      <c r="A165" s="160" t="s">
        <v>291</v>
      </c>
    </row>
    <row r="166" spans="1:1">
      <c r="A166" s="160" t="s">
        <v>293</v>
      </c>
    </row>
    <row r="167" spans="1:1">
      <c r="A167" s="160" t="s">
        <v>309</v>
      </c>
    </row>
    <row r="168" spans="1:1">
      <c r="A168" s="12" t="s">
        <v>296</v>
      </c>
    </row>
    <row r="169" spans="1:1">
      <c r="A169" s="12" t="s">
        <v>297</v>
      </c>
    </row>
    <row r="170" spans="1:1">
      <c r="A170" s="12" t="s">
        <v>301</v>
      </c>
    </row>
    <row r="171" spans="1:1" ht="30" customHeight="1">
      <c r="A171" s="8" t="s">
        <v>298</v>
      </c>
    </row>
    <row r="172" spans="1:1" ht="45.75" customHeight="1">
      <c r="A172" s="6" t="s">
        <v>300</v>
      </c>
    </row>
    <row r="173" spans="1:1" ht="18" customHeight="1">
      <c r="A173" s="2" t="s">
        <v>299</v>
      </c>
    </row>
    <row r="175" spans="1:1">
      <c r="A175" s="12" t="s">
        <v>302</v>
      </c>
    </row>
    <row r="176" spans="1:1">
      <c r="A176" s="156" t="s">
        <v>312</v>
      </c>
    </row>
    <row r="177" spans="1:1">
      <c r="A177" s="12" t="s">
        <v>310</v>
      </c>
    </row>
    <row r="178" spans="1:1">
      <c r="A178" s="2" t="s">
        <v>303</v>
      </c>
    </row>
    <row r="179" spans="1:1">
      <c r="A179" s="2" t="s">
        <v>304</v>
      </c>
    </row>
    <row r="180" spans="1:1">
      <c r="A180" s="2" t="s">
        <v>307</v>
      </c>
    </row>
    <row r="181" spans="1:1" s="99" customFormat="1">
      <c r="A181" s="12" t="s">
        <v>305</v>
      </c>
    </row>
    <row r="182" spans="1:1" s="99" customFormat="1">
      <c r="A182" s="12" t="s">
        <v>306</v>
      </c>
    </row>
    <row r="183" spans="1:1">
      <c r="A183" s="2" t="s">
        <v>308</v>
      </c>
    </row>
    <row r="187" spans="1:1">
      <c r="A187" s="12" t="s">
        <v>313</v>
      </c>
    </row>
    <row r="188" spans="1:1">
      <c r="A188" s="2" t="s">
        <v>319</v>
      </c>
    </row>
    <row r="189" spans="1:1" ht="48" customHeight="1">
      <c r="A189" s="6" t="s">
        <v>317</v>
      </c>
    </row>
    <row r="190" spans="1:1" ht="17.25" customHeight="1">
      <c r="A190" s="12" t="s">
        <v>315</v>
      </c>
    </row>
    <row r="191" spans="1:1" ht="15.75" customHeight="1">
      <c r="A191" s="12" t="s">
        <v>316</v>
      </c>
    </row>
    <row r="193" spans="1:1">
      <c r="A193" s="2" t="s">
        <v>321</v>
      </c>
    </row>
    <row r="194" spans="1:1">
      <c r="A194" s="2" t="s">
        <v>327</v>
      </c>
    </row>
    <row r="195" spans="1:1">
      <c r="A195" s="2" t="s">
        <v>324</v>
      </c>
    </row>
    <row r="196" spans="1:1">
      <c r="A196" s="2" t="s">
        <v>325</v>
      </c>
    </row>
    <row r="198" spans="1:1">
      <c r="A198" s="2" t="s">
        <v>322</v>
      </c>
    </row>
    <row r="199" spans="1:1">
      <c r="A199" s="2" t="s">
        <v>326</v>
      </c>
    </row>
    <row r="200" spans="1:1">
      <c r="A200" s="2" t="s">
        <v>323</v>
      </c>
    </row>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sheetPr codeName="Sheet8"/>
  <dimension ref="A1"/>
  <sheetViews>
    <sheetView zoomScale="97" zoomScaleSheetLayoutView="100" workbookViewId="0">
      <selection activeCell="K25" sqref="K25"/>
    </sheetView>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2.xml><?xml version="1.0" encoding="utf-8"?>
<worksheet xmlns="http://schemas.openxmlformats.org/spreadsheetml/2006/main" xmlns:r="http://schemas.openxmlformats.org/officeDocument/2006/relationships">
  <sheetPr codeName="Sheet2">
    <tabColor rgb="FFFFC000"/>
  </sheetPr>
  <dimension ref="A1:R63"/>
  <sheetViews>
    <sheetView zoomScaleSheetLayoutView="100" workbookViewId="0">
      <pane ySplit="1" topLeftCell="A2" activePane="bottomLeft" state="frozen"/>
      <selection pane="bottomLeft" activeCell="Q22" sqref="Q22"/>
    </sheetView>
  </sheetViews>
  <sheetFormatPr defaultColWidth="10" defaultRowHeight="13.5" customHeight="1"/>
  <cols>
    <col min="1" max="1" width="3.75" customWidth="1"/>
    <col min="2" max="2" width="11.625" style="2" customWidth="1"/>
    <col min="3" max="3" width="5.375" style="93" customWidth="1"/>
    <col min="4" max="4" width="6.75" customWidth="1"/>
    <col min="5" max="5" width="10.5" style="28" customWidth="1"/>
    <col min="6" max="6" width="9.75" customWidth="1"/>
    <col min="7" max="7" width="12.75" style="26" customWidth="1"/>
    <col min="8" max="8" width="13.5" customWidth="1"/>
    <col min="9" max="9" width="4" customWidth="1"/>
    <col min="10" max="10" width="12.125" style="27" customWidth="1"/>
    <col min="12" max="12" width="10.875" style="28" customWidth="1"/>
    <col min="13" max="13" width="6.125" customWidth="1"/>
    <col min="14" max="15" width="8.125" style="29" customWidth="1"/>
    <col min="16" max="16" width="9.375" customWidth="1"/>
    <col min="17" max="17" width="10.25" style="31" customWidth="1"/>
    <col min="18" max="18" width="11.625" hidden="1" customWidth="1"/>
  </cols>
  <sheetData>
    <row r="1" spans="1:18" ht="14.25" thickBot="1">
      <c r="A1" s="17" t="s">
        <v>68</v>
      </c>
      <c r="B1" s="18" t="s">
        <v>69</v>
      </c>
      <c r="C1" s="169" t="s">
        <v>70</v>
      </c>
      <c r="D1" s="19" t="s">
        <v>71</v>
      </c>
      <c r="E1" s="20" t="s">
        <v>72</v>
      </c>
      <c r="F1" s="19" t="s">
        <v>73</v>
      </c>
      <c r="G1" s="21" t="s">
        <v>74</v>
      </c>
      <c r="H1" s="19" t="s">
        <v>75</v>
      </c>
      <c r="I1" s="19" t="s">
        <v>76</v>
      </c>
      <c r="J1" s="21" t="s">
        <v>77</v>
      </c>
      <c r="K1" s="19" t="s">
        <v>78</v>
      </c>
      <c r="L1" s="20" t="s">
        <v>79</v>
      </c>
      <c r="M1" s="19" t="s">
        <v>80</v>
      </c>
      <c r="N1" s="22" t="s">
        <v>81</v>
      </c>
      <c r="O1" s="23" t="s">
        <v>82</v>
      </c>
      <c r="P1" s="24" t="s">
        <v>83</v>
      </c>
      <c r="Q1" s="25" t="s">
        <v>84</v>
      </c>
    </row>
    <row r="2" spans="1:18" s="3" customFormat="1">
      <c r="A2" s="95">
        <v>1</v>
      </c>
      <c r="B2" s="167" t="s">
        <v>329</v>
      </c>
      <c r="C2" s="170" t="s">
        <v>86</v>
      </c>
      <c r="D2" s="171">
        <v>0.3</v>
      </c>
      <c r="E2" s="165"/>
      <c r="F2" s="39"/>
      <c r="G2" s="172" t="s">
        <v>334</v>
      </c>
      <c r="H2" s="171">
        <v>1.0075099999999999</v>
      </c>
      <c r="I2" s="39"/>
      <c r="J2" s="150" t="s">
        <v>337</v>
      </c>
      <c r="K2" s="171">
        <v>1.00654</v>
      </c>
      <c r="L2" s="165"/>
      <c r="M2" s="168" t="s">
        <v>342</v>
      </c>
      <c r="N2" s="174">
        <v>9.6999999999999993</v>
      </c>
      <c r="O2" s="166"/>
      <c r="P2" s="171">
        <v>2489</v>
      </c>
      <c r="Q2" s="94">
        <v>502489</v>
      </c>
    </row>
    <row r="3" spans="1:18">
      <c r="A3">
        <v>2</v>
      </c>
      <c r="B3" s="2" t="s">
        <v>85</v>
      </c>
      <c r="C3" s="93" t="s">
        <v>320</v>
      </c>
      <c r="D3">
        <v>0.5</v>
      </c>
      <c r="G3" s="26" t="s">
        <v>333</v>
      </c>
      <c r="H3">
        <v>0.73334999999999995</v>
      </c>
      <c r="J3" s="150" t="s">
        <v>338</v>
      </c>
      <c r="K3">
        <v>0.73336999999999997</v>
      </c>
      <c r="M3" s="164" t="s">
        <v>343</v>
      </c>
      <c r="O3" s="30">
        <v>-0.2</v>
      </c>
      <c r="P3">
        <v>-174</v>
      </c>
      <c r="Q3" s="163">
        <f t="shared" ref="Q3:Q23" si="0">Q2+P3</f>
        <v>502315</v>
      </c>
      <c r="R3" s="96"/>
    </row>
    <row r="4" spans="1:18">
      <c r="A4">
        <v>3</v>
      </c>
      <c r="B4" s="2" t="s">
        <v>330</v>
      </c>
      <c r="C4" s="93" t="s">
        <v>332</v>
      </c>
      <c r="D4">
        <v>0.5</v>
      </c>
      <c r="G4" s="26" t="s">
        <v>335</v>
      </c>
      <c r="H4">
        <v>0.71092999999999995</v>
      </c>
      <c r="J4" s="150" t="s">
        <v>335</v>
      </c>
      <c r="K4">
        <v>0.70923000000000003</v>
      </c>
      <c r="M4" s="164" t="s">
        <v>344</v>
      </c>
      <c r="O4" s="30">
        <v>-17</v>
      </c>
      <c r="P4">
        <v>-10079</v>
      </c>
      <c r="Q4" s="163">
        <f t="shared" si="0"/>
        <v>492236</v>
      </c>
      <c r="R4" s="96"/>
    </row>
    <row r="5" spans="1:18">
      <c r="A5">
        <v>4</v>
      </c>
      <c r="B5" s="2" t="s">
        <v>331</v>
      </c>
      <c r="C5" s="93" t="s">
        <v>86</v>
      </c>
      <c r="D5">
        <v>0.3</v>
      </c>
      <c r="G5" s="26" t="s">
        <v>336</v>
      </c>
      <c r="H5">
        <v>1.07318</v>
      </c>
      <c r="J5" s="150" t="s">
        <v>336</v>
      </c>
      <c r="K5">
        <v>1.0731900000000001</v>
      </c>
      <c r="M5" s="17" t="s">
        <v>343</v>
      </c>
      <c r="O5" s="30">
        <v>-0.1</v>
      </c>
      <c r="P5">
        <v>-35</v>
      </c>
      <c r="Q5" s="163">
        <f t="shared" si="0"/>
        <v>492201</v>
      </c>
      <c r="R5" s="96"/>
    </row>
    <row r="6" spans="1:18">
      <c r="A6">
        <v>5</v>
      </c>
      <c r="B6" s="2" t="s">
        <v>346</v>
      </c>
      <c r="C6" s="93" t="s">
        <v>347</v>
      </c>
      <c r="D6">
        <v>0.5</v>
      </c>
      <c r="G6" s="26" t="s">
        <v>348</v>
      </c>
      <c r="H6">
        <v>1.4095599999999999</v>
      </c>
      <c r="J6" s="150" t="s">
        <v>349</v>
      </c>
      <c r="K6">
        <v>1.41107</v>
      </c>
      <c r="M6" s="173" t="s">
        <v>344</v>
      </c>
      <c r="O6" s="30">
        <v>-15.1</v>
      </c>
      <c r="P6">
        <v>-6322</v>
      </c>
      <c r="Q6" s="163">
        <f t="shared" si="0"/>
        <v>485879</v>
      </c>
      <c r="R6" s="96"/>
    </row>
    <row r="7" spans="1:18">
      <c r="J7" s="150"/>
      <c r="M7" s="173"/>
      <c r="O7" s="30"/>
      <c r="Q7" s="163"/>
      <c r="R7" s="96"/>
    </row>
    <row r="8" spans="1:18">
      <c r="A8">
        <v>6</v>
      </c>
      <c r="B8" s="2" t="s">
        <v>356</v>
      </c>
      <c r="C8" s="93" t="s">
        <v>86</v>
      </c>
      <c r="D8">
        <v>0.5</v>
      </c>
      <c r="G8" s="26" t="s">
        <v>357</v>
      </c>
      <c r="H8">
        <v>0.65646000000000004</v>
      </c>
      <c r="J8" s="150" t="s">
        <v>359</v>
      </c>
      <c r="K8">
        <v>0.65644999999999998</v>
      </c>
      <c r="M8" s="173" t="s">
        <v>343</v>
      </c>
      <c r="N8" s="29">
        <v>0.1</v>
      </c>
      <c r="O8" s="30"/>
      <c r="P8">
        <v>59</v>
      </c>
      <c r="Q8" s="163">
        <f>Q6+P8</f>
        <v>485938</v>
      </c>
      <c r="R8" s="96"/>
    </row>
    <row r="9" spans="1:18">
      <c r="A9">
        <v>7</v>
      </c>
      <c r="B9" s="2" t="s">
        <v>356</v>
      </c>
      <c r="C9" s="93" t="s">
        <v>86</v>
      </c>
      <c r="D9">
        <v>0.35</v>
      </c>
      <c r="G9" s="26" t="s">
        <v>358</v>
      </c>
      <c r="H9">
        <v>0.65510999999999997</v>
      </c>
      <c r="J9" s="150" t="s">
        <v>360</v>
      </c>
      <c r="K9">
        <v>0.65510000000000002</v>
      </c>
      <c r="M9" s="173" t="s">
        <v>343</v>
      </c>
      <c r="N9" s="29">
        <v>1</v>
      </c>
      <c r="O9" s="30"/>
      <c r="P9">
        <v>42</v>
      </c>
      <c r="Q9" s="163">
        <f t="shared" si="0"/>
        <v>485980</v>
      </c>
      <c r="R9" s="96"/>
    </row>
    <row r="10" spans="1:18">
      <c r="A10">
        <v>8</v>
      </c>
      <c r="B10" s="2" t="s">
        <v>363</v>
      </c>
      <c r="C10" s="93" t="s">
        <v>86</v>
      </c>
      <c r="D10">
        <v>0.11</v>
      </c>
      <c r="G10" s="26" t="s">
        <v>367</v>
      </c>
      <c r="H10">
        <v>1.54928</v>
      </c>
      <c r="J10" s="150" t="s">
        <v>372</v>
      </c>
      <c r="K10">
        <v>1.5575300000000001</v>
      </c>
      <c r="M10" s="173" t="s">
        <v>344</v>
      </c>
      <c r="O10" s="30">
        <v>-82.5</v>
      </c>
      <c r="P10">
        <v>-7439</v>
      </c>
      <c r="Q10" s="163">
        <f t="shared" si="0"/>
        <v>478541</v>
      </c>
      <c r="R10" s="96"/>
    </row>
    <row r="11" spans="1:18">
      <c r="A11">
        <v>9</v>
      </c>
      <c r="B11" s="2" t="s">
        <v>363</v>
      </c>
      <c r="C11" s="93" t="s">
        <v>86</v>
      </c>
      <c r="D11">
        <v>0.11</v>
      </c>
      <c r="G11" s="26" t="s">
        <v>368</v>
      </c>
      <c r="H11">
        <v>1.5511299999999999</v>
      </c>
      <c r="J11" s="150" t="s">
        <v>373</v>
      </c>
      <c r="K11">
        <v>1.55115</v>
      </c>
      <c r="M11" s="173" t="s">
        <v>343</v>
      </c>
      <c r="O11" s="30">
        <v>-0.2</v>
      </c>
      <c r="P11">
        <v>-18</v>
      </c>
      <c r="Q11" s="163">
        <f t="shared" si="0"/>
        <v>478523</v>
      </c>
      <c r="R11" s="96"/>
    </row>
    <row r="12" spans="1:18">
      <c r="A12">
        <v>10</v>
      </c>
      <c r="B12" s="2" t="s">
        <v>364</v>
      </c>
      <c r="C12" s="93" t="s">
        <v>86</v>
      </c>
      <c r="D12">
        <v>0.2</v>
      </c>
      <c r="G12" s="26" t="s">
        <v>369</v>
      </c>
      <c r="H12">
        <v>1.0047299999999999</v>
      </c>
      <c r="J12" s="150" t="s">
        <v>376</v>
      </c>
      <c r="K12">
        <v>1.00613</v>
      </c>
      <c r="M12" s="173" t="s">
        <v>344</v>
      </c>
      <c r="O12" s="30">
        <v>-14</v>
      </c>
      <c r="P12">
        <v>-3279</v>
      </c>
      <c r="Q12" s="163">
        <f t="shared" si="0"/>
        <v>475244</v>
      </c>
      <c r="R12" s="96"/>
    </row>
    <row r="13" spans="1:18">
      <c r="A13">
        <v>11</v>
      </c>
      <c r="B13" s="2" t="s">
        <v>364</v>
      </c>
      <c r="C13" s="93" t="s">
        <v>86</v>
      </c>
      <c r="D13">
        <v>0.1</v>
      </c>
      <c r="G13" s="26" t="s">
        <v>370</v>
      </c>
      <c r="H13">
        <v>1.00614</v>
      </c>
      <c r="J13" s="150" t="s">
        <v>374</v>
      </c>
      <c r="K13">
        <v>1.0080499999999999</v>
      </c>
      <c r="M13" s="173" t="s">
        <v>344</v>
      </c>
      <c r="O13" s="30">
        <v>-19.100000000000001</v>
      </c>
      <c r="P13">
        <v>-2232</v>
      </c>
      <c r="Q13" s="163">
        <f t="shared" si="0"/>
        <v>473012</v>
      </c>
      <c r="R13" s="96"/>
    </row>
    <row r="14" spans="1:18">
      <c r="A14">
        <v>12</v>
      </c>
      <c r="B14" s="2" t="s">
        <v>365</v>
      </c>
      <c r="C14" s="93" t="s">
        <v>366</v>
      </c>
      <c r="D14">
        <v>0.5</v>
      </c>
      <c r="G14" s="26" t="s">
        <v>371</v>
      </c>
      <c r="H14">
        <v>170.28899999999999</v>
      </c>
      <c r="J14" s="150" t="s">
        <v>375</v>
      </c>
      <c r="K14">
        <v>169.93299999999999</v>
      </c>
      <c r="M14" s="173" t="s">
        <v>344</v>
      </c>
      <c r="O14" s="30">
        <v>-35.6</v>
      </c>
      <c r="P14">
        <v>-17800</v>
      </c>
      <c r="Q14" s="163">
        <f t="shared" si="0"/>
        <v>455212</v>
      </c>
      <c r="R14" s="96"/>
    </row>
    <row r="15" spans="1:18">
      <c r="J15" s="150"/>
      <c r="M15" s="173"/>
      <c r="O15" s="30"/>
      <c r="Q15" s="163"/>
      <c r="R15" s="96"/>
    </row>
    <row r="16" spans="1:18">
      <c r="A16">
        <v>13</v>
      </c>
      <c r="B16" s="2" t="s">
        <v>383</v>
      </c>
      <c r="C16" s="93" t="s">
        <v>86</v>
      </c>
      <c r="D16">
        <v>0.1</v>
      </c>
      <c r="G16" s="26" t="s">
        <v>386</v>
      </c>
      <c r="H16">
        <v>0.75914000000000004</v>
      </c>
      <c r="J16" s="150" t="s">
        <v>389</v>
      </c>
      <c r="K16">
        <v>0.76207000000000003</v>
      </c>
      <c r="M16" s="173" t="s">
        <v>391</v>
      </c>
      <c r="O16" s="30">
        <v>-29.3</v>
      </c>
      <c r="P16">
        <v>-4933</v>
      </c>
      <c r="Q16" s="163">
        <f>Q14+P16</f>
        <v>450279</v>
      </c>
      <c r="R16" s="96"/>
    </row>
    <row r="17" spans="1:18">
      <c r="A17">
        <v>14</v>
      </c>
      <c r="B17" s="2" t="s">
        <v>384</v>
      </c>
      <c r="C17" s="93" t="s">
        <v>332</v>
      </c>
      <c r="D17">
        <v>0.2</v>
      </c>
      <c r="G17" s="26" t="s">
        <v>387</v>
      </c>
      <c r="H17">
        <v>81.378</v>
      </c>
      <c r="J17" s="150" t="s">
        <v>390</v>
      </c>
      <c r="K17">
        <v>80.837000000000003</v>
      </c>
      <c r="M17" s="173" t="s">
        <v>391</v>
      </c>
      <c r="O17" s="30">
        <v>-54.1</v>
      </c>
      <c r="P17">
        <v>-10820</v>
      </c>
      <c r="Q17" s="163">
        <f t="shared" si="0"/>
        <v>439459</v>
      </c>
      <c r="R17" s="96"/>
    </row>
    <row r="18" spans="1:18">
      <c r="A18">
        <v>15</v>
      </c>
      <c r="B18" s="2" t="s">
        <v>384</v>
      </c>
      <c r="C18" s="93" t="s">
        <v>332</v>
      </c>
      <c r="D18">
        <v>0.2</v>
      </c>
      <c r="G18" s="26" t="s">
        <v>387</v>
      </c>
      <c r="H18">
        <v>81.283000000000001</v>
      </c>
      <c r="J18" s="150" t="s">
        <v>390</v>
      </c>
      <c r="K18">
        <v>80.837000000000003</v>
      </c>
      <c r="M18" s="173" t="s">
        <v>391</v>
      </c>
      <c r="O18" s="30">
        <v>-44.6</v>
      </c>
      <c r="P18">
        <v>-8920</v>
      </c>
      <c r="Q18" s="163">
        <f t="shared" si="0"/>
        <v>430539</v>
      </c>
      <c r="R18" s="96"/>
    </row>
    <row r="19" spans="1:18">
      <c r="A19">
        <v>16</v>
      </c>
      <c r="B19" s="2" t="s">
        <v>385</v>
      </c>
      <c r="C19" s="93" t="s">
        <v>86</v>
      </c>
      <c r="D19">
        <v>0.5</v>
      </c>
      <c r="G19" s="26" t="s">
        <v>388</v>
      </c>
      <c r="H19">
        <v>1.5678700000000001</v>
      </c>
      <c r="J19" s="150" t="s">
        <v>388</v>
      </c>
      <c r="K19">
        <v>1.57203</v>
      </c>
      <c r="M19" s="173" t="s">
        <v>391</v>
      </c>
      <c r="O19" s="30">
        <v>-41.6</v>
      </c>
      <c r="P19">
        <v>-16889</v>
      </c>
      <c r="Q19" s="163">
        <f t="shared" si="0"/>
        <v>413650</v>
      </c>
      <c r="R19" s="96"/>
    </row>
    <row r="20" spans="1:18">
      <c r="J20" s="150"/>
      <c r="O20" s="30"/>
      <c r="R20" s="96"/>
    </row>
    <row r="21" spans="1:18">
      <c r="A21">
        <v>17</v>
      </c>
      <c r="B21" s="2" t="s">
        <v>396</v>
      </c>
      <c r="C21" s="93" t="s">
        <v>399</v>
      </c>
      <c r="D21">
        <v>0.5</v>
      </c>
      <c r="G21" s="26" t="s">
        <v>401</v>
      </c>
      <c r="H21">
        <v>0.69955999999999996</v>
      </c>
      <c r="J21" s="150" t="s">
        <v>404</v>
      </c>
      <c r="K21">
        <v>0.70152999999999999</v>
      </c>
      <c r="M21" s="173" t="s">
        <v>407</v>
      </c>
      <c r="O21" s="30">
        <v>-19.7</v>
      </c>
      <c r="P21">
        <v>-11693</v>
      </c>
      <c r="Q21" s="163">
        <f>Q19+P21</f>
        <v>401957</v>
      </c>
      <c r="R21" s="96"/>
    </row>
    <row r="22" spans="1:18">
      <c r="A22">
        <v>18</v>
      </c>
      <c r="B22" s="2" t="s">
        <v>397</v>
      </c>
      <c r="C22" s="93" t="s">
        <v>400</v>
      </c>
      <c r="D22">
        <v>0.2</v>
      </c>
      <c r="G22" s="26" t="s">
        <v>402</v>
      </c>
      <c r="H22">
        <v>1.42475</v>
      </c>
      <c r="J22" s="150" t="s">
        <v>405</v>
      </c>
      <c r="K22">
        <v>1.4348700000000001</v>
      </c>
      <c r="M22" s="173" t="s">
        <v>408</v>
      </c>
      <c r="N22" s="29">
        <v>101.2</v>
      </c>
      <c r="O22" s="30"/>
      <c r="P22">
        <v>24026</v>
      </c>
      <c r="Q22" s="163">
        <f t="shared" si="0"/>
        <v>425983</v>
      </c>
      <c r="R22" s="96"/>
    </row>
    <row r="23" spans="1:18">
      <c r="A23">
        <v>19</v>
      </c>
      <c r="B23" s="2" t="s">
        <v>398</v>
      </c>
      <c r="C23" s="93" t="s">
        <v>399</v>
      </c>
      <c r="D23">
        <v>0.3</v>
      </c>
      <c r="G23" s="26" t="s">
        <v>403</v>
      </c>
      <c r="H23">
        <v>1.09101</v>
      </c>
      <c r="J23" s="150" t="s">
        <v>406</v>
      </c>
      <c r="K23">
        <v>1.08602</v>
      </c>
      <c r="M23" s="173" t="s">
        <v>408</v>
      </c>
      <c r="N23" s="29">
        <v>49.9</v>
      </c>
      <c r="O23" s="30"/>
      <c r="P23">
        <v>18155</v>
      </c>
      <c r="Q23" s="163">
        <f t="shared" si="0"/>
        <v>444138</v>
      </c>
      <c r="R23" s="96"/>
    </row>
    <row r="24" spans="1:18">
      <c r="J24" s="150"/>
      <c r="O24" s="30"/>
      <c r="R24" s="96"/>
    </row>
    <row r="25" spans="1:18">
      <c r="J25" s="150"/>
      <c r="O25" s="30"/>
      <c r="R25" s="96"/>
    </row>
    <row r="26" spans="1:18">
      <c r="J26" s="150"/>
      <c r="O26" s="30"/>
      <c r="R26" s="96"/>
    </row>
    <row r="27" spans="1:18">
      <c r="J27" s="150"/>
      <c r="O27" s="30"/>
      <c r="R27" s="96"/>
    </row>
    <row r="28" spans="1:18">
      <c r="J28" s="150"/>
      <c r="O28" s="30"/>
      <c r="R28" s="96"/>
    </row>
    <row r="29" spans="1:18">
      <c r="J29" s="150"/>
      <c r="O29" s="30"/>
      <c r="R29" s="96"/>
    </row>
    <row r="30" spans="1:18">
      <c r="J30" s="150"/>
      <c r="O30" s="30"/>
      <c r="R30" s="96"/>
    </row>
    <row r="31" spans="1:18">
      <c r="J31" s="150"/>
      <c r="O31" s="30"/>
      <c r="R31" s="96"/>
    </row>
    <row r="32" spans="1:18">
      <c r="N32" s="30"/>
      <c r="O32" s="30"/>
    </row>
    <row r="33" spans="4:16" ht="13.5" customHeight="1" thickBot="1"/>
    <row r="34" spans="4:16" ht="13.5" customHeight="1" thickBot="1">
      <c r="D34" s="193" t="s">
        <v>88</v>
      </c>
      <c r="E34" s="194"/>
      <c r="F34" s="195"/>
      <c r="G34" s="196"/>
      <c r="H34" s="33"/>
      <c r="I34" s="33"/>
      <c r="J34" s="34"/>
      <c r="L34" s="197" t="s">
        <v>89</v>
      </c>
      <c r="M34" s="198"/>
      <c r="N34" s="35" t="s">
        <v>90</v>
      </c>
      <c r="O34" s="36" t="s">
        <v>91</v>
      </c>
    </row>
    <row r="35" spans="4:16">
      <c r="D35" s="37" t="s">
        <v>92</v>
      </c>
      <c r="E35" s="38"/>
      <c r="F35" s="191"/>
      <c r="G35" s="192"/>
      <c r="H35" s="39"/>
      <c r="I35" s="39"/>
      <c r="J35" s="40"/>
      <c r="L35" s="41"/>
      <c r="M35" s="42"/>
      <c r="N35" s="43"/>
      <c r="O35" s="44"/>
      <c r="P35" s="31"/>
    </row>
    <row r="36" spans="4:16">
      <c r="D36" s="45" t="s">
        <v>93</v>
      </c>
      <c r="E36" s="46"/>
      <c r="F36" s="191"/>
      <c r="G36" s="192"/>
      <c r="H36" s="39"/>
      <c r="I36" s="39"/>
      <c r="J36" s="32"/>
      <c r="L36" s="47"/>
      <c r="M36" s="48"/>
      <c r="N36" s="49"/>
      <c r="O36" s="50"/>
    </row>
    <row r="37" spans="4:16">
      <c r="D37" s="45" t="s">
        <v>94</v>
      </c>
      <c r="E37" s="46"/>
      <c r="F37" s="191"/>
      <c r="G37" s="192"/>
      <c r="H37" s="39"/>
      <c r="I37" s="39"/>
      <c r="J37" s="40"/>
      <c r="L37" s="47"/>
      <c r="M37" s="48"/>
      <c r="N37" s="49"/>
      <c r="O37" s="51"/>
    </row>
    <row r="38" spans="4:16">
      <c r="D38" s="45" t="s">
        <v>95</v>
      </c>
      <c r="E38" s="46"/>
      <c r="F38" s="191"/>
      <c r="G38" s="192"/>
      <c r="H38" s="39"/>
      <c r="I38" s="39"/>
      <c r="J38" s="40"/>
      <c r="L38" s="47"/>
      <c r="M38" s="48"/>
      <c r="N38" s="49"/>
      <c r="O38" s="51"/>
    </row>
    <row r="39" spans="4:16">
      <c r="D39" s="45" t="s">
        <v>96</v>
      </c>
      <c r="E39" s="46"/>
      <c r="F39" s="191"/>
      <c r="G39" s="192"/>
      <c r="H39" s="39"/>
      <c r="I39" s="39"/>
      <c r="J39" s="40"/>
      <c r="L39" s="47"/>
      <c r="M39" s="48"/>
      <c r="N39" s="49"/>
      <c r="O39" s="51"/>
    </row>
    <row r="40" spans="4:16">
      <c r="D40" s="45" t="s">
        <v>97</v>
      </c>
      <c r="E40" s="52"/>
      <c r="F40" s="191"/>
      <c r="G40" s="192"/>
      <c r="H40" s="39"/>
      <c r="I40" s="39"/>
      <c r="J40" s="40"/>
      <c r="L40" s="47"/>
      <c r="M40" s="48"/>
      <c r="N40" s="49"/>
      <c r="O40" s="51"/>
    </row>
    <row r="41" spans="4:16">
      <c r="D41" s="45" t="s">
        <v>98</v>
      </c>
      <c r="E41" s="46"/>
      <c r="F41" s="191"/>
      <c r="G41" s="192"/>
      <c r="H41" s="39"/>
      <c r="I41" s="39"/>
      <c r="J41" s="40"/>
      <c r="L41" s="47"/>
      <c r="M41" s="48"/>
      <c r="N41" s="49"/>
      <c r="O41" s="51"/>
    </row>
    <row r="42" spans="4:16">
      <c r="D42" s="53" t="s">
        <v>99</v>
      </c>
      <c r="E42" s="54"/>
      <c r="F42" s="199"/>
      <c r="G42" s="200"/>
      <c r="H42" s="39"/>
      <c r="I42" s="39"/>
      <c r="J42" s="40"/>
      <c r="L42" s="47"/>
      <c r="M42" s="48"/>
      <c r="N42" s="49"/>
      <c r="O42" s="51"/>
    </row>
    <row r="43" spans="4:16">
      <c r="D43" s="45" t="s">
        <v>100</v>
      </c>
      <c r="E43" s="46"/>
      <c r="F43" s="191"/>
      <c r="G43" s="192"/>
      <c r="H43" s="39"/>
      <c r="I43" s="39"/>
      <c r="J43" s="40"/>
      <c r="L43" s="47"/>
      <c r="M43" s="48"/>
      <c r="N43" s="49"/>
      <c r="O43" s="51"/>
    </row>
    <row r="44" spans="4:16">
      <c r="D44" s="45" t="s">
        <v>101</v>
      </c>
      <c r="E44" s="52"/>
      <c r="F44" s="191"/>
      <c r="G44" s="192"/>
      <c r="H44" s="39"/>
      <c r="I44" s="39"/>
      <c r="J44" s="40"/>
      <c r="L44" s="47"/>
      <c r="M44" s="48"/>
      <c r="N44" s="49"/>
      <c r="O44" s="51"/>
    </row>
    <row r="45" spans="4:16">
      <c r="D45" s="45" t="s">
        <v>102</v>
      </c>
      <c r="E45" s="46"/>
      <c r="F45" s="191"/>
      <c r="G45" s="192"/>
      <c r="H45" s="39"/>
      <c r="I45" s="39"/>
      <c r="J45" s="40"/>
      <c r="L45" s="41"/>
      <c r="M45" s="42"/>
      <c r="N45" s="43"/>
      <c r="O45" s="55"/>
    </row>
    <row r="46" spans="4:16">
      <c r="D46" s="45" t="s">
        <v>103</v>
      </c>
      <c r="E46" s="56"/>
      <c r="F46" s="191"/>
      <c r="G46" s="192"/>
      <c r="H46" s="39"/>
      <c r="I46" s="39"/>
      <c r="J46" s="40"/>
      <c r="L46" s="47"/>
      <c r="M46" s="48"/>
      <c r="N46" s="49"/>
      <c r="O46" s="51"/>
    </row>
    <row r="47" spans="4:16">
      <c r="D47" s="45" t="s">
        <v>104</v>
      </c>
      <c r="E47" s="56"/>
      <c r="F47" s="191"/>
      <c r="G47" s="192"/>
      <c r="H47" s="39"/>
      <c r="I47" s="39"/>
      <c r="J47" s="40"/>
      <c r="L47" s="47"/>
      <c r="M47" s="48"/>
      <c r="N47" s="49"/>
      <c r="O47" s="51"/>
    </row>
    <row r="48" spans="4:16">
      <c r="D48" s="45" t="s">
        <v>105</v>
      </c>
      <c r="E48" s="46"/>
      <c r="F48" s="191"/>
      <c r="G48" s="192"/>
      <c r="H48" s="39"/>
      <c r="I48" s="39"/>
      <c r="J48" s="40"/>
      <c r="L48" s="47"/>
      <c r="M48" s="48"/>
      <c r="N48" s="49"/>
      <c r="O48" s="51"/>
    </row>
    <row r="49" spans="4:15">
      <c r="D49" s="45" t="s">
        <v>106</v>
      </c>
      <c r="E49" s="46"/>
      <c r="F49" s="191"/>
      <c r="G49" s="192"/>
      <c r="H49" s="39"/>
      <c r="I49" s="39"/>
      <c r="J49" s="40"/>
      <c r="L49" s="47"/>
      <c r="M49" s="48"/>
      <c r="N49" s="49"/>
      <c r="O49" s="51"/>
    </row>
    <row r="50" spans="4:15">
      <c r="D50" s="45" t="s">
        <v>107</v>
      </c>
      <c r="E50" s="57"/>
      <c r="F50" s="191"/>
      <c r="G50" s="192"/>
      <c r="H50" s="39"/>
      <c r="I50" s="39"/>
      <c r="J50" s="40"/>
      <c r="L50" s="47"/>
      <c r="M50" s="48"/>
      <c r="N50" s="49"/>
      <c r="O50" s="51"/>
    </row>
    <row r="51" spans="4:15" ht="14.25" thickBot="1">
      <c r="D51" s="58" t="s">
        <v>108</v>
      </c>
      <c r="E51" s="59"/>
      <c r="F51" s="201"/>
      <c r="G51" s="202"/>
      <c r="H51" s="39"/>
      <c r="I51" s="39"/>
      <c r="J51" s="40"/>
      <c r="L51" s="47"/>
      <c r="M51" s="48"/>
      <c r="N51" s="49"/>
      <c r="O51" s="51"/>
    </row>
    <row r="52" spans="4:15">
      <c r="G52" s="60"/>
      <c r="H52" s="39"/>
      <c r="I52" s="39"/>
      <c r="J52" s="40"/>
      <c r="L52" s="47"/>
      <c r="M52" s="48"/>
      <c r="N52" s="49"/>
      <c r="O52" s="51"/>
    </row>
    <row r="53" spans="4:15" ht="14.25" thickBot="1">
      <c r="G53" s="60"/>
      <c r="H53" s="39"/>
      <c r="I53" s="39"/>
      <c r="J53" s="40"/>
      <c r="L53" s="61"/>
      <c r="M53" s="62"/>
      <c r="N53" s="63"/>
      <c r="O53" s="64"/>
    </row>
    <row r="54" spans="4:15" ht="14.25" thickBot="1">
      <c r="G54" s="60"/>
      <c r="H54" s="39"/>
      <c r="I54" s="39"/>
      <c r="J54" s="40"/>
      <c r="L54" s="65" t="s">
        <v>87</v>
      </c>
      <c r="M54" s="66">
        <f>SUM(M35:M53)</f>
        <v>0</v>
      </c>
      <c r="N54" s="67">
        <f>SUM(N35:N53)</f>
        <v>0</v>
      </c>
      <c r="O54" s="68">
        <f>SUM(O35:O53)</f>
        <v>0</v>
      </c>
    </row>
    <row r="56" spans="4:15" ht="13.5" customHeight="1" thickBot="1"/>
    <row r="57" spans="4:15" ht="13.5" customHeight="1" thickBot="1">
      <c r="G57" s="197" t="s">
        <v>109</v>
      </c>
      <c r="H57" s="198"/>
      <c r="I57" s="69" t="s">
        <v>90</v>
      </c>
      <c r="J57" s="70" t="s">
        <v>91</v>
      </c>
      <c r="K57" s="71" t="s">
        <v>110</v>
      </c>
    </row>
    <row r="58" spans="4:15">
      <c r="G58" s="72" t="s">
        <v>111</v>
      </c>
      <c r="H58" s="42">
        <v>0</v>
      </c>
      <c r="I58" s="73">
        <v>0</v>
      </c>
      <c r="J58" s="74">
        <v>0</v>
      </c>
      <c r="K58" s="75">
        <v>0</v>
      </c>
    </row>
    <row r="59" spans="4:15">
      <c r="G59" s="76" t="s">
        <v>112</v>
      </c>
      <c r="H59" s="48">
        <v>0</v>
      </c>
      <c r="I59" s="48">
        <v>0</v>
      </c>
      <c r="J59" s="77">
        <v>0</v>
      </c>
      <c r="K59" s="78">
        <v>0</v>
      </c>
    </row>
    <row r="60" spans="4:15">
      <c r="G60" s="76" t="s">
        <v>113</v>
      </c>
      <c r="H60" s="48">
        <v>0</v>
      </c>
      <c r="I60" s="48">
        <v>0</v>
      </c>
      <c r="J60" s="77">
        <v>0</v>
      </c>
      <c r="K60" s="78">
        <v>0</v>
      </c>
    </row>
    <row r="61" spans="4:15">
      <c r="G61" s="76" t="s">
        <v>114</v>
      </c>
      <c r="H61" s="48">
        <v>0</v>
      </c>
      <c r="I61" s="48">
        <v>0</v>
      </c>
      <c r="J61" s="77">
        <v>0</v>
      </c>
      <c r="K61" s="78">
        <v>0</v>
      </c>
    </row>
    <row r="62" spans="4:15" ht="14.25" thickBot="1">
      <c r="G62" s="79" t="s">
        <v>115</v>
      </c>
      <c r="H62" s="80">
        <v>0</v>
      </c>
      <c r="I62" s="80">
        <v>0</v>
      </c>
      <c r="J62" s="81">
        <v>0</v>
      </c>
      <c r="K62" s="82">
        <v>0</v>
      </c>
    </row>
    <row r="63" spans="4:15" ht="14.25" thickBot="1">
      <c r="G63" s="83" t="s">
        <v>87</v>
      </c>
      <c r="H63" s="84"/>
      <c r="I63" s="84"/>
      <c r="J63" s="77"/>
      <c r="K63" s="85">
        <f>SUM(K58:K62)</f>
        <v>0</v>
      </c>
    </row>
  </sheetData>
  <autoFilter ref="A1:Q31"/>
  <mergeCells count="20">
    <mergeCell ref="F51:G51"/>
    <mergeCell ref="G57:H57"/>
    <mergeCell ref="F45:G45"/>
    <mergeCell ref="F46:G46"/>
    <mergeCell ref="F47:G47"/>
    <mergeCell ref="F48:G48"/>
    <mergeCell ref="F49:G49"/>
    <mergeCell ref="F50:G50"/>
    <mergeCell ref="F44:G44"/>
    <mergeCell ref="D34:G34"/>
    <mergeCell ref="L34:M34"/>
    <mergeCell ref="F35:G35"/>
    <mergeCell ref="F36:G36"/>
    <mergeCell ref="F37:G37"/>
    <mergeCell ref="F38:G38"/>
    <mergeCell ref="F39:G39"/>
    <mergeCell ref="F40:G40"/>
    <mergeCell ref="F41:G41"/>
    <mergeCell ref="F42:G42"/>
    <mergeCell ref="F43:G43"/>
  </mergeCells>
  <phoneticPr fontId="2"/>
  <pageMargins left="0.69861111111111107" right="0.69861111111111107" top="0.75" bottom="0.75" header="0.3" footer="0.3"/>
  <pageSetup paperSize="9" firstPageNumber="4294963191" orientation="portrait" horizontalDpi="1200" r:id="rId1"/>
  <headerFooter alignWithMargins="0"/>
</worksheet>
</file>

<file path=xl/worksheets/sheet3.xml><?xml version="1.0" encoding="utf-8"?>
<worksheet xmlns="http://schemas.openxmlformats.org/spreadsheetml/2006/main" xmlns:r="http://schemas.openxmlformats.org/officeDocument/2006/relationships">
  <sheetPr>
    <tabColor rgb="FFFFC000"/>
  </sheetPr>
  <dimension ref="A1"/>
  <sheetViews>
    <sheetView zoomScale="97" zoomScaleSheetLayoutView="100" workbookViewId="0">
      <selection activeCell="A30" sqref="A30"/>
    </sheetView>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4.xml><?xml version="1.0" encoding="utf-8"?>
<worksheet xmlns="http://schemas.openxmlformats.org/spreadsheetml/2006/main" xmlns:r="http://schemas.openxmlformats.org/officeDocument/2006/relationships">
  <sheetPr>
    <tabColor rgb="FFFFC000"/>
  </sheetPr>
  <dimension ref="A1:A29"/>
  <sheetViews>
    <sheetView topLeftCell="A22" zoomScale="115" zoomScaleSheetLayoutView="100" workbookViewId="0">
      <selection activeCell="A30" sqref="A30"/>
    </sheetView>
  </sheetViews>
  <sheetFormatPr defaultColWidth="8.875" defaultRowHeight="13.5"/>
  <cols>
    <col min="1" max="1" width="142.75" style="2" customWidth="1"/>
  </cols>
  <sheetData>
    <row r="1" spans="1:1">
      <c r="A1" s="12" t="s">
        <v>378</v>
      </c>
    </row>
    <row r="2" spans="1:1">
      <c r="A2" s="2" t="s">
        <v>339</v>
      </c>
    </row>
    <row r="3" spans="1:1">
      <c r="A3" s="2" t="s">
        <v>340</v>
      </c>
    </row>
    <row r="4" spans="1:1">
      <c r="A4" s="2" t="s">
        <v>341</v>
      </c>
    </row>
    <row r="5" spans="1:1">
      <c r="A5" s="2" t="s">
        <v>345</v>
      </c>
    </row>
    <row r="6" spans="1:1">
      <c r="A6" s="2" t="s">
        <v>350</v>
      </c>
    </row>
    <row r="8" spans="1:1">
      <c r="A8" s="2" t="s">
        <v>351</v>
      </c>
    </row>
    <row r="9" spans="1:1">
      <c r="A9" s="2" t="s">
        <v>352</v>
      </c>
    </row>
    <row r="10" spans="1:1">
      <c r="A10" s="2" t="s">
        <v>353</v>
      </c>
    </row>
    <row r="11" spans="1:1">
      <c r="A11" s="2" t="s">
        <v>354</v>
      </c>
    </row>
    <row r="12" spans="1:1">
      <c r="A12" s="2" t="s">
        <v>355</v>
      </c>
    </row>
    <row r="14" spans="1:1">
      <c r="A14" s="12" t="s">
        <v>361</v>
      </c>
    </row>
    <row r="15" spans="1:1">
      <c r="A15" s="12" t="s">
        <v>379</v>
      </c>
    </row>
    <row r="16" spans="1:1">
      <c r="A16" s="12" t="s">
        <v>380</v>
      </c>
    </row>
    <row r="17" spans="1:1" ht="27">
      <c r="A17" s="6" t="s">
        <v>362</v>
      </c>
    </row>
    <row r="18" spans="1:1">
      <c r="A18" s="2" t="s">
        <v>381</v>
      </c>
    </row>
    <row r="19" spans="1:1">
      <c r="A19" s="2" t="s">
        <v>382</v>
      </c>
    </row>
    <row r="20" spans="1:1">
      <c r="A20" s="2" t="s">
        <v>377</v>
      </c>
    </row>
    <row r="22" spans="1:1">
      <c r="A22" s="12" t="s">
        <v>392</v>
      </c>
    </row>
    <row r="23" spans="1:1">
      <c r="A23" s="2" t="s">
        <v>394</v>
      </c>
    </row>
    <row r="24" spans="1:1">
      <c r="A24" s="2" t="s">
        <v>395</v>
      </c>
    </row>
    <row r="26" spans="1:1">
      <c r="A26" s="12" t="s">
        <v>409</v>
      </c>
    </row>
    <row r="27" spans="1:1">
      <c r="A27" s="2" t="s">
        <v>414</v>
      </c>
    </row>
    <row r="28" spans="1:1" ht="27">
      <c r="A28" s="6" t="s">
        <v>415</v>
      </c>
    </row>
    <row r="29" spans="1:1">
      <c r="A29" s="2" t="s">
        <v>410</v>
      </c>
    </row>
  </sheetData>
  <phoneticPr fontId="2"/>
  <pageMargins left="0.75" right="0.75" top="1" bottom="1" header="0.51111111111111107" footer="0.51111111111111107"/>
  <pageSetup paperSize="9" firstPageNumber="4294963191" orientation="portrait" r:id="rId1"/>
  <headerFooter alignWithMargins="0"/>
</worksheet>
</file>

<file path=xl/worksheets/sheet5.xml><?xml version="1.0" encoding="utf-8"?>
<worksheet xmlns="http://schemas.openxmlformats.org/spreadsheetml/2006/main" xmlns:r="http://schemas.openxmlformats.org/officeDocument/2006/relationships">
  <sheetPr codeName="Sheet5">
    <tabColor rgb="FF00FF00"/>
  </sheetPr>
  <dimension ref="A1:D17"/>
  <sheetViews>
    <sheetView workbookViewId="0">
      <selection activeCell="B5" sqref="B5"/>
    </sheetView>
  </sheetViews>
  <sheetFormatPr defaultRowHeight="13.5"/>
  <cols>
    <col min="1" max="4" width="35.625" style="101" customWidth="1"/>
  </cols>
  <sheetData>
    <row r="1" spans="1:4" ht="83.25" customHeight="1">
      <c r="A1" s="203" t="s">
        <v>142</v>
      </c>
      <c r="B1" s="204"/>
      <c r="C1" s="204"/>
      <c r="D1" s="204"/>
    </row>
    <row r="2" spans="1:4" s="99" customFormat="1" ht="21.75" customHeight="1" thickBot="1">
      <c r="A2" s="103" t="s">
        <v>135</v>
      </c>
      <c r="B2" s="103" t="s">
        <v>136</v>
      </c>
      <c r="C2" s="103" t="s">
        <v>137</v>
      </c>
      <c r="D2" s="103" t="s">
        <v>138</v>
      </c>
    </row>
    <row r="3" spans="1:4" s="99" customFormat="1" ht="27.75" thickTop="1">
      <c r="A3" s="158" t="s">
        <v>294</v>
      </c>
      <c r="B3" s="102" t="s">
        <v>129</v>
      </c>
      <c r="C3" s="162" t="s">
        <v>295</v>
      </c>
      <c r="D3" s="102" t="s">
        <v>130</v>
      </c>
    </row>
    <row r="4" spans="1:4" s="99" customFormat="1" ht="40.5">
      <c r="A4" s="98" t="s">
        <v>139</v>
      </c>
      <c r="B4" s="108" t="s">
        <v>267</v>
      </c>
      <c r="C4" s="104" t="s">
        <v>141</v>
      </c>
      <c r="D4" s="151" t="s">
        <v>228</v>
      </c>
    </row>
    <row r="5" spans="1:4" s="99" customFormat="1" ht="40.5">
      <c r="A5" s="105" t="s">
        <v>149</v>
      </c>
      <c r="B5" s="98" t="s">
        <v>140</v>
      </c>
      <c r="C5" s="154" t="s">
        <v>292</v>
      </c>
      <c r="D5" s="154" t="s">
        <v>284</v>
      </c>
    </row>
    <row r="6" spans="1:4" s="99" customFormat="1" ht="33" customHeight="1">
      <c r="A6" s="98" t="s">
        <v>143</v>
      </c>
      <c r="B6" s="161" t="s">
        <v>311</v>
      </c>
      <c r="C6" s="98"/>
      <c r="D6" s="108" t="s">
        <v>286</v>
      </c>
    </row>
    <row r="7" spans="1:4" s="99" customFormat="1" ht="40.5">
      <c r="A7" s="154" t="s">
        <v>150</v>
      </c>
      <c r="B7" s="98" t="s">
        <v>134</v>
      </c>
      <c r="C7" s="98"/>
      <c r="D7" s="108" t="s">
        <v>314</v>
      </c>
    </row>
    <row r="8" spans="1:4" s="99" customFormat="1" ht="37.5" customHeight="1">
      <c r="A8" s="108" t="s">
        <v>154</v>
      </c>
      <c r="B8" s="154" t="s">
        <v>285</v>
      </c>
      <c r="C8" s="106"/>
      <c r="D8" s="108" t="s">
        <v>318</v>
      </c>
    </row>
    <row r="9" spans="1:4" s="99" customFormat="1" ht="37.5" customHeight="1">
      <c r="A9" s="108"/>
      <c r="B9" s="108" t="s">
        <v>393</v>
      </c>
      <c r="C9" s="175"/>
      <c r="D9" s="108"/>
    </row>
    <row r="10" spans="1:4" s="99" customFormat="1" ht="37.5" customHeight="1">
      <c r="A10" s="154" t="s">
        <v>233</v>
      </c>
      <c r="B10" s="154" t="s">
        <v>242</v>
      </c>
      <c r="C10" s="153"/>
      <c r="D10" s="153"/>
    </row>
    <row r="11" spans="1:4" s="99" customFormat="1">
      <c r="A11" s="100"/>
      <c r="B11" s="100"/>
      <c r="C11" s="100"/>
      <c r="D11" s="100"/>
    </row>
    <row r="12" spans="1:4" s="99" customFormat="1">
      <c r="A12" s="100"/>
      <c r="B12" s="100"/>
      <c r="C12" s="100"/>
      <c r="D12" s="100"/>
    </row>
    <row r="13" spans="1:4" s="99" customFormat="1">
      <c r="A13" s="100"/>
      <c r="B13" s="100"/>
      <c r="C13" s="100"/>
      <c r="D13" s="100"/>
    </row>
    <row r="14" spans="1:4" s="99" customFormat="1">
      <c r="A14" s="100"/>
      <c r="B14" s="100"/>
      <c r="C14" s="100"/>
      <c r="D14" s="100"/>
    </row>
    <row r="15" spans="1:4" s="99" customFormat="1">
      <c r="A15" s="100"/>
      <c r="B15" s="100"/>
      <c r="C15" s="100"/>
      <c r="D15" s="100"/>
    </row>
    <row r="16" spans="1:4" s="99" customFormat="1">
      <c r="A16" s="100"/>
      <c r="B16" s="100"/>
      <c r="C16" s="100"/>
      <c r="D16" s="100"/>
    </row>
    <row r="17" spans="1:4" s="99" customFormat="1">
      <c r="A17" s="100"/>
      <c r="B17" s="100"/>
      <c r="C17" s="100"/>
      <c r="D17" s="100"/>
    </row>
  </sheetData>
  <mergeCells count="1">
    <mergeCell ref="A1:D1"/>
  </mergeCells>
  <phoneticPr fontId="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sheetPr>
    <tabColor theme="0"/>
  </sheetPr>
  <dimension ref="A1:AD67"/>
  <sheetViews>
    <sheetView topLeftCell="A8" zoomScale="90" zoomScaleNormal="90" workbookViewId="0">
      <selection activeCell="C4" sqref="C4:D4"/>
    </sheetView>
  </sheetViews>
  <sheetFormatPr defaultRowHeight="13.5"/>
  <cols>
    <col min="2" max="3" width="10.875" bestFit="1" customWidth="1"/>
    <col min="4" max="4" width="10.875" customWidth="1"/>
    <col min="5" max="5" width="11.5" bestFit="1" customWidth="1"/>
    <col min="6" max="6" width="5" bestFit="1" customWidth="1"/>
    <col min="7" max="7" width="6.375" bestFit="1" customWidth="1"/>
    <col min="8" max="8" width="6.5" bestFit="1" customWidth="1"/>
    <col min="9" max="9" width="6.625" bestFit="1" customWidth="1"/>
    <col min="10" max="11" width="8.375" bestFit="1" customWidth="1"/>
    <col min="12" max="12" width="8.625" bestFit="1" customWidth="1"/>
    <col min="13" max="13" width="8" bestFit="1" customWidth="1"/>
    <col min="14" max="14" width="7.375" bestFit="1" customWidth="1"/>
    <col min="28" max="28" width="1.375" style="149" customWidth="1"/>
    <col min="29" max="29" width="3.375" customWidth="1"/>
    <col min="30" max="30" width="10.875" customWidth="1"/>
  </cols>
  <sheetData>
    <row r="1" spans="1:30" ht="17.25">
      <c r="A1" s="143" t="s">
        <v>223</v>
      </c>
    </row>
    <row r="2" spans="1:30">
      <c r="A2" s="210" t="s">
        <v>220</v>
      </c>
      <c r="B2" s="210"/>
      <c r="C2" s="211">
        <v>500000</v>
      </c>
      <c r="D2" s="211"/>
    </row>
    <row r="3" spans="1:30">
      <c r="A3" s="210" t="s">
        <v>221</v>
      </c>
      <c r="B3" s="210"/>
      <c r="C3" s="212">
        <f>SUM(C2,E37)</f>
        <v>441649</v>
      </c>
      <c r="D3" s="212"/>
    </row>
    <row r="4" spans="1:30">
      <c r="A4" s="210" t="s">
        <v>222</v>
      </c>
      <c r="B4" s="210"/>
      <c r="C4" s="213" t="e">
        <f>DATEVALUE(LEFT(デモトレ履歴!#REF!,4)&amp;"/"&amp;MID(デモトレ履歴!#REF!,6,2)&amp;"/"&amp;MID(デモトレ履歴!#REF!,9,2))</f>
        <v>#REF!</v>
      </c>
      <c r="D4" s="213"/>
    </row>
    <row r="6" spans="1:30" ht="17.25">
      <c r="A6" s="110" t="s">
        <v>159</v>
      </c>
      <c r="B6" s="111"/>
      <c r="C6" s="111"/>
      <c r="D6" s="111"/>
      <c r="E6" s="111"/>
      <c r="F6" s="111"/>
      <c r="G6" s="111"/>
      <c r="H6" s="111"/>
      <c r="I6" s="111"/>
      <c r="J6" s="111"/>
      <c r="K6" s="111"/>
      <c r="L6" s="111"/>
      <c r="M6" s="111"/>
      <c r="N6" s="111"/>
      <c r="AD6" s="111"/>
    </row>
    <row r="7" spans="1:30">
      <c r="A7" s="111"/>
      <c r="B7" s="111"/>
      <c r="C7" s="111"/>
      <c r="D7" s="111"/>
      <c r="E7" s="111"/>
      <c r="F7" s="111"/>
      <c r="G7" s="111"/>
      <c r="H7" s="111"/>
      <c r="I7" s="111"/>
      <c r="J7" s="111"/>
      <c r="K7" s="111"/>
      <c r="L7" s="111"/>
      <c r="M7" s="111"/>
      <c r="N7" s="111"/>
      <c r="AD7" s="111"/>
    </row>
    <row r="8" spans="1:30" ht="36">
      <c r="A8" s="112" t="s">
        <v>160</v>
      </c>
      <c r="B8" s="113" t="s">
        <v>161</v>
      </c>
      <c r="C8" s="113" t="s">
        <v>162</v>
      </c>
      <c r="D8" s="114" t="s">
        <v>189</v>
      </c>
      <c r="E8" s="113" t="s">
        <v>163</v>
      </c>
      <c r="F8" s="114" t="s">
        <v>207</v>
      </c>
      <c r="G8" s="113" t="s">
        <v>164</v>
      </c>
      <c r="H8" s="113" t="s">
        <v>165</v>
      </c>
      <c r="I8" s="113" t="s">
        <v>166</v>
      </c>
      <c r="J8" s="113" t="s">
        <v>167</v>
      </c>
      <c r="K8" s="113" t="s">
        <v>168</v>
      </c>
      <c r="L8" s="113" t="s">
        <v>169</v>
      </c>
      <c r="M8" s="114" t="s">
        <v>170</v>
      </c>
      <c r="N8" s="115" t="s">
        <v>171</v>
      </c>
      <c r="AD8" s="113" t="s">
        <v>208</v>
      </c>
    </row>
    <row r="9" spans="1:30">
      <c r="A9" s="116" t="s">
        <v>178</v>
      </c>
      <c r="B9" s="117">
        <f>SUMIFS(デモトレ履歴!$P$3:$P$31,デモトレ履歴!$M$3:$M$31,"win",デモトレ履歴!$B$3:$B$31,成績表!$A9&amp;"*")</f>
        <v>0</v>
      </c>
      <c r="C9" s="117">
        <f>SUMIFS(デモトレ履歴!$P$3:$P$31,デモトレ履歴!$M$3:$M$31,"loss",デモトレ履歴!$B$3:$B$31,成績表!$A9&amp;"*")</f>
        <v>0</v>
      </c>
      <c r="D9" s="117">
        <f>SUMIFS(デモトレ履歴!$P$3:$P$31,デモトレ履歴!$M$3:$M$31,"drw",デモトレ履歴!$B$3:$B$31,成績表!$A9&amp;"*")</f>
        <v>0</v>
      </c>
      <c r="E9" s="117">
        <f t="shared" ref="E9:E36" si="0">SUM(B9:D9)</f>
        <v>0</v>
      </c>
      <c r="F9" s="118">
        <f>COUNTIF(デモトレ履歴!$B$3:$B$31,成績表!$A9&amp;"*")</f>
        <v>0</v>
      </c>
      <c r="G9" s="118">
        <f>COUNTIFS(デモトレ履歴!$M$3:$M$31,"win",デモトレ履歴!$B$3:$B$31,成績表!$A9&amp;"*")</f>
        <v>0</v>
      </c>
      <c r="H9" s="118">
        <f>COUNTIFS(デモトレ履歴!$M$3:$M$31,"loss",デモトレ履歴!$B$3:$B$31,成績表!$A9&amp;"*")</f>
        <v>0</v>
      </c>
      <c r="I9" s="119">
        <f>COUNTIFS(デモトレ履歴!$M$3:$M$31,"drw",デモトレ履歴!$B$3:$B$31,成績表!$A9&amp;"*")</f>
        <v>0</v>
      </c>
      <c r="J9" s="120">
        <f>IF(G9&gt;0,G9/F9,0)</f>
        <v>0</v>
      </c>
      <c r="K9" s="121">
        <f t="shared" ref="K9:K36" si="1">IF(B9&lt;&gt;0,B9/G9,0)</f>
        <v>0</v>
      </c>
      <c r="L9" s="121">
        <f t="shared" ref="L9:L36" si="2">IF(C9&lt;&gt;0,C9/H9*-1,0)</f>
        <v>0</v>
      </c>
      <c r="M9" s="136">
        <f>IF(AND(K9&lt;&gt;0,L9&lt;&gt;0),K9/L9,0)</f>
        <v>0</v>
      </c>
      <c r="N9" s="137">
        <f t="shared" ref="N9:N36" si="3">IF(AND(B9&lt;&gt;0,C9&lt;&gt;0),B9/C9,0)</f>
        <v>0</v>
      </c>
      <c r="AD9" s="117">
        <f t="shared" ref="AD9:AD36" si="4">ABS(C9)</f>
        <v>0</v>
      </c>
    </row>
    <row r="10" spans="1:30">
      <c r="A10" s="122" t="s">
        <v>179</v>
      </c>
      <c r="B10" s="123">
        <f>SUMIFS(デモトレ履歴!$P$3:$P$31,デモトレ履歴!$M$3:$M$31,"win",デモトレ履歴!$B$3:$B$31,成績表!$A10&amp;"*")</f>
        <v>18155</v>
      </c>
      <c r="C10" s="123">
        <f>SUMIFS(デモトレ履歴!$P$3:$P$31,デモトレ履歴!$M$3:$M$31,"loss",デモトレ履歴!$B$3:$B$31,成績表!$A10&amp;"*")</f>
        <v>0</v>
      </c>
      <c r="D10" s="123">
        <f>SUMIFS(デモトレ履歴!$P$3:$P$31,デモトレ履歴!$M$3:$M$31,"drw",デモトレ履歴!$B$3:$B$31,成績表!$A10&amp;"*")</f>
        <v>-35</v>
      </c>
      <c r="E10" s="123">
        <f t="shared" si="0"/>
        <v>18120</v>
      </c>
      <c r="F10" s="124">
        <f>COUNTIF(デモトレ履歴!$B$3:$B$31,成績表!$A10&amp;"*")</f>
        <v>2</v>
      </c>
      <c r="G10" s="124">
        <f>COUNTIFS(デモトレ履歴!$M$3:$M$31,"win",デモトレ履歴!$B$3:$B$31,成績表!$A10&amp;"*")</f>
        <v>1</v>
      </c>
      <c r="H10" s="124">
        <f>COUNTIFS(デモトレ履歴!$M$3:$M$31,"loss",デモトレ履歴!$B$3:$B$31,成績表!$A10&amp;"*")</f>
        <v>0</v>
      </c>
      <c r="I10" s="124">
        <f>COUNTIFS(デモトレ履歴!$M$3:$M$31,"drw",デモトレ履歴!$B$3:$B$31,成績表!$A10&amp;"*")</f>
        <v>1</v>
      </c>
      <c r="J10" s="125">
        <f t="shared" ref="J10:J36" si="5">IF(G10&gt;0,G10/F10,0)</f>
        <v>0.5</v>
      </c>
      <c r="K10" s="123">
        <f t="shared" si="1"/>
        <v>18155</v>
      </c>
      <c r="L10" s="123">
        <f t="shared" si="2"/>
        <v>0</v>
      </c>
      <c r="M10" s="138">
        <f t="shared" ref="M10:M35" si="6">IF(AND(K10&lt;&gt;0,L10&lt;&gt;0),K10/L10,0)</f>
        <v>0</v>
      </c>
      <c r="N10" s="139">
        <f t="shared" si="3"/>
        <v>0</v>
      </c>
      <c r="AD10" s="123">
        <f t="shared" si="4"/>
        <v>0</v>
      </c>
    </row>
    <row r="11" spans="1:30">
      <c r="A11" s="122" t="s">
        <v>180</v>
      </c>
      <c r="B11" s="123">
        <f>SUMIFS(デモトレ履歴!$P$3:$P$31,デモトレ履歴!$M$3:$M$31,"win",デモトレ履歴!$B$3:$B$31,成績表!$A11&amp;"*")</f>
        <v>0</v>
      </c>
      <c r="C11" s="123">
        <f>SUMIFS(デモトレ履歴!$P$3:$P$31,デモトレ履歴!$M$3:$M$31,"loss",デモトレ履歴!$B$3:$B$31,成績表!$A11&amp;"*")</f>
        <v>0</v>
      </c>
      <c r="D11" s="123">
        <f>SUMIFS(デモトレ履歴!$P$3:$P$31,デモトレ履歴!$M$3:$M$31,"drw",デモトレ履歴!$B$3:$B$31,成績表!$A11&amp;"*")</f>
        <v>0</v>
      </c>
      <c r="E11" s="123">
        <f t="shared" si="0"/>
        <v>0</v>
      </c>
      <c r="F11" s="124">
        <f>COUNTIF(デモトレ履歴!$B$3:$B$31,成績表!$A11&amp;"*")</f>
        <v>0</v>
      </c>
      <c r="G11" s="124">
        <f>COUNTIFS(デモトレ履歴!$M$3:$M$31,"win",デモトレ履歴!$B$3:$B$31,成績表!$A11&amp;"*")</f>
        <v>0</v>
      </c>
      <c r="H11" s="124">
        <f>COUNTIFS(デモトレ履歴!$M$3:$M$31,"loss",デモトレ履歴!$B$3:$B$31,成績表!$A11&amp;"*")</f>
        <v>0</v>
      </c>
      <c r="I11" s="124">
        <f>COUNTIFS(デモトレ履歴!$M$3:$M$31,"drw",デモトレ履歴!$B$3:$B$31,成績表!$A11&amp;"*")</f>
        <v>0</v>
      </c>
      <c r="J11" s="125">
        <f t="shared" si="5"/>
        <v>0</v>
      </c>
      <c r="K11" s="123">
        <f t="shared" si="1"/>
        <v>0</v>
      </c>
      <c r="L11" s="123">
        <f t="shared" si="2"/>
        <v>0</v>
      </c>
      <c r="M11" s="138">
        <f t="shared" si="6"/>
        <v>0</v>
      </c>
      <c r="N11" s="139">
        <f t="shared" si="3"/>
        <v>0</v>
      </c>
      <c r="AD11" s="123">
        <f t="shared" si="4"/>
        <v>0</v>
      </c>
    </row>
    <row r="12" spans="1:30">
      <c r="A12" s="122" t="s">
        <v>181</v>
      </c>
      <c r="B12" s="123">
        <f>SUMIFS(デモトレ履歴!$P$3:$P$31,デモトレ履歴!$M$3:$M$31,"win",デモトレ履歴!$B$3:$B$31,成績表!$A12&amp;"*")</f>
        <v>0</v>
      </c>
      <c r="C12" s="123">
        <f>SUMIFS(デモトレ履歴!$P$3:$P$31,デモトレ履歴!$M$3:$M$31,"loss",デモトレ履歴!$B$3:$B$31,成績表!$A12&amp;"*")</f>
        <v>-19740</v>
      </c>
      <c r="D12" s="123">
        <f>SUMIFS(デモトレ履歴!$P$3:$P$31,デモトレ履歴!$M$3:$M$31,"drw",デモトレ履歴!$B$3:$B$31,成績表!$A12&amp;"*")</f>
        <v>0</v>
      </c>
      <c r="E12" s="123">
        <f t="shared" si="0"/>
        <v>-19740</v>
      </c>
      <c r="F12" s="124">
        <f>COUNTIF(デモトレ履歴!$B$3:$B$31,成績表!$A12&amp;"*")</f>
        <v>2</v>
      </c>
      <c r="G12" s="124">
        <f>COUNTIFS(デモトレ履歴!$M$3:$M$31,"win",デモトレ履歴!$B$3:$B$31,成績表!$A12&amp;"*")</f>
        <v>0</v>
      </c>
      <c r="H12" s="124">
        <f>COUNTIFS(デモトレ履歴!$M$3:$M$31,"loss",デモトレ履歴!$B$3:$B$31,成績表!$A12&amp;"*")</f>
        <v>2</v>
      </c>
      <c r="I12" s="124">
        <f>COUNTIFS(デモトレ履歴!$M$3:$M$31,"drw",デモトレ履歴!$B$3:$B$31,成績表!$A12&amp;"*")</f>
        <v>0</v>
      </c>
      <c r="J12" s="125">
        <f t="shared" si="5"/>
        <v>0</v>
      </c>
      <c r="K12" s="123">
        <f t="shared" si="1"/>
        <v>0</v>
      </c>
      <c r="L12" s="123">
        <f t="shared" si="2"/>
        <v>9870</v>
      </c>
      <c r="M12" s="138">
        <f t="shared" si="6"/>
        <v>0</v>
      </c>
      <c r="N12" s="139">
        <f t="shared" si="3"/>
        <v>0</v>
      </c>
      <c r="AD12" s="123">
        <f t="shared" si="4"/>
        <v>19740</v>
      </c>
    </row>
    <row r="13" spans="1:30">
      <c r="A13" s="122" t="s">
        <v>182</v>
      </c>
      <c r="B13" s="123">
        <f>SUMIFS(デモトレ履歴!$P$3:$P$31,デモトレ履歴!$M$3:$M$31,"win",デモトレ履歴!$B$3:$B$31,成績表!$A13&amp;"*")</f>
        <v>0</v>
      </c>
      <c r="C13" s="123">
        <f>SUMIFS(デモトレ履歴!$P$3:$P$31,デモトレ履歴!$M$3:$M$31,"loss",デモトレ履歴!$B$3:$B$31,成績表!$A13&amp;"*")</f>
        <v>-17800</v>
      </c>
      <c r="D13" s="123">
        <f>SUMIFS(デモトレ履歴!$P$3:$P$31,デモトレ履歴!$M$3:$M$31,"drw",デモトレ履歴!$B$3:$B$31,成績表!$A13&amp;"*")</f>
        <v>0</v>
      </c>
      <c r="E13" s="123">
        <f t="shared" si="0"/>
        <v>-17800</v>
      </c>
      <c r="F13" s="124">
        <f>COUNTIF(デモトレ履歴!$B$3:$B$31,成績表!$A13&amp;"*")</f>
        <v>1</v>
      </c>
      <c r="G13" s="124">
        <f>COUNTIFS(デモトレ履歴!$M$3:$M$31,"win",デモトレ履歴!$B$3:$B$31,成績表!$A13&amp;"*")</f>
        <v>0</v>
      </c>
      <c r="H13" s="124">
        <f>COUNTIFS(デモトレ履歴!$M$3:$M$31,"loss",デモトレ履歴!$B$3:$B$31,成績表!$A13&amp;"*")</f>
        <v>1</v>
      </c>
      <c r="I13" s="124">
        <f>COUNTIFS(デモトレ履歴!$M$3:$M$31,"drw",デモトレ履歴!$B$3:$B$31,成績表!$A13&amp;"*")</f>
        <v>0</v>
      </c>
      <c r="J13" s="125">
        <f t="shared" si="5"/>
        <v>0</v>
      </c>
      <c r="K13" s="123">
        <f t="shared" si="1"/>
        <v>0</v>
      </c>
      <c r="L13" s="123">
        <f t="shared" si="2"/>
        <v>17800</v>
      </c>
      <c r="M13" s="138">
        <f t="shared" si="6"/>
        <v>0</v>
      </c>
      <c r="N13" s="139">
        <f t="shared" si="3"/>
        <v>0</v>
      </c>
      <c r="AD13" s="123">
        <f t="shared" si="4"/>
        <v>17800</v>
      </c>
    </row>
    <row r="14" spans="1:30">
      <c r="A14" s="122" t="s">
        <v>183</v>
      </c>
      <c r="B14" s="123">
        <f>SUMIFS(デモトレ履歴!$P$3:$P$31,デモトレ履歴!$M$3:$M$31,"win",デモトレ履歴!$B$3:$B$31,成績表!$A14&amp;"*")</f>
        <v>0</v>
      </c>
      <c r="C14" s="123">
        <f>SUMIFS(デモトレ履歴!$P$3:$P$31,デモトレ履歴!$M$3:$M$31,"loss",デモトレ履歴!$B$3:$B$31,成績表!$A14&amp;"*")</f>
        <v>-6322</v>
      </c>
      <c r="D14" s="123">
        <f>SUMIFS(デモトレ履歴!$P$3:$P$31,デモトレ履歴!$M$3:$M$31,"drw",デモトレ履歴!$B$3:$B$31,成績表!$A14&amp;"*")</f>
        <v>0</v>
      </c>
      <c r="E14" s="123">
        <f t="shared" si="0"/>
        <v>-6322</v>
      </c>
      <c r="F14" s="124">
        <f>COUNTIF(デモトレ履歴!$B$3:$B$31,成績表!$A14&amp;"*")</f>
        <v>1</v>
      </c>
      <c r="G14" s="124">
        <f>COUNTIFS(デモトレ履歴!$M$3:$M$31,"win",デモトレ履歴!$B$3:$B$31,成績表!$A14&amp;"*")</f>
        <v>0</v>
      </c>
      <c r="H14" s="124">
        <f>COUNTIFS(デモトレ履歴!$M$3:$M$31,"loss",デモトレ履歴!$B$3:$B$31,成績表!$A14&amp;"*")</f>
        <v>1</v>
      </c>
      <c r="I14" s="124">
        <f>COUNTIFS(デモトレ履歴!$M$3:$M$31,"drw",デモトレ履歴!$B$3:$B$31,成績表!$A14&amp;"*")</f>
        <v>0</v>
      </c>
      <c r="J14" s="125">
        <f t="shared" si="5"/>
        <v>0</v>
      </c>
      <c r="K14" s="123">
        <f t="shared" si="1"/>
        <v>0</v>
      </c>
      <c r="L14" s="123">
        <f t="shared" si="2"/>
        <v>6322</v>
      </c>
      <c r="M14" s="138">
        <f t="shared" si="6"/>
        <v>0</v>
      </c>
      <c r="N14" s="139">
        <f t="shared" si="3"/>
        <v>0</v>
      </c>
      <c r="AD14" s="123">
        <f t="shared" si="4"/>
        <v>6322</v>
      </c>
    </row>
    <row r="15" spans="1:30">
      <c r="A15" s="122" t="s">
        <v>184</v>
      </c>
      <c r="B15" s="123">
        <f>SUMIFS(デモトレ履歴!$P$3:$P$31,デモトレ履歴!$M$3:$M$31,"win",デモトレ履歴!$B$3:$B$31,成績表!$A15&amp;"*")</f>
        <v>0</v>
      </c>
      <c r="C15" s="123">
        <f>SUMIFS(デモトレ履歴!$P$3:$P$31,デモトレ履歴!$M$3:$M$31,"loss",デモトレ履歴!$B$3:$B$31,成績表!$A15&amp;"*")</f>
        <v>-5511</v>
      </c>
      <c r="D15" s="123">
        <f>SUMIFS(デモトレ履歴!$P$3:$P$31,デモトレ履歴!$M$3:$M$31,"drw",デモトレ履歴!$B$3:$B$31,成績表!$A15&amp;"*")</f>
        <v>0</v>
      </c>
      <c r="E15" s="123">
        <f t="shared" si="0"/>
        <v>-5511</v>
      </c>
      <c r="F15" s="124">
        <f>COUNTIF(デモトレ履歴!$B$3:$B$31,成績表!$A15&amp;"*")</f>
        <v>2</v>
      </c>
      <c r="G15" s="124">
        <f>COUNTIFS(デモトレ履歴!$M$3:$M$31,"win",デモトレ履歴!$B$3:$B$31,成績表!$A15&amp;"*")</f>
        <v>0</v>
      </c>
      <c r="H15" s="124">
        <f>COUNTIFS(デモトレ履歴!$M$3:$M$31,"loss",デモトレ履歴!$B$3:$B$31,成績表!$A15&amp;"*")</f>
        <v>2</v>
      </c>
      <c r="I15" s="124">
        <f>COUNTIFS(デモトレ履歴!$M$3:$M$31,"drw",デモトレ履歴!$B$3:$B$31,成績表!$A15&amp;"*")</f>
        <v>0</v>
      </c>
      <c r="J15" s="125">
        <f t="shared" si="5"/>
        <v>0</v>
      </c>
      <c r="K15" s="123">
        <f t="shared" si="1"/>
        <v>0</v>
      </c>
      <c r="L15" s="123">
        <f t="shared" si="2"/>
        <v>2755.5</v>
      </c>
      <c r="M15" s="138">
        <f t="shared" si="6"/>
        <v>0</v>
      </c>
      <c r="N15" s="139">
        <f t="shared" si="3"/>
        <v>0</v>
      </c>
      <c r="AD15" s="123">
        <f t="shared" si="4"/>
        <v>5511</v>
      </c>
    </row>
    <row r="16" spans="1:30">
      <c r="A16" s="122" t="s">
        <v>185</v>
      </c>
      <c r="B16" s="123">
        <f>SUMIFS(デモトレ履歴!$P$3:$P$31,デモトレ履歴!$M$3:$M$31,"win",デモトレ履歴!$B$3:$B$31,成績表!$A16&amp;"*")</f>
        <v>24026</v>
      </c>
      <c r="C16" s="123">
        <f>SUMIFS(デモトレ履歴!$P$3:$P$31,デモトレ履歴!$M$3:$M$31,"loss",デモトレ履歴!$B$3:$B$31,成績表!$A16&amp;"*")</f>
        <v>0</v>
      </c>
      <c r="D16" s="123">
        <f>SUMIFS(デモトレ履歴!$P$3:$P$31,デモトレ履歴!$M$3:$M$31,"drw",デモトレ履歴!$B$3:$B$31,成績表!$A16&amp;"*")</f>
        <v>0</v>
      </c>
      <c r="E16" s="123">
        <f t="shared" si="0"/>
        <v>24026</v>
      </c>
      <c r="F16" s="124">
        <f>COUNTIF(デモトレ履歴!$B$3:$B$31,成績表!$A16&amp;"*")</f>
        <v>1</v>
      </c>
      <c r="G16" s="124">
        <f>COUNTIFS(デモトレ履歴!$M$3:$M$31,"win",デモトレ履歴!$B$3:$B$31,成績表!$A16&amp;"*")</f>
        <v>1</v>
      </c>
      <c r="H16" s="124">
        <f>COUNTIFS(デモトレ履歴!$M$3:$M$31,"loss",デモトレ履歴!$B$3:$B$31,成績表!$A16&amp;"*")</f>
        <v>0</v>
      </c>
      <c r="I16" s="124">
        <f>COUNTIFS(デモトレ履歴!$M$3:$M$31,"drw",デモトレ履歴!$B$3:$B$31,成績表!$A16&amp;"*")</f>
        <v>0</v>
      </c>
      <c r="J16" s="125">
        <f t="shared" si="5"/>
        <v>1</v>
      </c>
      <c r="K16" s="123">
        <f t="shared" si="1"/>
        <v>24026</v>
      </c>
      <c r="L16" s="123">
        <f t="shared" si="2"/>
        <v>0</v>
      </c>
      <c r="M16" s="138">
        <f t="shared" si="6"/>
        <v>0</v>
      </c>
      <c r="N16" s="139">
        <f t="shared" si="3"/>
        <v>0</v>
      </c>
      <c r="AD16" s="123">
        <f t="shared" si="4"/>
        <v>0</v>
      </c>
    </row>
    <row r="17" spans="1:30">
      <c r="A17" s="122" t="s">
        <v>186</v>
      </c>
      <c r="B17" s="123">
        <f>SUMIFS(デモトレ履歴!$P$3:$P$31,デモトレ履歴!$M$3:$M$31,"win",デモトレ履歴!$B$3:$B$31,成績表!$A17&amp;"*")</f>
        <v>0</v>
      </c>
      <c r="C17" s="123">
        <f>SUMIFS(デモトレ履歴!$P$3:$P$31,デモトレ履歴!$M$3:$M$31,"loss",デモトレ履歴!$B$3:$B$31,成績表!$A17&amp;"*")</f>
        <v>-21772</v>
      </c>
      <c r="D17" s="123">
        <f>SUMIFS(デモトレ履歴!$P$3:$P$31,デモトレ履歴!$M$3:$M$31,"drw",デモトレ履歴!$B$3:$B$31,成績表!$A17&amp;"*")</f>
        <v>0</v>
      </c>
      <c r="E17" s="123">
        <f t="shared" si="0"/>
        <v>-21772</v>
      </c>
      <c r="F17" s="124">
        <f>COUNTIF(デモトレ履歴!$B$3:$B$31,成績表!$A17&amp;"*")</f>
        <v>2</v>
      </c>
      <c r="G17" s="124">
        <f>COUNTIFS(デモトレ履歴!$M$3:$M$31,"win",デモトレ履歴!$B$3:$B$31,成績表!$A17&amp;"*")</f>
        <v>0</v>
      </c>
      <c r="H17" s="124">
        <f>COUNTIFS(デモトレ履歴!$M$3:$M$31,"loss",デモトレ履歴!$B$3:$B$31,成績表!$A17&amp;"*")</f>
        <v>2</v>
      </c>
      <c r="I17" s="124">
        <f>COUNTIFS(デモトレ履歴!$M$3:$M$31,"drw",デモトレ履歴!$B$3:$B$31,成績表!$A17&amp;"*")</f>
        <v>0</v>
      </c>
      <c r="J17" s="125">
        <f t="shared" si="5"/>
        <v>0</v>
      </c>
      <c r="K17" s="123">
        <f t="shared" si="1"/>
        <v>0</v>
      </c>
      <c r="L17" s="123">
        <f t="shared" si="2"/>
        <v>10886</v>
      </c>
      <c r="M17" s="138">
        <f t="shared" si="6"/>
        <v>0</v>
      </c>
      <c r="N17" s="139">
        <f t="shared" si="3"/>
        <v>0</v>
      </c>
      <c r="AD17" s="123">
        <f t="shared" si="4"/>
        <v>21772</v>
      </c>
    </row>
    <row r="18" spans="1:30">
      <c r="A18" s="122" t="s">
        <v>190</v>
      </c>
      <c r="B18" s="123">
        <f>SUMIFS(デモトレ履歴!$P$3:$P$31,デモトレ履歴!$M$3:$M$31,"win",デモトレ履歴!$B$3:$B$31,成績表!$A18&amp;"*")</f>
        <v>0</v>
      </c>
      <c r="C18" s="123">
        <f>SUMIFS(デモトレ履歴!$P$3:$P$31,デモトレ履歴!$M$3:$M$31,"loss",デモトレ履歴!$B$3:$B$31,成績表!$A18&amp;"*")</f>
        <v>0</v>
      </c>
      <c r="D18" s="123">
        <f>SUMIFS(デモトレ履歴!$P$3:$P$31,デモトレ履歴!$M$3:$M$31,"drw",デモトレ履歴!$B$3:$B$31,成績表!$A18&amp;"*")</f>
        <v>0</v>
      </c>
      <c r="E18" s="123">
        <f t="shared" si="0"/>
        <v>0</v>
      </c>
      <c r="F18" s="124">
        <f>COUNTIF(デモトレ履歴!$B$3:$B$31,成績表!$A18&amp;"*")</f>
        <v>0</v>
      </c>
      <c r="G18" s="124">
        <f>COUNTIFS(デモトレ履歴!$M$3:$M$31,"win",デモトレ履歴!$B$3:$B$31,成績表!$A18&amp;"*")</f>
        <v>0</v>
      </c>
      <c r="H18" s="124">
        <f>COUNTIFS(デモトレ履歴!$M$3:$M$31,"loss",デモトレ履歴!$B$3:$B$31,成績表!$A18&amp;"*")</f>
        <v>0</v>
      </c>
      <c r="I18" s="124">
        <f>COUNTIFS(デモトレ履歴!$M$3:$M$31,"drw",デモトレ履歴!$B$3:$B$31,成績表!$A18&amp;"*")</f>
        <v>0</v>
      </c>
      <c r="J18" s="125">
        <f t="shared" si="5"/>
        <v>0</v>
      </c>
      <c r="K18" s="123">
        <f t="shared" si="1"/>
        <v>0</v>
      </c>
      <c r="L18" s="123">
        <f t="shared" si="2"/>
        <v>0</v>
      </c>
      <c r="M18" s="138">
        <f t="shared" si="6"/>
        <v>0</v>
      </c>
      <c r="N18" s="139">
        <f t="shared" si="3"/>
        <v>0</v>
      </c>
      <c r="AD18" s="123">
        <f t="shared" si="4"/>
        <v>0</v>
      </c>
    </row>
    <row r="19" spans="1:30">
      <c r="A19" s="122" t="s">
        <v>177</v>
      </c>
      <c r="B19" s="123">
        <f>SUMIFS(デモトレ履歴!$P$3:$P$31,デモトレ履歴!$M$3:$M$31,"win",デモトレ履歴!$B$3:$B$31,成績表!$A19&amp;"*")</f>
        <v>0</v>
      </c>
      <c r="C19" s="123">
        <f>SUMIFS(デモトレ履歴!$P$3:$P$31,デモトレ履歴!$M$3:$M$31,"loss",デモトレ履歴!$B$3:$B$31,成績表!$A19&amp;"*")</f>
        <v>-4933</v>
      </c>
      <c r="D19" s="123">
        <f>SUMIFS(デモトレ履歴!$P$3:$P$31,デモトレ履歴!$M$3:$M$31,"drw",デモトレ履歴!$B$3:$B$31,成績表!$A19&amp;"*")</f>
        <v>-174</v>
      </c>
      <c r="E19" s="123">
        <f t="shared" si="0"/>
        <v>-5107</v>
      </c>
      <c r="F19" s="124">
        <f>COUNTIF(デモトレ履歴!$B$3:$B$31,成績表!$A19&amp;"*")</f>
        <v>2</v>
      </c>
      <c r="G19" s="124">
        <f>COUNTIFS(デモトレ履歴!$M$3:$M$31,"win",デモトレ履歴!$B$3:$B$31,成績表!$A19&amp;"*")</f>
        <v>0</v>
      </c>
      <c r="H19" s="124">
        <f>COUNTIFS(デモトレ履歴!$M$3:$M$31,"loss",デモトレ履歴!$B$3:$B$31,成績表!$A19&amp;"*")</f>
        <v>1</v>
      </c>
      <c r="I19" s="124">
        <f>COUNTIFS(デモトレ履歴!$M$3:$M$31,"drw",デモトレ履歴!$B$3:$B$31,成績表!$A19&amp;"*")</f>
        <v>1</v>
      </c>
      <c r="J19" s="125">
        <f t="shared" si="5"/>
        <v>0</v>
      </c>
      <c r="K19" s="123">
        <f t="shared" si="1"/>
        <v>0</v>
      </c>
      <c r="L19" s="123">
        <f t="shared" si="2"/>
        <v>4933</v>
      </c>
      <c r="M19" s="138">
        <f t="shared" si="6"/>
        <v>0</v>
      </c>
      <c r="N19" s="139">
        <f t="shared" si="3"/>
        <v>0</v>
      </c>
      <c r="AD19" s="123">
        <f t="shared" si="4"/>
        <v>4933</v>
      </c>
    </row>
    <row r="20" spans="1:30">
      <c r="A20" s="122" t="s">
        <v>187</v>
      </c>
      <c r="B20" s="123">
        <f>SUMIFS(デモトレ履歴!$P$3:$P$31,デモトレ履歴!$M$3:$M$31,"win",デモトレ履歴!$B$3:$B$31,成績表!$A20&amp;"*")</f>
        <v>0</v>
      </c>
      <c r="C20" s="123">
        <f>SUMIFS(デモトレ履歴!$P$3:$P$31,デモトレ履歴!$M$3:$M$31,"loss",デモトレ履歴!$B$3:$B$31,成績表!$A20&amp;"*")</f>
        <v>0</v>
      </c>
      <c r="D20" s="123">
        <f>SUMIFS(デモトレ履歴!$P$3:$P$31,デモトレ履歴!$M$3:$M$31,"drw",デモトレ履歴!$B$3:$B$31,成績表!$A20&amp;"*")</f>
        <v>0</v>
      </c>
      <c r="E20" s="123">
        <f t="shared" si="0"/>
        <v>0</v>
      </c>
      <c r="F20" s="124">
        <f>COUNTIF(デモトレ履歴!$B$3:$B$31,成績表!$A20&amp;"*")</f>
        <v>0</v>
      </c>
      <c r="G20" s="124">
        <f>COUNTIFS(デモトレ履歴!$M$3:$M$31,"win",デモトレ履歴!$B$3:$B$31,成績表!$A20&amp;"*")</f>
        <v>0</v>
      </c>
      <c r="H20" s="124">
        <f>COUNTIFS(デモトレ履歴!$M$3:$M$31,"loss",デモトレ履歴!$B$3:$B$31,成績表!$A20&amp;"*")</f>
        <v>0</v>
      </c>
      <c r="I20" s="124">
        <f>COUNTIFS(デモトレ履歴!$M$3:$M$31,"drw",デモトレ履歴!$B$3:$B$31,成績表!$A20&amp;"*")</f>
        <v>0</v>
      </c>
      <c r="J20" s="125">
        <f t="shared" si="5"/>
        <v>0</v>
      </c>
      <c r="K20" s="123">
        <f t="shared" si="1"/>
        <v>0</v>
      </c>
      <c r="L20" s="123">
        <f t="shared" si="2"/>
        <v>0</v>
      </c>
      <c r="M20" s="138">
        <f t="shared" si="6"/>
        <v>0</v>
      </c>
      <c r="N20" s="139">
        <f t="shared" si="3"/>
        <v>0</v>
      </c>
      <c r="AD20" s="123">
        <f t="shared" si="4"/>
        <v>0</v>
      </c>
    </row>
    <row r="21" spans="1:30">
      <c r="A21" s="122" t="s">
        <v>191</v>
      </c>
      <c r="B21" s="123">
        <f>SUMIFS(デモトレ履歴!$P$3:$P$31,デモトレ履歴!$M$3:$M$31,"win",デモトレ履歴!$B$3:$B$31,成績表!$A21&amp;"*")</f>
        <v>0</v>
      </c>
      <c r="C21" s="123">
        <f>SUMIFS(デモトレ履歴!$P$3:$P$31,デモトレ履歴!$M$3:$M$31,"loss",デモトレ履歴!$B$3:$B$31,成績表!$A21&amp;"*")</f>
        <v>0</v>
      </c>
      <c r="D21" s="123">
        <f>SUMIFS(デモトレ履歴!$P$3:$P$31,デモトレ履歴!$M$3:$M$31,"drw",デモトレ履歴!$B$3:$B$31,成績表!$A21&amp;"*")</f>
        <v>0</v>
      </c>
      <c r="E21" s="123">
        <f t="shared" si="0"/>
        <v>0</v>
      </c>
      <c r="F21" s="124">
        <f>COUNTIF(デモトレ履歴!$B$3:$B$31,成績表!$A21&amp;"*")</f>
        <v>0</v>
      </c>
      <c r="G21" s="124">
        <f>COUNTIFS(デモトレ履歴!$M$3:$M$31,"win",デモトレ履歴!$B$3:$B$31,成績表!$A21&amp;"*")</f>
        <v>0</v>
      </c>
      <c r="H21" s="124">
        <f>COUNTIFS(デモトレ履歴!$M$3:$M$31,"loss",デモトレ履歴!$B$3:$B$31,成績表!$A21&amp;"*")</f>
        <v>0</v>
      </c>
      <c r="I21" s="124">
        <f>COUNTIFS(デモトレ履歴!$M$3:$M$31,"drw",デモトレ履歴!$B$3:$B$31,成績表!$A21&amp;"*")</f>
        <v>0</v>
      </c>
      <c r="J21" s="125">
        <f t="shared" si="5"/>
        <v>0</v>
      </c>
      <c r="K21" s="123">
        <f t="shared" si="1"/>
        <v>0</v>
      </c>
      <c r="L21" s="123">
        <f t="shared" si="2"/>
        <v>0</v>
      </c>
      <c r="M21" s="138">
        <f t="shared" si="6"/>
        <v>0</v>
      </c>
      <c r="N21" s="139">
        <f t="shared" si="3"/>
        <v>0</v>
      </c>
      <c r="AD21" s="123">
        <f t="shared" si="4"/>
        <v>0</v>
      </c>
    </row>
    <row r="22" spans="1:30">
      <c r="A22" s="122" t="s">
        <v>192</v>
      </c>
      <c r="B22" s="123">
        <f>SUMIFS(デモトレ履歴!$P$3:$P$31,デモトレ履歴!$M$3:$M$31,"win",デモトレ履歴!$B$3:$B$31,成績表!$A22&amp;"*")</f>
        <v>0</v>
      </c>
      <c r="C22" s="123">
        <f>SUMIFS(デモトレ履歴!$P$3:$P$31,デモトレ履歴!$M$3:$M$31,"loss",デモトレ履歴!$B$3:$B$31,成績表!$A22&amp;"*")</f>
        <v>-24328</v>
      </c>
      <c r="D22" s="123">
        <f>SUMIFS(デモトレ履歴!$P$3:$P$31,デモトレ履歴!$M$3:$M$31,"drw",デモトレ履歴!$B$3:$B$31,成績表!$A22&amp;"*")</f>
        <v>-18</v>
      </c>
      <c r="E22" s="123">
        <f t="shared" si="0"/>
        <v>-24346</v>
      </c>
      <c r="F22" s="124">
        <f>COUNTIF(デモトレ履歴!$B$3:$B$31,成績表!$A22&amp;"*")</f>
        <v>3</v>
      </c>
      <c r="G22" s="124">
        <f>COUNTIFS(デモトレ履歴!$M$3:$M$31,"win",デモトレ履歴!$B$3:$B$31,成績表!$A22&amp;"*")</f>
        <v>0</v>
      </c>
      <c r="H22" s="124">
        <f>COUNTIFS(デモトレ履歴!$M$3:$M$31,"loss",デモトレ履歴!$B$3:$B$31,成績表!$A22&amp;"*")</f>
        <v>2</v>
      </c>
      <c r="I22" s="124">
        <f>COUNTIFS(デモトレ履歴!$M$3:$M$31,"drw",デモトレ履歴!$B$3:$B$31,成績表!$A22&amp;"*")</f>
        <v>1</v>
      </c>
      <c r="J22" s="125">
        <f t="shared" si="5"/>
        <v>0</v>
      </c>
      <c r="K22" s="123">
        <f t="shared" si="1"/>
        <v>0</v>
      </c>
      <c r="L22" s="123">
        <f t="shared" si="2"/>
        <v>12164</v>
      </c>
      <c r="M22" s="138">
        <f t="shared" si="6"/>
        <v>0</v>
      </c>
      <c r="N22" s="139">
        <f t="shared" si="3"/>
        <v>0</v>
      </c>
      <c r="AD22" s="123">
        <f t="shared" si="4"/>
        <v>24328</v>
      </c>
    </row>
    <row r="23" spans="1:30">
      <c r="A23" s="122" t="s">
        <v>193</v>
      </c>
      <c r="B23" s="123">
        <f>SUMIFS(デモトレ履歴!$P$3:$P$31,デモトレ履歴!$M$3:$M$31,"win",デモトレ履歴!$B$3:$B$31,成績表!$A23&amp;"*")</f>
        <v>0</v>
      </c>
      <c r="C23" s="123">
        <f>SUMIFS(デモトレ履歴!$P$3:$P$31,デモトレ履歴!$M$3:$M$31,"loss",デモトレ履歴!$B$3:$B$31,成績表!$A23&amp;"*")</f>
        <v>0</v>
      </c>
      <c r="D23" s="123">
        <f>SUMIFS(デモトレ履歴!$P$3:$P$31,デモトレ履歴!$M$3:$M$31,"drw",デモトレ履歴!$B$3:$B$31,成績表!$A23&amp;"*")</f>
        <v>0</v>
      </c>
      <c r="E23" s="123">
        <f t="shared" si="0"/>
        <v>0</v>
      </c>
      <c r="F23" s="124">
        <f>COUNTIF(デモトレ履歴!$B$3:$B$31,成績表!$A23&amp;"*")</f>
        <v>0</v>
      </c>
      <c r="G23" s="124">
        <f>COUNTIFS(デモトレ履歴!$M$3:$M$31,"win",デモトレ履歴!$B$3:$B$31,成績表!$A23&amp;"*")</f>
        <v>0</v>
      </c>
      <c r="H23" s="124">
        <f>COUNTIFS(デモトレ履歴!$M$3:$M$31,"loss",デモトレ履歴!$B$3:$B$31,成績表!$A23&amp;"*")</f>
        <v>0</v>
      </c>
      <c r="I23" s="124">
        <f>COUNTIFS(デモトレ履歴!$M$3:$M$31,"drw",デモトレ履歴!$B$3:$B$31,成績表!$A23&amp;"*")</f>
        <v>0</v>
      </c>
      <c r="J23" s="125">
        <f t="shared" si="5"/>
        <v>0</v>
      </c>
      <c r="K23" s="123">
        <f t="shared" si="1"/>
        <v>0</v>
      </c>
      <c r="L23" s="123">
        <f t="shared" si="2"/>
        <v>0</v>
      </c>
      <c r="M23" s="138">
        <f t="shared" si="6"/>
        <v>0</v>
      </c>
      <c r="N23" s="139">
        <f t="shared" si="3"/>
        <v>0</v>
      </c>
      <c r="AD23" s="123">
        <f t="shared" si="4"/>
        <v>0</v>
      </c>
    </row>
    <row r="24" spans="1:30">
      <c r="A24" s="122" t="s">
        <v>194</v>
      </c>
      <c r="B24" s="123">
        <f>SUMIFS(デモトレ履歴!$P$3:$P$31,デモトレ履歴!$M$3:$M$31,"win",デモトレ履歴!$B$3:$B$31,成績表!$A24&amp;"*")</f>
        <v>0</v>
      </c>
      <c r="C24" s="123">
        <f>SUMIFS(デモトレ履歴!$P$3:$P$31,デモトレ履歴!$M$3:$M$31,"loss",デモトレ履歴!$B$3:$B$31,成績表!$A24&amp;"*")</f>
        <v>0</v>
      </c>
      <c r="D24" s="123">
        <f>SUMIFS(デモトレ履歴!$P$3:$P$31,デモトレ履歴!$M$3:$M$31,"drw",デモトレ履歴!$B$3:$B$31,成績表!$A24&amp;"*")</f>
        <v>0</v>
      </c>
      <c r="E24" s="123">
        <f t="shared" si="0"/>
        <v>0</v>
      </c>
      <c r="F24" s="124">
        <f>COUNTIF(デモトレ履歴!$B$3:$B$31,成績表!$A24&amp;"*")</f>
        <v>0</v>
      </c>
      <c r="G24" s="124">
        <f>COUNTIFS(デモトレ履歴!$M$3:$M$31,"win",デモトレ履歴!$B$3:$B$31,成績表!$A24&amp;"*")</f>
        <v>0</v>
      </c>
      <c r="H24" s="124">
        <f>COUNTIFS(デモトレ履歴!$M$3:$M$31,"loss",デモトレ履歴!$B$3:$B$31,成績表!$A24&amp;"*")</f>
        <v>0</v>
      </c>
      <c r="I24" s="124">
        <f>COUNTIFS(デモトレ履歴!$M$3:$M$31,"drw",デモトレ履歴!$B$3:$B$31,成績表!$A24&amp;"*")</f>
        <v>0</v>
      </c>
      <c r="J24" s="125">
        <f t="shared" si="5"/>
        <v>0</v>
      </c>
      <c r="K24" s="123">
        <f t="shared" si="1"/>
        <v>0</v>
      </c>
      <c r="L24" s="123">
        <f t="shared" si="2"/>
        <v>0</v>
      </c>
      <c r="M24" s="138">
        <f t="shared" si="6"/>
        <v>0</v>
      </c>
      <c r="N24" s="139">
        <f t="shared" si="3"/>
        <v>0</v>
      </c>
      <c r="AD24" s="123">
        <f t="shared" si="4"/>
        <v>0</v>
      </c>
    </row>
    <row r="25" spans="1:30">
      <c r="A25" s="122" t="s">
        <v>195</v>
      </c>
      <c r="B25" s="123">
        <f>SUMIFS(デモトレ履歴!$P$3:$P$31,デモトレ履歴!$M$3:$M$31,"win",デモトレ履歴!$B$3:$B$31,成績表!$A25&amp;"*")</f>
        <v>0</v>
      </c>
      <c r="C25" s="123">
        <f>SUMIFS(デモトレ履歴!$P$3:$P$31,デモトレ履歴!$M$3:$M$31,"loss",デモトレ履歴!$B$3:$B$31,成績表!$A25&amp;"*")</f>
        <v>0</v>
      </c>
      <c r="D25" s="123">
        <f>SUMIFS(デモトレ履歴!$P$3:$P$31,デモトレ履歴!$M$3:$M$31,"drw",デモトレ履歴!$B$3:$B$31,成績表!$A25&amp;"*")</f>
        <v>0</v>
      </c>
      <c r="E25" s="123">
        <f t="shared" si="0"/>
        <v>0</v>
      </c>
      <c r="F25" s="124">
        <f>COUNTIF(デモトレ履歴!$B$3:$B$31,成績表!$A25&amp;"*")</f>
        <v>0</v>
      </c>
      <c r="G25" s="124">
        <f>COUNTIFS(デモトレ履歴!$M$3:$M$31,"win",デモトレ履歴!$B$3:$B$31,成績表!$A25&amp;"*")</f>
        <v>0</v>
      </c>
      <c r="H25" s="124">
        <f>COUNTIFS(デモトレ履歴!$M$3:$M$31,"loss",デモトレ履歴!$B$3:$B$31,成績表!$A25&amp;"*")</f>
        <v>0</v>
      </c>
      <c r="I25" s="124">
        <f>COUNTIFS(デモトレ履歴!$M$3:$M$31,"drw",デモトレ履歴!$B$3:$B$31,成績表!$A25&amp;"*")</f>
        <v>0</v>
      </c>
      <c r="J25" s="125">
        <f t="shared" si="5"/>
        <v>0</v>
      </c>
      <c r="K25" s="123">
        <f t="shared" si="1"/>
        <v>0</v>
      </c>
      <c r="L25" s="123">
        <f t="shared" si="2"/>
        <v>0</v>
      </c>
      <c r="M25" s="138">
        <f t="shared" si="6"/>
        <v>0</v>
      </c>
      <c r="N25" s="139">
        <f t="shared" si="3"/>
        <v>0</v>
      </c>
      <c r="AD25" s="123">
        <f t="shared" si="4"/>
        <v>0</v>
      </c>
    </row>
    <row r="26" spans="1:30">
      <c r="A26" s="122" t="s">
        <v>196</v>
      </c>
      <c r="B26" s="123">
        <f>SUMIFS(デモトレ履歴!$P$3:$P$31,デモトレ履歴!$M$3:$M$31,"win",デモトレ履歴!$B$3:$B$31,成績表!$A26&amp;"*")</f>
        <v>0</v>
      </c>
      <c r="C26" s="123">
        <f>SUMIFS(デモトレ履歴!$P$3:$P$31,デモトレ履歴!$M$3:$M$31,"loss",デモトレ履歴!$B$3:$B$31,成績表!$A26&amp;"*")</f>
        <v>0</v>
      </c>
      <c r="D26" s="123">
        <f>SUMIFS(デモトレ履歴!$P$3:$P$31,デモトレ履歴!$M$3:$M$31,"drw",デモトレ履歴!$B$3:$B$31,成績表!$A26&amp;"*")</f>
        <v>0</v>
      </c>
      <c r="E26" s="123">
        <f t="shared" si="0"/>
        <v>0</v>
      </c>
      <c r="F26" s="124">
        <f>COUNTIF(デモトレ履歴!$B$3:$B$31,成績表!$A26&amp;"*")</f>
        <v>0</v>
      </c>
      <c r="G26" s="124">
        <f>COUNTIFS(デモトレ履歴!$M$3:$M$31,"win",デモトレ履歴!$B$3:$B$31,成績表!$A26&amp;"*")</f>
        <v>0</v>
      </c>
      <c r="H26" s="124">
        <f>COUNTIFS(デモトレ履歴!$M$3:$M$31,"loss",デモトレ履歴!$B$3:$B$31,成績表!$A26&amp;"*")</f>
        <v>0</v>
      </c>
      <c r="I26" s="124">
        <f>COUNTIFS(デモトレ履歴!$M$3:$M$31,"drw",デモトレ履歴!$B$3:$B$31,成績表!$A26&amp;"*")</f>
        <v>0</v>
      </c>
      <c r="J26" s="125">
        <f t="shared" si="5"/>
        <v>0</v>
      </c>
      <c r="K26" s="123">
        <f t="shared" si="1"/>
        <v>0</v>
      </c>
      <c r="L26" s="123">
        <f t="shared" si="2"/>
        <v>0</v>
      </c>
      <c r="M26" s="138">
        <f t="shared" si="6"/>
        <v>0</v>
      </c>
      <c r="N26" s="139">
        <f t="shared" si="3"/>
        <v>0</v>
      </c>
      <c r="AD26" s="123">
        <f t="shared" si="4"/>
        <v>0</v>
      </c>
    </row>
    <row r="27" spans="1:30">
      <c r="A27" s="122" t="s">
        <v>197</v>
      </c>
      <c r="B27" s="123">
        <f>SUMIFS(デモトレ履歴!$P$3:$P$31,デモトレ履歴!$M$3:$M$31,"win",デモトレ履歴!$B$3:$B$31,成績表!$A27&amp;"*")</f>
        <v>0</v>
      </c>
      <c r="C27" s="123">
        <f>SUMIFS(デモトレ履歴!$P$3:$P$31,デモトレ履歴!$M$3:$M$31,"loss",デモトレ履歴!$B$3:$B$31,成績表!$A27&amp;"*")</f>
        <v>0</v>
      </c>
      <c r="D27" s="123">
        <f>SUMIFS(デモトレ履歴!$P$3:$P$31,デモトレ履歴!$M$3:$M$31,"drw",デモトレ履歴!$B$3:$B$31,成績表!$A27&amp;"*")</f>
        <v>0</v>
      </c>
      <c r="E27" s="123">
        <f t="shared" si="0"/>
        <v>0</v>
      </c>
      <c r="F27" s="124">
        <f>COUNTIF(デモトレ履歴!$B$3:$B$31,成績表!$A27&amp;"*")</f>
        <v>0</v>
      </c>
      <c r="G27" s="124">
        <f>COUNTIFS(デモトレ履歴!$M$3:$M$31,"win",デモトレ履歴!$B$3:$B$31,成績表!$A27&amp;"*")</f>
        <v>0</v>
      </c>
      <c r="H27" s="124">
        <f>COUNTIFS(デモトレ履歴!$M$3:$M$31,"loss",デモトレ履歴!$B$3:$B$31,成績表!$A27&amp;"*")</f>
        <v>0</v>
      </c>
      <c r="I27" s="124">
        <f>COUNTIFS(デモトレ履歴!$M$3:$M$31,"drw",デモトレ履歴!$B$3:$B$31,成績表!$A27&amp;"*")</f>
        <v>0</v>
      </c>
      <c r="J27" s="125">
        <f t="shared" si="5"/>
        <v>0</v>
      </c>
      <c r="K27" s="123">
        <f t="shared" si="1"/>
        <v>0</v>
      </c>
      <c r="L27" s="123">
        <f t="shared" si="2"/>
        <v>0</v>
      </c>
      <c r="M27" s="138">
        <f t="shared" si="6"/>
        <v>0</v>
      </c>
      <c r="N27" s="139">
        <f t="shared" si="3"/>
        <v>0</v>
      </c>
      <c r="AD27" s="123">
        <f t="shared" si="4"/>
        <v>0</v>
      </c>
    </row>
    <row r="28" spans="1:30">
      <c r="A28" s="122" t="s">
        <v>198</v>
      </c>
      <c r="B28" s="123">
        <f>SUMIFS(デモトレ履歴!$P$3:$P$31,デモトレ履歴!$M$3:$M$31,"win",デモトレ履歴!$B$3:$B$31,成績表!$A28&amp;"*")</f>
        <v>0</v>
      </c>
      <c r="C28" s="123">
        <f>SUMIFS(デモトレ履歴!$P$3:$P$31,デモトレ履歴!$M$3:$M$31,"loss",デモトレ履歴!$B$3:$B$31,成績表!$A28&amp;"*")</f>
        <v>0</v>
      </c>
      <c r="D28" s="123">
        <f>SUMIFS(デモトレ履歴!$P$3:$P$31,デモトレ履歴!$M$3:$M$31,"drw",デモトレ履歴!$B$3:$B$31,成績表!$A28&amp;"*")</f>
        <v>0</v>
      </c>
      <c r="E28" s="123">
        <f t="shared" si="0"/>
        <v>0</v>
      </c>
      <c r="F28" s="124">
        <f>COUNTIF(デモトレ履歴!$B$3:$B$31,成績表!$A28&amp;"*")</f>
        <v>0</v>
      </c>
      <c r="G28" s="124">
        <f>COUNTIFS(デモトレ履歴!$M$3:$M$31,"win",デモトレ履歴!$B$3:$B$31,成績表!$A28&amp;"*")</f>
        <v>0</v>
      </c>
      <c r="H28" s="124">
        <f>COUNTIFS(デモトレ履歴!$M$3:$M$31,"loss",デモトレ履歴!$B$3:$B$31,成績表!$A28&amp;"*")</f>
        <v>0</v>
      </c>
      <c r="I28" s="124">
        <f>COUNTIFS(デモトレ履歴!$M$3:$M$31,"drw",デモトレ履歴!$B$3:$B$31,成績表!$A28&amp;"*")</f>
        <v>0</v>
      </c>
      <c r="J28" s="125">
        <f t="shared" si="5"/>
        <v>0</v>
      </c>
      <c r="K28" s="123">
        <f t="shared" si="1"/>
        <v>0</v>
      </c>
      <c r="L28" s="123">
        <f t="shared" si="2"/>
        <v>0</v>
      </c>
      <c r="M28" s="138">
        <f t="shared" si="6"/>
        <v>0</v>
      </c>
      <c r="N28" s="139">
        <f t="shared" si="3"/>
        <v>0</v>
      </c>
      <c r="AD28" s="123">
        <f t="shared" si="4"/>
        <v>0</v>
      </c>
    </row>
    <row r="29" spans="1:30">
      <c r="A29" s="122" t="s">
        <v>199</v>
      </c>
      <c r="B29" s="123">
        <f>SUMIFS(デモトレ履歴!$P$3:$P$31,デモトレ履歴!$M$3:$M$31,"win",デモトレ履歴!$B$3:$B$31,成績表!$A29&amp;"*")</f>
        <v>0</v>
      </c>
      <c r="C29" s="123">
        <f>SUMIFS(デモトレ履歴!$P$3:$P$31,デモトレ履歴!$M$3:$M$31,"loss",デモトレ履歴!$B$3:$B$31,成績表!$A29&amp;"*")</f>
        <v>0</v>
      </c>
      <c r="D29" s="123">
        <f>SUMIFS(デモトレ履歴!$P$3:$P$31,デモトレ履歴!$M$3:$M$31,"drw",デモトレ履歴!$B$3:$B$31,成績表!$A29&amp;"*")</f>
        <v>0</v>
      </c>
      <c r="E29" s="123">
        <f t="shared" si="0"/>
        <v>0</v>
      </c>
      <c r="F29" s="124">
        <f>COUNTIF(デモトレ履歴!$B$3:$B$31,成績表!$A29&amp;"*")</f>
        <v>0</v>
      </c>
      <c r="G29" s="124">
        <f>COUNTIFS(デモトレ履歴!$M$3:$M$31,"win",デモトレ履歴!$B$3:$B$31,成績表!$A29&amp;"*")</f>
        <v>0</v>
      </c>
      <c r="H29" s="124">
        <f>COUNTIFS(デモトレ履歴!$M$3:$M$31,"loss",デモトレ履歴!$B$3:$B$31,成績表!$A29&amp;"*")</f>
        <v>0</v>
      </c>
      <c r="I29" s="124">
        <f>COUNTIFS(デモトレ履歴!$M$3:$M$31,"drw",デモトレ履歴!$B$3:$B$31,成績表!$A29&amp;"*")</f>
        <v>0</v>
      </c>
      <c r="J29" s="125">
        <f t="shared" si="5"/>
        <v>0</v>
      </c>
      <c r="K29" s="123">
        <f t="shared" si="1"/>
        <v>0</v>
      </c>
      <c r="L29" s="123">
        <f t="shared" si="2"/>
        <v>0</v>
      </c>
      <c r="M29" s="138">
        <f t="shared" si="6"/>
        <v>0</v>
      </c>
      <c r="N29" s="139">
        <f t="shared" si="3"/>
        <v>0</v>
      </c>
      <c r="AD29" s="123">
        <f t="shared" si="4"/>
        <v>0</v>
      </c>
    </row>
    <row r="30" spans="1:30">
      <c r="A30" s="122" t="s">
        <v>200</v>
      </c>
      <c r="B30" s="123">
        <f>SUMIFS(デモトレ履歴!$P$3:$P$31,デモトレ履歴!$M$3:$M$31,"win",デモトレ履歴!$B$3:$B$31,成績表!$A30&amp;"*")</f>
        <v>0</v>
      </c>
      <c r="C30" s="123">
        <f>SUMIFS(デモトレ履歴!$P$3:$P$31,デモトレ履歴!$M$3:$M$31,"loss",デモトレ履歴!$B$3:$B$31,成績表!$A30&amp;"*")</f>
        <v>0</v>
      </c>
      <c r="D30" s="123">
        <f>SUMIFS(デモトレ履歴!$P$3:$P$31,デモトレ履歴!$M$3:$M$31,"drw",デモトレ履歴!$B$3:$B$31,成績表!$A30&amp;"*")</f>
        <v>0</v>
      </c>
      <c r="E30" s="123">
        <f t="shared" si="0"/>
        <v>0</v>
      </c>
      <c r="F30" s="124">
        <f>COUNTIF(デモトレ履歴!$B$3:$B$31,成績表!$A30&amp;"*")</f>
        <v>0</v>
      </c>
      <c r="G30" s="124">
        <f>COUNTIFS(デモトレ履歴!$M$3:$M$31,"win",デモトレ履歴!$B$3:$B$31,成績表!$A30&amp;"*")</f>
        <v>0</v>
      </c>
      <c r="H30" s="124">
        <f>COUNTIFS(デモトレ履歴!$M$3:$M$31,"loss",デモトレ履歴!$B$3:$B$31,成績表!$A30&amp;"*")</f>
        <v>0</v>
      </c>
      <c r="I30" s="124">
        <f>COUNTIFS(デモトレ履歴!$M$3:$M$31,"drw",デモトレ履歴!$B$3:$B$31,成績表!$A30&amp;"*")</f>
        <v>0</v>
      </c>
      <c r="J30" s="125">
        <f t="shared" si="5"/>
        <v>0</v>
      </c>
      <c r="K30" s="123">
        <f t="shared" si="1"/>
        <v>0</v>
      </c>
      <c r="L30" s="123">
        <f t="shared" si="2"/>
        <v>0</v>
      </c>
      <c r="M30" s="138">
        <f t="shared" si="6"/>
        <v>0</v>
      </c>
      <c r="N30" s="139">
        <f t="shared" si="3"/>
        <v>0</v>
      </c>
      <c r="AD30" s="123">
        <f t="shared" si="4"/>
        <v>0</v>
      </c>
    </row>
    <row r="31" spans="1:30">
      <c r="A31" s="122" t="s">
        <v>201</v>
      </c>
      <c r="B31" s="123">
        <f>SUMIFS(デモトレ履歴!$P$3:$P$31,デモトレ履歴!$M$3:$M$31,"win",デモトレ履歴!$B$3:$B$31,成績表!$A31&amp;"*")</f>
        <v>0</v>
      </c>
      <c r="C31" s="123">
        <f>SUMIFS(デモトレ履歴!$P$3:$P$31,デモトレ履歴!$M$3:$M$31,"loss",デモトレ履歴!$B$3:$B$31,成績表!$A31&amp;"*")</f>
        <v>0</v>
      </c>
      <c r="D31" s="123">
        <f>SUMIFS(デモトレ履歴!$P$3:$P$31,デモトレ履歴!$M$3:$M$31,"drw",デモトレ履歴!$B$3:$B$31,成績表!$A31&amp;"*")</f>
        <v>0</v>
      </c>
      <c r="E31" s="123">
        <f t="shared" si="0"/>
        <v>0</v>
      </c>
      <c r="F31" s="124">
        <f>COUNTIF(デモトレ履歴!$B$3:$B$31,成績表!$A31&amp;"*")</f>
        <v>0</v>
      </c>
      <c r="G31" s="124">
        <f>COUNTIFS(デモトレ履歴!$M$3:$M$31,"win",デモトレ履歴!$B$3:$B$31,成績表!$A31&amp;"*")</f>
        <v>0</v>
      </c>
      <c r="H31" s="124">
        <f>COUNTIFS(デモトレ履歴!$M$3:$M$31,"loss",デモトレ履歴!$B$3:$B$31,成績表!$A31&amp;"*")</f>
        <v>0</v>
      </c>
      <c r="I31" s="124">
        <f>COUNTIFS(デモトレ履歴!$M$3:$M$31,"drw",デモトレ履歴!$B$3:$B$31,成績表!$A31&amp;"*")</f>
        <v>0</v>
      </c>
      <c r="J31" s="125">
        <f t="shared" si="5"/>
        <v>0</v>
      </c>
      <c r="K31" s="123">
        <f t="shared" si="1"/>
        <v>0</v>
      </c>
      <c r="L31" s="123">
        <f t="shared" si="2"/>
        <v>0</v>
      </c>
      <c r="M31" s="138">
        <f t="shared" si="6"/>
        <v>0</v>
      </c>
      <c r="N31" s="139">
        <f t="shared" si="3"/>
        <v>0</v>
      </c>
      <c r="AD31" s="123">
        <f t="shared" si="4"/>
        <v>0</v>
      </c>
    </row>
    <row r="32" spans="1:30">
      <c r="A32" s="122" t="s">
        <v>202</v>
      </c>
      <c r="B32" s="123">
        <f>SUMIFS(デモトレ履歴!$P$3:$P$31,デモトレ履歴!$M$3:$M$31,"win",デモトレ履歴!$B$3:$B$31,成績表!$A32&amp;"*")</f>
        <v>0</v>
      </c>
      <c r="C32" s="123">
        <f>SUMIFS(デモトレ履歴!$P$3:$P$31,デモトレ履歴!$M$3:$M$31,"loss",デモトレ履歴!$B$3:$B$31,成績表!$A32&amp;"*")</f>
        <v>0</v>
      </c>
      <c r="D32" s="123">
        <f>SUMIFS(デモトレ履歴!$P$3:$P$31,デモトレ履歴!$M$3:$M$31,"drw",デモトレ履歴!$B$3:$B$31,成績表!$A32&amp;"*")</f>
        <v>101</v>
      </c>
      <c r="E32" s="123">
        <f t="shared" si="0"/>
        <v>101</v>
      </c>
      <c r="F32" s="124">
        <f>COUNTIF(デモトレ履歴!$B$3:$B$31,成績表!$A32&amp;"*")</f>
        <v>2</v>
      </c>
      <c r="G32" s="124">
        <f>COUNTIFS(デモトレ履歴!$M$3:$M$31,"win",デモトレ履歴!$B$3:$B$31,成績表!$A32&amp;"*")</f>
        <v>0</v>
      </c>
      <c r="H32" s="124">
        <f>COUNTIFS(デモトレ履歴!$M$3:$M$31,"loss",デモトレ履歴!$B$3:$B$31,成績表!$A32&amp;"*")</f>
        <v>0</v>
      </c>
      <c r="I32" s="124">
        <f>COUNTIFS(デモトレ履歴!$M$3:$M$31,"drw",デモトレ履歴!$B$3:$B$31,成績表!$A32&amp;"*")</f>
        <v>2</v>
      </c>
      <c r="J32" s="125">
        <f t="shared" si="5"/>
        <v>0</v>
      </c>
      <c r="K32" s="123">
        <f t="shared" si="1"/>
        <v>0</v>
      </c>
      <c r="L32" s="123">
        <f t="shared" si="2"/>
        <v>0</v>
      </c>
      <c r="M32" s="138">
        <f t="shared" si="6"/>
        <v>0</v>
      </c>
      <c r="N32" s="139">
        <f t="shared" si="3"/>
        <v>0</v>
      </c>
      <c r="AD32" s="123">
        <f t="shared" si="4"/>
        <v>0</v>
      </c>
    </row>
    <row r="33" spans="1:30">
      <c r="A33" s="122" t="s">
        <v>203</v>
      </c>
      <c r="B33" s="123">
        <f>SUMIFS(デモトレ履歴!$P$3:$P$31,デモトレ履歴!$M$3:$M$31,"win",デモトレ履歴!$B$3:$B$31,成績表!$A33&amp;"*")</f>
        <v>0</v>
      </c>
      <c r="C33" s="123">
        <f>SUMIFS(デモトレ履歴!$P$3:$P$31,デモトレ履歴!$M$3:$M$31,"loss",デモトレ履歴!$B$3:$B$31,成績表!$A33&amp;"*")</f>
        <v>0</v>
      </c>
      <c r="D33" s="123">
        <f>SUMIFS(デモトレ履歴!$P$3:$P$31,デモトレ履歴!$M$3:$M$31,"drw",デモトレ履歴!$B$3:$B$31,成績表!$A33&amp;"*")</f>
        <v>0</v>
      </c>
      <c r="E33" s="123">
        <f t="shared" si="0"/>
        <v>0</v>
      </c>
      <c r="F33" s="124">
        <f>COUNTIF(デモトレ履歴!$B$3:$B$31,成績表!$A33&amp;"*")</f>
        <v>0</v>
      </c>
      <c r="G33" s="124">
        <f>COUNTIFS(デモトレ履歴!$M$3:$M$31,"win",デモトレ履歴!$B$3:$B$31,成績表!$A33&amp;"*")</f>
        <v>0</v>
      </c>
      <c r="H33" s="124">
        <f>COUNTIFS(デモトレ履歴!$M$3:$M$31,"loss",デモトレ履歴!$B$3:$B$31,成績表!$A33&amp;"*")</f>
        <v>0</v>
      </c>
      <c r="I33" s="124">
        <f>COUNTIFS(デモトレ履歴!$M$3:$M$31,"drw",デモトレ履歴!$B$3:$B$31,成績表!$A33&amp;"*")</f>
        <v>0</v>
      </c>
      <c r="J33" s="125">
        <f t="shared" si="5"/>
        <v>0</v>
      </c>
      <c r="K33" s="123">
        <f t="shared" si="1"/>
        <v>0</v>
      </c>
      <c r="L33" s="123">
        <f t="shared" si="2"/>
        <v>0</v>
      </c>
      <c r="M33" s="138">
        <f t="shared" si="6"/>
        <v>0</v>
      </c>
      <c r="N33" s="139">
        <f t="shared" si="3"/>
        <v>0</v>
      </c>
      <c r="AD33" s="123">
        <f t="shared" si="4"/>
        <v>0</v>
      </c>
    </row>
    <row r="34" spans="1:30">
      <c r="A34" s="122" t="s">
        <v>204</v>
      </c>
      <c r="B34" s="123">
        <f>SUMIFS(デモトレ履歴!$P$3:$P$31,デモトレ履歴!$M$3:$M$31,"win",デモトレ履歴!$B$3:$B$31,成績表!$A34&amp;"*")</f>
        <v>0</v>
      </c>
      <c r="C34" s="123">
        <f>SUMIFS(デモトレ履歴!$P$3:$P$31,デモトレ履歴!$M$3:$M$31,"loss",デモトレ履歴!$B$3:$B$31,成績表!$A34&amp;"*")</f>
        <v>0</v>
      </c>
      <c r="D34" s="123">
        <f>SUMIFS(デモトレ履歴!$P$3:$P$31,デモトレ履歴!$M$3:$M$31,"drw",デモトレ履歴!$B$3:$B$31,成績表!$A34&amp;"*")</f>
        <v>0</v>
      </c>
      <c r="E34" s="123">
        <f t="shared" si="0"/>
        <v>0</v>
      </c>
      <c r="F34" s="124">
        <f>COUNTIF(デモトレ履歴!$B$3:$B$31,成績表!$A34&amp;"*")</f>
        <v>0</v>
      </c>
      <c r="G34" s="124">
        <f>COUNTIFS(デモトレ履歴!$M$3:$M$31,"win",デモトレ履歴!$B$3:$B$31,成績表!$A34&amp;"*")</f>
        <v>0</v>
      </c>
      <c r="H34" s="124">
        <f>COUNTIFS(デモトレ履歴!$M$3:$M$31,"loss",デモトレ履歴!$B$3:$B$31,成績表!$A34&amp;"*")</f>
        <v>0</v>
      </c>
      <c r="I34" s="124">
        <f>COUNTIFS(デモトレ履歴!$M$3:$M$31,"drw",デモトレ履歴!$B$3:$B$31,成績表!$A34&amp;"*")</f>
        <v>0</v>
      </c>
      <c r="J34" s="125">
        <f t="shared" si="5"/>
        <v>0</v>
      </c>
      <c r="K34" s="123">
        <f t="shared" si="1"/>
        <v>0</v>
      </c>
      <c r="L34" s="123">
        <f t="shared" si="2"/>
        <v>0</v>
      </c>
      <c r="M34" s="138">
        <f t="shared" si="6"/>
        <v>0</v>
      </c>
      <c r="N34" s="139">
        <f t="shared" si="3"/>
        <v>0</v>
      </c>
      <c r="AD34" s="123">
        <f t="shared" si="4"/>
        <v>0</v>
      </c>
    </row>
    <row r="35" spans="1:30">
      <c r="A35" s="122" t="s">
        <v>205</v>
      </c>
      <c r="B35" s="123">
        <f>SUMIFS(デモトレ履歴!$P$3:$P$31,デモトレ履歴!$M$3:$M$31,"win",デモトレ履歴!$B$3:$B$31,成績表!$A35&amp;"*")</f>
        <v>0</v>
      </c>
      <c r="C35" s="123">
        <f>SUMIFS(デモトレ履歴!$P$3:$P$31,デモトレ履歴!$M$3:$M$31,"loss",デモトレ履歴!$B$3:$B$31,成績表!$A35&amp;"*")</f>
        <v>0</v>
      </c>
      <c r="D35" s="123">
        <f>SUMIFS(デモトレ履歴!$P$3:$P$31,デモトレ履歴!$M$3:$M$31,"drw",デモトレ履歴!$B$3:$B$31,成績表!$A35&amp;"*")</f>
        <v>0</v>
      </c>
      <c r="E35" s="123">
        <f t="shared" si="0"/>
        <v>0</v>
      </c>
      <c r="F35" s="124">
        <f>COUNTIF(デモトレ履歴!$B$3:$B$31,成績表!$A35&amp;"*")</f>
        <v>0</v>
      </c>
      <c r="G35" s="124">
        <f>COUNTIFS(デモトレ履歴!$M$3:$M$31,"win",デモトレ履歴!$B$3:$B$31,成績表!$A35&amp;"*")</f>
        <v>0</v>
      </c>
      <c r="H35" s="124">
        <f>COUNTIFS(デモトレ履歴!$M$3:$M$31,"loss",デモトレ履歴!$B$3:$B$31,成績表!$A35&amp;"*")</f>
        <v>0</v>
      </c>
      <c r="I35" s="124">
        <f>COUNTIFS(デモトレ履歴!$M$3:$M$31,"drw",デモトレ履歴!$B$3:$B$31,成績表!$A35&amp;"*")</f>
        <v>0</v>
      </c>
      <c r="J35" s="125">
        <f t="shared" si="5"/>
        <v>0</v>
      </c>
      <c r="K35" s="123">
        <f t="shared" si="1"/>
        <v>0</v>
      </c>
      <c r="L35" s="123">
        <f t="shared" si="2"/>
        <v>0</v>
      </c>
      <c r="M35" s="138">
        <f t="shared" si="6"/>
        <v>0</v>
      </c>
      <c r="N35" s="139">
        <f t="shared" si="3"/>
        <v>0</v>
      </c>
      <c r="AD35" s="123">
        <f t="shared" si="4"/>
        <v>0</v>
      </c>
    </row>
    <row r="36" spans="1:30">
      <c r="A36" s="126" t="s">
        <v>206</v>
      </c>
      <c r="B36" s="123">
        <f>SUMIFS(デモトレ履歴!$P$3:$P$31,デモトレ履歴!$M$3:$M$31,"win",デモトレ履歴!$B$3:$B$31,成績表!$A36&amp;"*")</f>
        <v>0</v>
      </c>
      <c r="C36" s="123">
        <f>SUMIFS(デモトレ履歴!$P$3:$P$31,デモトレ履歴!$M$3:$M$31,"loss",デモトレ履歴!$B$3:$B$31,成績表!$A36&amp;"*")</f>
        <v>0</v>
      </c>
      <c r="D36" s="123">
        <f>SUMIFS(デモトレ履歴!$P$3:$P$31,デモトレ履歴!$M$3:$M$31,"drw",デモトレ履歴!$B$3:$B$31,成績表!$A36&amp;"*")</f>
        <v>0</v>
      </c>
      <c r="E36" s="123">
        <f t="shared" si="0"/>
        <v>0</v>
      </c>
      <c r="F36" s="124">
        <f>COUNTIF(デモトレ履歴!$B$3:$B$31,成績表!$A36&amp;"*")</f>
        <v>0</v>
      </c>
      <c r="G36" s="124">
        <f>COUNTIFS(デモトレ履歴!$M$3:$M$31,"win",デモトレ履歴!$B$3:$B$31,成績表!$A36&amp;"*")</f>
        <v>0</v>
      </c>
      <c r="H36" s="124">
        <f>COUNTIFS(デモトレ履歴!$M$3:$M$31,"loss",デモトレ履歴!$B$3:$B$31,成績表!$A36&amp;"*")</f>
        <v>0</v>
      </c>
      <c r="I36" s="124">
        <f>COUNTIFS(デモトレ履歴!$M$3:$M$31,"drw",デモトレ履歴!$B$3:$B$31,成績表!$A36&amp;"*")</f>
        <v>0</v>
      </c>
      <c r="J36" s="127">
        <f t="shared" si="5"/>
        <v>0</v>
      </c>
      <c r="K36" s="128">
        <f t="shared" si="1"/>
        <v>0</v>
      </c>
      <c r="L36" s="128">
        <f t="shared" si="2"/>
        <v>0</v>
      </c>
      <c r="M36" s="140">
        <f>IF(AND(K36&lt;&gt;0,L36&lt;&gt;0),K36/L36,0)</f>
        <v>0</v>
      </c>
      <c r="N36" s="141">
        <f t="shared" si="3"/>
        <v>0</v>
      </c>
      <c r="AD36" s="123">
        <f t="shared" si="4"/>
        <v>0</v>
      </c>
    </row>
    <row r="37" spans="1:30">
      <c r="A37" s="129" t="s">
        <v>172</v>
      </c>
      <c r="B37" s="130">
        <f t="shared" ref="B37:I37" si="7">SUM(B9:B36)</f>
        <v>42181</v>
      </c>
      <c r="C37" s="130">
        <f t="shared" si="7"/>
        <v>-100406</v>
      </c>
      <c r="D37" s="130">
        <f t="shared" si="7"/>
        <v>-126</v>
      </c>
      <c r="E37" s="130">
        <f t="shared" si="7"/>
        <v>-58351</v>
      </c>
      <c r="F37" s="131">
        <f t="shared" si="7"/>
        <v>18</v>
      </c>
      <c r="G37" s="131">
        <f t="shared" si="7"/>
        <v>2</v>
      </c>
      <c r="H37" s="131">
        <f t="shared" si="7"/>
        <v>11</v>
      </c>
      <c r="I37" s="131">
        <f t="shared" si="7"/>
        <v>5</v>
      </c>
      <c r="J37" s="132"/>
      <c r="K37" s="205" t="s">
        <v>173</v>
      </c>
      <c r="L37" s="206"/>
      <c r="M37" s="206"/>
      <c r="N37" s="207"/>
      <c r="AD37" s="130"/>
    </row>
    <row r="38" spans="1:30" ht="36">
      <c r="A38" s="111"/>
      <c r="B38" s="133"/>
      <c r="C38" s="111"/>
      <c r="D38" s="111"/>
      <c r="E38" s="111"/>
      <c r="F38" s="111"/>
      <c r="G38" s="111"/>
      <c r="H38" s="208" t="s">
        <v>174</v>
      </c>
      <c r="I38" s="209"/>
      <c r="J38" s="134">
        <f>AVERAGE(J9:J36)</f>
        <v>5.3571428571428568E-2</v>
      </c>
      <c r="K38" s="129" t="s">
        <v>168</v>
      </c>
      <c r="L38" s="129" t="s">
        <v>169</v>
      </c>
      <c r="M38" s="135" t="s">
        <v>175</v>
      </c>
      <c r="N38" s="135" t="s">
        <v>171</v>
      </c>
      <c r="AD38" s="111"/>
    </row>
    <row r="39" spans="1:30">
      <c r="A39" s="111"/>
      <c r="B39" s="111"/>
      <c r="C39" s="111"/>
      <c r="D39" s="111"/>
      <c r="E39" s="111"/>
      <c r="F39" s="111"/>
      <c r="G39" s="111"/>
      <c r="H39" s="209" t="s">
        <v>176</v>
      </c>
      <c r="I39" s="209"/>
      <c r="J39" s="134">
        <f>G37/F37</f>
        <v>0.1111111111111111</v>
      </c>
      <c r="K39" s="130">
        <f>AVERAGE(K9:K36)</f>
        <v>1506.4642857142858</v>
      </c>
      <c r="L39" s="130">
        <f>AVERAGE(L9:L36)</f>
        <v>2311.8035714285716</v>
      </c>
      <c r="M39" s="142">
        <f>IF(AND(K39&lt;&gt;0,L39&lt;&gt;0),K39/L39,0)</f>
        <v>0.65164026231838157</v>
      </c>
      <c r="N39" s="142">
        <f>IF(AND(B37&lt;&gt;0,C37&lt;&gt;0),B37/C37,0)</f>
        <v>-0.42010437623249608</v>
      </c>
      <c r="AD39" s="111"/>
    </row>
    <row r="43" spans="1:30" ht="17.25">
      <c r="A43" s="143" t="s">
        <v>209</v>
      </c>
      <c r="B43" s="111"/>
      <c r="C43" s="111"/>
      <c r="D43" s="111"/>
      <c r="E43" s="111"/>
      <c r="F43" s="111"/>
      <c r="G43" s="111"/>
      <c r="H43" s="111"/>
      <c r="I43" s="111"/>
      <c r="J43" s="111"/>
      <c r="K43" s="111"/>
      <c r="L43" s="111"/>
      <c r="M43" s="111"/>
      <c r="N43" s="111"/>
    </row>
    <row r="44" spans="1:30">
      <c r="A44" s="111"/>
      <c r="B44" s="111"/>
      <c r="C44" s="111"/>
      <c r="D44" s="111"/>
      <c r="E44" s="111"/>
      <c r="F44" s="111"/>
      <c r="G44" s="111"/>
      <c r="H44" s="111"/>
      <c r="I44" s="111"/>
      <c r="J44" s="111"/>
      <c r="K44" s="111"/>
      <c r="L44" s="111"/>
      <c r="M44" s="111"/>
      <c r="N44" s="111"/>
    </row>
    <row r="45" spans="1:30" ht="36">
      <c r="A45" s="144" t="s">
        <v>210</v>
      </c>
      <c r="B45" s="144" t="s">
        <v>211</v>
      </c>
      <c r="C45" s="144" t="s">
        <v>212</v>
      </c>
      <c r="D45" s="144" t="s">
        <v>213</v>
      </c>
      <c r="E45" s="145" t="s">
        <v>214</v>
      </c>
      <c r="F45" s="144" t="s">
        <v>215</v>
      </c>
      <c r="G45" s="144" t="s">
        <v>216</v>
      </c>
      <c r="H45" s="144" t="s">
        <v>217</v>
      </c>
      <c r="I45" s="144" t="s">
        <v>218</v>
      </c>
      <c r="J45" s="144" t="s">
        <v>168</v>
      </c>
      <c r="K45" s="144" t="s">
        <v>169</v>
      </c>
      <c r="L45" s="145" t="s">
        <v>224</v>
      </c>
      <c r="M45" s="145" t="s">
        <v>225</v>
      </c>
      <c r="N45" s="145" t="s">
        <v>188</v>
      </c>
      <c r="O45" s="145" t="s">
        <v>219</v>
      </c>
    </row>
    <row r="46" spans="1:30">
      <c r="A46" s="146" t="e">
        <f>DATE(YEAR(C4),MONTH(C4),1)</f>
        <v>#REF!</v>
      </c>
      <c r="B46" s="111">
        <f>SUMIFS(デモトレ履歴!$P$3:$P$31,デモトレ履歴!$M$3:$M$31,"win",デモトレ履歴!$R$3:$R$31,"&lt;"&amp;A47)</f>
        <v>0</v>
      </c>
      <c r="C46" s="111">
        <f>SUMIFS(デモトレ履歴!$P$3:$P$31,デモトレ履歴!$M$3:$M$31,"loss",デモトレ履歴!$R$3:$R$31,"&lt;"&amp;A47)</f>
        <v>0</v>
      </c>
      <c r="D46" s="111">
        <f t="shared" ref="D46:D63" si="8">SUM(B46:C46)</f>
        <v>0</v>
      </c>
      <c r="E46" s="111">
        <f>COUNTIF(デモトレ履歴!$R$3:$R$31,"&lt;"&amp;A47)</f>
        <v>0</v>
      </c>
      <c r="F46" s="111">
        <f>COUNTIFS(デモトレ履歴!$M$3:$M$31,"win",デモトレ履歴!$R$3:$R$31,"&lt;"&amp;$A47)</f>
        <v>0</v>
      </c>
      <c r="G46" s="111">
        <f>COUNTIFS(デモトレ履歴!$M$3:$M$31,"loss",デモトレ履歴!$R$3:$R$31,"&lt;"&amp;$A47)</f>
        <v>0</v>
      </c>
      <c r="H46" s="111">
        <f>COUNTIFS(デモトレ履歴!$M$3:$M$31,"drw",デモトレ履歴!$R$3:$R$31,"&lt;"&amp;$A47)</f>
        <v>0</v>
      </c>
      <c r="I46" s="147" t="str">
        <f>IF(E46&lt;&gt;0,F46/E46,"")</f>
        <v/>
      </c>
      <c r="J46" s="148">
        <f t="shared" ref="J46:J63" si="9">IF(B46&lt;&gt;0,B46/F46,0)</f>
        <v>0</v>
      </c>
      <c r="K46" s="148">
        <f t="shared" ref="K46:K63" si="10">IF(C46&lt;&gt;0,C46/G46,0)</f>
        <v>0</v>
      </c>
      <c r="L46" s="111">
        <f>IF(AND(J46&lt;&gt;0,K46&lt;&gt;0),J46/K46,0)</f>
        <v>0</v>
      </c>
      <c r="M46" s="111">
        <f t="shared" ref="M46:M63" si="11">IF(AND(B46&lt;&gt;0,C46&lt;&gt;0),B46/C46,0)</f>
        <v>0</v>
      </c>
      <c r="N46" s="111">
        <f>SUMIFS(デモトレ履歴!$P$3:$P$31,デモトレ履歴!$M$3:$M$31,"drw",デモトレ履歴!$R$3:$R$31,"&lt;"&amp;A47)</f>
        <v>0</v>
      </c>
      <c r="O46" s="148">
        <f>SUM($C$2,$D46)</f>
        <v>500000</v>
      </c>
    </row>
    <row r="47" spans="1:30">
      <c r="A47" s="146" t="e">
        <f>IF(A45&lt;&gt;"",DATE(YEAR(A46),MONTH(A46)+1,1),"")</f>
        <v>#REF!</v>
      </c>
      <c r="B47" s="111">
        <f>SUMIFS(デモトレ履歴!$P$3:$P$31,デモトレ履歴!$M$3:$M$31,"win",デモトレ履歴!$R$3:$R$31,"&lt;"&amp;A48)-B46</f>
        <v>0</v>
      </c>
      <c r="C47" s="111">
        <f>SUMIFS(デモトレ履歴!$P$3:$P$31,デモトレ履歴!$M$3:$M$31,"loss",デモトレ履歴!$R$3:$R$31,"&lt;"&amp;A48)-C46</f>
        <v>0</v>
      </c>
      <c r="D47" s="111">
        <f t="shared" si="8"/>
        <v>0</v>
      </c>
      <c r="E47" s="111" t="e">
        <f>IF(A47&lt;&gt;"",COUNTIF(デモトレ履歴!$R$3:$R$31,"&lt;"&amp;IF(A48&lt;&gt;"",A48,DATE(YEAR(A47),MONTH(A47),DAY(EOMONTH(A47,0)))))-SUM($E$46:$E46),0)</f>
        <v>#REF!</v>
      </c>
      <c r="F47" s="111">
        <f>COUNTIFS(デモトレ履歴!$M$3:$M$31,"win",デモトレ履歴!$R$3:$R$31,"&lt;"&amp;$A48)-F46</f>
        <v>0</v>
      </c>
      <c r="G47" s="111">
        <f>COUNTIFS(デモトレ履歴!$M$3:$M$31,"loss",デモトレ履歴!$R$3:$R$31,"&lt;"&amp;$A48)-G46</f>
        <v>0</v>
      </c>
      <c r="H47" s="111">
        <f>COUNTIFS(デモトレ履歴!$M$3:$M$31,"drw",デモトレ履歴!$R$3:$R$31,"&lt;"&amp;$A48)-H46</f>
        <v>0</v>
      </c>
      <c r="I47" s="147" t="e">
        <f>IF(E47&lt;&gt;0,F47/E47,0)</f>
        <v>#REF!</v>
      </c>
      <c r="J47" s="148">
        <f t="shared" si="9"/>
        <v>0</v>
      </c>
      <c r="K47" s="148">
        <f t="shared" si="10"/>
        <v>0</v>
      </c>
      <c r="L47" s="111">
        <f>IF(AND(J47&lt;&gt;0,K47&lt;&gt;0),J47/K47,0)</f>
        <v>0</v>
      </c>
      <c r="M47" s="111">
        <f t="shared" si="11"/>
        <v>0</v>
      </c>
      <c r="N47" s="111">
        <f>SUMIFS(デモトレ履歴!$P$3:$P$31,デモトレ履歴!$M$3:$M$31,"drw",デモトレ履歴!$R$3:$R$31,"&lt;"&amp;A48)-N46</f>
        <v>0</v>
      </c>
      <c r="O47" s="148">
        <f t="shared" ref="O47:O63" si="12">SUM(O46,$D47)</f>
        <v>500000</v>
      </c>
    </row>
    <row r="48" spans="1:30">
      <c r="A48" s="146" t="e">
        <f t="shared" ref="A48:A63" si="13">IF(A46&lt;&gt;"",DATE(YEAR(A47),MONTH(A47)+1,1),"")</f>
        <v>#REF!</v>
      </c>
      <c r="B48" s="111" t="e">
        <f>IF(E48&gt;0,SUMIFS(デモトレ履歴!$P$3:$P$31,デモトレ履歴!$M$3:$M$31,"win",デモトレ履歴!$R$3:$R31,"&lt;"&amp;IF(A49&lt;&gt;"",A49,DATE(YEAR(A48),MONTH(A48),DAY(EOMONTH(A48,0)))))-SUM($B$44:$B47),0)</f>
        <v>#REF!</v>
      </c>
      <c r="C48" s="111" t="e">
        <f>IF(E48&gt;0,SUMIFS(デモトレ履歴!$P$3:$P$31,デモトレ履歴!$M$3:$M$31,"loss",デモトレ履歴!$R$3:$R$31,"&lt;"&amp;IF(A49&lt;&gt;"",A49,DATE(YEAR(A48),MONTH(A48),DAY(EOMONTH(A48,0)))))-SUM($C$46:$C47),0)</f>
        <v>#REF!</v>
      </c>
      <c r="D48" s="111" t="e">
        <f t="shared" si="8"/>
        <v>#REF!</v>
      </c>
      <c r="E48" s="111" t="e">
        <f>IF(A48&lt;&gt;"",COUNTIF(デモトレ履歴!$R$3:$R$31,"&lt;"&amp;IF(A49&lt;&gt;"",A49,DATE(YEAR(A48),MONTH(A48),DAY(EOMONTH(A48,0)))))-SUM($E$46:$E47),0)</f>
        <v>#REF!</v>
      </c>
      <c r="F48" s="111" t="e">
        <f>IF(A49&lt;&gt;"",COUNTIFS(デモトレ履歴!$M$3:$M$31,"win",デモトレ履歴!$R$3:$R$31,"&lt;"&amp;IF(A49&lt;&gt;"",A49,DATE(YEAR(A48),MONTH(A48),DAY(EOMONTH(A48,0)))))-SUM($F$46:$F47),0)</f>
        <v>#REF!</v>
      </c>
      <c r="G48" s="111" t="e">
        <f>IF(A49&lt;&gt;"",COUNTIFS(デモトレ履歴!$M$3:$M$31,"loss",デモトレ履歴!$R$3:$R$31,"&lt;"&amp;IF(A49&lt;&gt;"",A49,DATE(YEAR(A48),MONTH(A48),DAY(EOMONTH(A48,0)))))-SUM($G$46:$G47),0)</f>
        <v>#REF!</v>
      </c>
      <c r="H48" s="111">
        <f>COUNTIFS(デモトレ履歴!$M$3:$M$31,"drw",デモトレ履歴!$R$3:$R$31,"&lt;"&amp;IF(A49&lt;&gt;"",A49,DATE(YEAR(A48),MONTH(A48),DAY(EOMONTH(A48,0)))))-SUM($H$46:$H47)</f>
        <v>0</v>
      </c>
      <c r="I48" s="147" t="e">
        <f t="shared" ref="I48:I63" si="14">IF(E48&lt;&gt;0,F48/E48,0)</f>
        <v>#REF!</v>
      </c>
      <c r="J48" s="148" t="e">
        <f t="shared" si="9"/>
        <v>#REF!</v>
      </c>
      <c r="K48" s="148" t="e">
        <f t="shared" si="10"/>
        <v>#REF!</v>
      </c>
      <c r="L48" s="111" t="e">
        <f t="shared" ref="L48:L63" si="15">IF(AND(J48&lt;&gt;0,K48&lt;&gt;0),J48/K48,0)</f>
        <v>#REF!</v>
      </c>
      <c r="M48" s="111" t="e">
        <f t="shared" si="11"/>
        <v>#REF!</v>
      </c>
      <c r="N48" s="111" t="e">
        <f>IF(E48&gt;0,SUMIFS(デモトレ履歴!$P$3:$P$31,デモトレ履歴!$M$3:$M$31,"drw",デモトレ履歴!$R$3:$R$31,"&lt;"&amp;IF(A49&lt;&gt;"",A49,DATE(YEAR(A48),MONTH(A48),DAY(EOMONTH(A48,0)))))-SUM($N$46:$N47),0)</f>
        <v>#REF!</v>
      </c>
      <c r="O48" s="148" t="e">
        <f t="shared" si="12"/>
        <v>#REF!</v>
      </c>
    </row>
    <row r="49" spans="1:15">
      <c r="A49" s="146" t="e">
        <f t="shared" si="13"/>
        <v>#REF!</v>
      </c>
      <c r="B49" s="111" t="e">
        <f>IF(E49&gt;0,SUMIFS(デモトレ履歴!$P$3:$P$31,デモトレ履歴!$M$3:$M$31,"win",デモトレ履歴!$R$3:$R31,"&lt;"&amp;IF(A50&lt;&gt;"",A50,DATE(YEAR(A49),MONTH(A49),DAY(EOMONTH(A49,0)))))-SUM($B$44:$B48),0)</f>
        <v>#REF!</v>
      </c>
      <c r="C49" s="111" t="e">
        <f>IF(E49&gt;0,SUMIFS(デモトレ履歴!$P$3:$P$31,デモトレ履歴!$M$3:$M$31,"loss",デモトレ履歴!$R$3:$R$31,"&lt;"&amp;IF(A50&lt;&gt;"",A50,DATE(YEAR(A49),MONTH(A49),DAY(EOMONTH(A49,0)))))-SUM($C$46:$C48),0)</f>
        <v>#REF!</v>
      </c>
      <c r="D49" s="111" t="e">
        <f t="shared" si="8"/>
        <v>#REF!</v>
      </c>
      <c r="E49" s="111" t="e">
        <f>IF(A49&lt;&gt;"",COUNTIF(デモトレ履歴!$R$3:$R$31,"&lt;"&amp;IF(A50&lt;&gt;"",A50,DATE(YEAR(A49),MONTH(A49),DAY(EOMONTH(A49,0)))))-SUM($E$46:$E48),0)</f>
        <v>#REF!</v>
      </c>
      <c r="F49" s="111" t="e">
        <f>IF(A50&lt;&gt;"",COUNTIFS(デモトレ履歴!$M$3:$M$31,"win",デモトレ履歴!$R$3:$R$31,"&lt;"&amp;IF(A50&lt;&gt;"",A50,DATE(YEAR(A49),MONTH(A49),DAY(EOMONTH(A49,0)))))-SUM($F$46:$F48),0)</f>
        <v>#REF!</v>
      </c>
      <c r="G49" s="111" t="e">
        <f>IF(A50&lt;&gt;"",COUNTIFS(デモトレ履歴!$M$3:$M$31,"loss",デモトレ履歴!$R$3:$R$31,"&lt;"&amp;IF(A50&lt;&gt;"",A50,DATE(YEAR(A49),MONTH(A49),DAY(EOMONTH(A49,0)))))-SUM($G$46:$G48),0)</f>
        <v>#REF!</v>
      </c>
      <c r="H49" s="111">
        <f>COUNTIFS(デモトレ履歴!$M$3:$M$31,"drw",デモトレ履歴!$R$3:$R$31,"&lt;"&amp;IF(A50&lt;&gt;"",A50,DATE(YEAR(A49),MONTH(A49),DAY(EOMONTH(A49,0)))))-SUM($H$46:$H48)</f>
        <v>0</v>
      </c>
      <c r="I49" s="147" t="e">
        <f t="shared" si="14"/>
        <v>#REF!</v>
      </c>
      <c r="J49" s="148" t="e">
        <f t="shared" si="9"/>
        <v>#REF!</v>
      </c>
      <c r="K49" s="148" t="e">
        <f t="shared" si="10"/>
        <v>#REF!</v>
      </c>
      <c r="L49" s="111" t="e">
        <f t="shared" si="15"/>
        <v>#REF!</v>
      </c>
      <c r="M49" s="111" t="e">
        <f t="shared" si="11"/>
        <v>#REF!</v>
      </c>
      <c r="N49" s="111" t="e">
        <f>IF(E49&gt;0,SUMIFS(デモトレ履歴!$P$3:$P$31,デモトレ履歴!$M$3:$M$31,"drw",デモトレ履歴!$R$3:$R$31,"&lt;"&amp;IF(A50&lt;&gt;"",A50,DATE(YEAR(A49),MONTH(A49),DAY(EOMONTH(A49,0)))))-SUM($C$46:$C48),0)</f>
        <v>#REF!</v>
      </c>
      <c r="O49" s="148" t="e">
        <f t="shared" si="12"/>
        <v>#REF!</v>
      </c>
    </row>
    <row r="50" spans="1:15">
      <c r="A50" s="146" t="e">
        <f t="shared" si="13"/>
        <v>#REF!</v>
      </c>
      <c r="B50" s="111" t="e">
        <f>IF(E50&gt;0,SUMIFS(デモトレ履歴!$P$3:$P$31,デモトレ履歴!$M$3:$M$31,"win",デモトレ履歴!$R$3:$R31,"&lt;"&amp;IF(A51&lt;&gt;"",A51,DATE(YEAR(A50),MONTH(A50),DAY(EOMONTH(A50,0)))))-SUM($B$44:$B49),0)</f>
        <v>#REF!</v>
      </c>
      <c r="C50" s="111" t="e">
        <f>IF(E50&gt;0,SUMIFS(デモトレ履歴!$P$3:$P$31,デモトレ履歴!$M$3:$M$31,"loss",デモトレ履歴!$R$3:$R$31,"&lt;"&amp;IF(A51&lt;&gt;"",A51,DATE(YEAR(A50),MONTH(A50),DAY(EOMONTH(A50,0)))))-SUM($C$46:$C49),0)</f>
        <v>#REF!</v>
      </c>
      <c r="D50" s="111" t="e">
        <f t="shared" si="8"/>
        <v>#REF!</v>
      </c>
      <c r="E50" s="111" t="e">
        <f>IF(A50&lt;&gt;"",COUNTIF(デモトレ履歴!$R$3:$R$31,"&lt;"&amp;IF(A51&lt;&gt;"",A51,DATE(YEAR(A50),MONTH(A50),DAY(EOMONTH(A50,0)))))-SUM($E$46:$E49),0)</f>
        <v>#REF!</v>
      </c>
      <c r="F50" s="111" t="e">
        <f>IF(A51&lt;&gt;"",COUNTIFS(デモトレ履歴!$M$3:$M$31,"win",デモトレ履歴!$R$3:$R$31,"&lt;"&amp;IF(A51&lt;&gt;"",A51,DATE(YEAR(A50),MONTH(A50),DAY(EOMONTH(A50,0)))))-SUM($F$46:$F49),0)</f>
        <v>#REF!</v>
      </c>
      <c r="G50" s="111" t="e">
        <f>IF(A51&lt;&gt;"",COUNTIFS(デモトレ履歴!$M$3:$M$31,"loss",デモトレ履歴!$R$3:$R$31,"&lt;"&amp;IF(A51&lt;&gt;"",A51,DATE(YEAR(A50),MONTH(A50),DAY(EOMONTH(A50,0)))))-SUM($G$46:$G49),0)</f>
        <v>#REF!</v>
      </c>
      <c r="H50" s="111">
        <f>COUNTIFS(デモトレ履歴!$M$3:$M$31,"drw",デモトレ履歴!$R$3:$R$31,"&lt;"&amp;IF(A51&lt;&gt;"",A51,DATE(YEAR(A50),MONTH(A50),DAY(EOMONTH(A50,0)))))-SUM($H$46:$H49)</f>
        <v>0</v>
      </c>
      <c r="I50" s="147" t="e">
        <f t="shared" si="14"/>
        <v>#REF!</v>
      </c>
      <c r="J50" s="148" t="e">
        <f t="shared" si="9"/>
        <v>#REF!</v>
      </c>
      <c r="K50" s="148" t="e">
        <f t="shared" si="10"/>
        <v>#REF!</v>
      </c>
      <c r="L50" s="111" t="e">
        <f t="shared" si="15"/>
        <v>#REF!</v>
      </c>
      <c r="M50" s="111" t="e">
        <f t="shared" si="11"/>
        <v>#REF!</v>
      </c>
      <c r="N50" s="111" t="e">
        <f>IF(E50&gt;0,SUMIFS(デモトレ履歴!$P$3:$P$31,デモトレ履歴!$M$3:$M$31,"drw",デモトレ履歴!$R$3:$R$31,"&lt;"&amp;IF(A51&lt;&gt;"",A51,DATE(YEAR(A50),MONTH(A50),DAY(EOMONTH(A50,0)))))-SUM($C$46:$C49),0)</f>
        <v>#REF!</v>
      </c>
      <c r="O50" s="148" t="e">
        <f t="shared" si="12"/>
        <v>#REF!</v>
      </c>
    </row>
    <row r="51" spans="1:15">
      <c r="A51" s="146" t="e">
        <f t="shared" si="13"/>
        <v>#REF!</v>
      </c>
      <c r="B51" s="111" t="e">
        <f>IF(E51&gt;0,SUMIFS(デモトレ履歴!$P$3:$P$31,デモトレ履歴!$M$3:$M$31,"win",デモトレ履歴!$R$3:$R31,"&lt;"&amp;IF(A52&lt;&gt;"",A52,DATE(YEAR(A51),MONTH(A51),DAY(EOMONTH(A51,0)))))-SUM($B$44:$B50),0)</f>
        <v>#REF!</v>
      </c>
      <c r="C51" s="111" t="e">
        <f>IF(E51&gt;0,SUMIFS(デモトレ履歴!$P$3:$P$31,デモトレ履歴!$M$3:$M$31,"loss",デモトレ履歴!$R$3:$R$31,"&lt;"&amp;IF(A52&lt;&gt;"",A52,DATE(YEAR(A51),MONTH(A51),DAY(EOMONTH(A51,0)))))-SUM($C$46:$C50),0)</f>
        <v>#REF!</v>
      </c>
      <c r="D51" s="111" t="e">
        <f t="shared" si="8"/>
        <v>#REF!</v>
      </c>
      <c r="E51" s="111" t="e">
        <f>IF(A51&lt;&gt;"",COUNTIF(デモトレ履歴!$R$3:$R$31,"&lt;"&amp;IF(A52&lt;&gt;"",A52,DATE(YEAR(A51),MONTH(A51),DAY(EOMONTH(A51,0)))))-SUM($E$46:$E50),0)</f>
        <v>#REF!</v>
      </c>
      <c r="F51" s="111" t="e">
        <f>IF(A52&lt;&gt;"",COUNTIFS(デモトレ履歴!$M$3:$M$31,"win",デモトレ履歴!$R$3:$R$31,"&lt;"&amp;IF(A52&lt;&gt;"",A52,DATE(YEAR(A51),MONTH(A51),DAY(EOMONTH(A51,0)))))-SUM($F$46:$F50),0)</f>
        <v>#REF!</v>
      </c>
      <c r="G51" s="111" t="e">
        <f>IF(A52&lt;&gt;"",COUNTIFS(デモトレ履歴!$M$3:$M$31,"loss",デモトレ履歴!$R$3:$R$31,"&lt;"&amp;IF(A52&lt;&gt;"",A52,DATE(YEAR(A51),MONTH(A51),DAY(EOMONTH(A51,0)))))-SUM($G$46:$G50),0)</f>
        <v>#REF!</v>
      </c>
      <c r="H51" s="111">
        <f>COUNTIFS(デモトレ履歴!$M$3:$M$31,"drw",デモトレ履歴!$R$3:$R$31,"&lt;"&amp;IF(A52&lt;&gt;"",A52,DATE(YEAR(A51),MONTH(A51),DAY(EOMONTH(A51,0)))))-SUM($H$46:$H50)</f>
        <v>0</v>
      </c>
      <c r="I51" s="147" t="e">
        <f t="shared" si="14"/>
        <v>#REF!</v>
      </c>
      <c r="J51" s="148" t="e">
        <f t="shared" si="9"/>
        <v>#REF!</v>
      </c>
      <c r="K51" s="148" t="e">
        <f t="shared" si="10"/>
        <v>#REF!</v>
      </c>
      <c r="L51" s="111" t="e">
        <f t="shared" si="15"/>
        <v>#REF!</v>
      </c>
      <c r="M51" s="111" t="e">
        <f t="shared" si="11"/>
        <v>#REF!</v>
      </c>
      <c r="N51" s="111" t="e">
        <f>IF(E51&gt;0,SUMIFS(デモトレ履歴!$P$3:$P$31,デモトレ履歴!$M$3:$M$31,"drw",デモトレ履歴!$R$3:$R$31,"&lt;"&amp;IF(A52&lt;&gt;"",A52,DATE(YEAR(A51),MONTH(A51),DAY(EOMONTH(A51,0)))))-SUM($C$46:$C50),0)</f>
        <v>#REF!</v>
      </c>
      <c r="O51" s="148" t="e">
        <f t="shared" si="12"/>
        <v>#REF!</v>
      </c>
    </row>
    <row r="52" spans="1:15">
      <c r="A52" s="146" t="e">
        <f t="shared" si="13"/>
        <v>#REF!</v>
      </c>
      <c r="B52" s="111" t="e">
        <f>IF(E52&gt;0,SUMIFS(デモトレ履歴!$P$3:$P$31,デモトレ履歴!$M$3:$M$31,"win",デモトレ履歴!$R$3:$R32,"&lt;"&amp;IF(A53&lt;&gt;"",A53,DATE(YEAR(A52),MONTH(A52),DAY(EOMONTH(A52,0)))))-SUM($B$44:$B51),0)</f>
        <v>#REF!</v>
      </c>
      <c r="C52" s="111" t="e">
        <f>IF(E52&gt;0,SUMIFS(デモトレ履歴!$P$3:$P$31,デモトレ履歴!$M$3:$M$31,"loss",デモトレ履歴!$R$3:$R$31,"&lt;"&amp;IF(A53&lt;&gt;"",A53,DATE(YEAR(A52),MONTH(A52),DAY(EOMONTH(A52,0)))))-SUM($C$46:$C51),0)</f>
        <v>#REF!</v>
      </c>
      <c r="D52" s="111" t="e">
        <f t="shared" si="8"/>
        <v>#REF!</v>
      </c>
      <c r="E52" s="111" t="e">
        <f>IF(A52&lt;&gt;"",COUNTIF(デモトレ履歴!$R$3:$R$31,"&lt;"&amp;IF(A53&lt;&gt;"",A53,DATE(YEAR(A52),MONTH(A52),DAY(EOMONTH(A52,0)))))-SUM($E$46:$E51),0)</f>
        <v>#REF!</v>
      </c>
      <c r="F52" s="111" t="e">
        <f>IF(A53&lt;&gt;"",COUNTIFS(デモトレ履歴!$M$3:$M$31,"win",デモトレ履歴!$R$3:$R$31,"&lt;"&amp;IF(A53&lt;&gt;"",A53,DATE(YEAR(A52),MONTH(A52),DAY(EOMONTH(A52,0)))))-SUM($F$46:$F51),0)</f>
        <v>#REF!</v>
      </c>
      <c r="G52" s="111" t="e">
        <f>IF(A53&lt;&gt;"",COUNTIFS(デモトレ履歴!$M$3:$M$31,"loss",デモトレ履歴!$R$3:$R$31,"&lt;"&amp;IF(A53&lt;&gt;"",A53,DATE(YEAR(A52),MONTH(A52),DAY(EOMONTH(A52,0)))))-SUM($G$46:$G51),0)</f>
        <v>#REF!</v>
      </c>
      <c r="H52" s="111">
        <f>COUNTIFS(デモトレ履歴!$M$3:$M$31,"drw",デモトレ履歴!$R$3:$R$31,"&lt;"&amp;IF(A53&lt;&gt;"",A53,DATE(YEAR(A52),MONTH(A52),DAY(EOMONTH(A52,0)))))-SUM($H$46:$H51)</f>
        <v>0</v>
      </c>
      <c r="I52" s="147" t="e">
        <f t="shared" si="14"/>
        <v>#REF!</v>
      </c>
      <c r="J52" s="148" t="e">
        <f t="shared" si="9"/>
        <v>#REF!</v>
      </c>
      <c r="K52" s="148" t="e">
        <f t="shared" si="10"/>
        <v>#REF!</v>
      </c>
      <c r="L52" s="111" t="e">
        <f t="shared" si="15"/>
        <v>#REF!</v>
      </c>
      <c r="M52" s="111" t="e">
        <f t="shared" si="11"/>
        <v>#REF!</v>
      </c>
      <c r="N52" s="111" t="e">
        <f>IF(E52&gt;0,SUMIFS(デモトレ履歴!$P$3:$P$31,デモトレ履歴!$M$3:$M$31,"drw",デモトレ履歴!$R$3:$R$31,"&lt;"&amp;IF(A53&lt;&gt;"",A53,DATE(YEAR(A52),MONTH(A52),DAY(EOMONTH(A52,0)))))-SUM($C$46:$C51),0)</f>
        <v>#REF!</v>
      </c>
      <c r="O52" s="148" t="e">
        <f t="shared" si="12"/>
        <v>#REF!</v>
      </c>
    </row>
    <row r="53" spans="1:15">
      <c r="A53" s="146" t="e">
        <f t="shared" si="13"/>
        <v>#REF!</v>
      </c>
      <c r="B53" s="111" t="e">
        <f>IF(E53&gt;0,SUMIFS(デモトレ履歴!$P$3:$P$31,デモトレ履歴!$M$3:$M$31,"win",デモトレ履歴!$R$3:$R33,"&lt;"&amp;IF(A54&lt;&gt;"",A54,DATE(YEAR(A53),MONTH(A53),DAY(EOMONTH(A53,0)))))-SUM($B$44:$B52),0)</f>
        <v>#REF!</v>
      </c>
      <c r="C53" s="111" t="e">
        <f>IF(E53&gt;0,SUMIFS(デモトレ履歴!$P$3:$P$31,デモトレ履歴!$M$3:$M$31,"loss",デモトレ履歴!$R$3:$R$31,"&lt;"&amp;IF(A54&lt;&gt;"",A54,DATE(YEAR(A53),MONTH(A53),DAY(EOMONTH(A53,0)))))-SUM($C$46:$C52),0)</f>
        <v>#REF!</v>
      </c>
      <c r="D53" s="111" t="e">
        <f t="shared" si="8"/>
        <v>#REF!</v>
      </c>
      <c r="E53" s="111" t="e">
        <f>IF(A53&lt;&gt;"",COUNTIF(デモトレ履歴!$R$3:$R$31,"&lt;"&amp;IF(A54&lt;&gt;"",A54,DATE(YEAR(A53),MONTH(A53),DAY(EOMONTH(A53,0)))))-SUM($E$46:$E52),0)</f>
        <v>#REF!</v>
      </c>
      <c r="F53" s="111" t="e">
        <f>IF(A54&lt;&gt;"",COUNTIFS(デモトレ履歴!$M$3:$M$31,"win",デモトレ履歴!$R$3:$R$31,"&lt;"&amp;IF(A54&lt;&gt;"",A54,DATE(YEAR(A53),MONTH(A53),DAY(EOMONTH(A53,0)))))-SUM($F$46:$F52),0)</f>
        <v>#REF!</v>
      </c>
      <c r="G53" s="111" t="e">
        <f>IF(A54&lt;&gt;"",COUNTIFS(デモトレ履歴!$M$3:$M$31,"loss",デモトレ履歴!$R$3:$R$31,"&lt;"&amp;IF(A54&lt;&gt;"",A54,DATE(YEAR(A53),MONTH(A53),DAY(EOMONTH(A53,0)))))-SUM($G$46:$G52),0)</f>
        <v>#REF!</v>
      </c>
      <c r="H53" s="111">
        <f>COUNTIFS(デモトレ履歴!$M$3:$M$31,"drw",デモトレ履歴!$R$3:$R$31,"&lt;"&amp;IF(A54&lt;&gt;"",A54,DATE(YEAR(A53),MONTH(A53),DAY(EOMONTH(A53,0)))))-SUM($H$46:$H52)</f>
        <v>0</v>
      </c>
      <c r="I53" s="147" t="e">
        <f t="shared" si="14"/>
        <v>#REF!</v>
      </c>
      <c r="J53" s="148" t="e">
        <f t="shared" si="9"/>
        <v>#REF!</v>
      </c>
      <c r="K53" s="148" t="e">
        <f t="shared" si="10"/>
        <v>#REF!</v>
      </c>
      <c r="L53" s="111" t="e">
        <f t="shared" si="15"/>
        <v>#REF!</v>
      </c>
      <c r="M53" s="111" t="e">
        <f t="shared" si="11"/>
        <v>#REF!</v>
      </c>
      <c r="N53" s="111" t="e">
        <f>IF(E53&gt;0,SUMIFS(デモトレ履歴!$P$3:$P$31,デモトレ履歴!$M$3:$M$31,"drw",デモトレ履歴!$R$3:$R$31,"&lt;"&amp;IF(A54&lt;&gt;"",A54,DATE(YEAR(A53),MONTH(A53),DAY(EOMONTH(A53,0)))))-SUM($C$46:$C52),0)</f>
        <v>#REF!</v>
      </c>
      <c r="O53" s="148" t="e">
        <f t="shared" si="12"/>
        <v>#REF!</v>
      </c>
    </row>
    <row r="54" spans="1:15">
      <c r="A54" s="146" t="e">
        <f t="shared" si="13"/>
        <v>#REF!</v>
      </c>
      <c r="B54" s="111" t="e">
        <f>IF(E54&gt;0,SUMIFS(デモトレ履歴!$P$3:$P$31,デモトレ履歴!$M$3:$M$31,"win",デモトレ履歴!$R$3:$R34,"&lt;"&amp;IF(A55&lt;&gt;"",A55,DATE(YEAR(A54),MONTH(A54),DAY(EOMONTH(A54,0)))))-SUM($B$44:$B53),0)</f>
        <v>#REF!</v>
      </c>
      <c r="C54" s="111" t="e">
        <f>IF(E54&gt;0,SUMIFS(デモトレ履歴!$P$3:$P$31,デモトレ履歴!$M$3:$M$31,"loss",デモトレ履歴!$R$3:$R$31,"&lt;"&amp;IF(A55&lt;&gt;"",A55,DATE(YEAR(A54),MONTH(A54),DAY(EOMONTH(A54,0)))))-SUM($C$46:$C53),0)</f>
        <v>#REF!</v>
      </c>
      <c r="D54" s="111" t="e">
        <f t="shared" si="8"/>
        <v>#REF!</v>
      </c>
      <c r="E54" s="111" t="e">
        <f>IF(A54&lt;&gt;"",COUNTIF(デモトレ履歴!$R$3:$R$31,"&lt;"&amp;IF(A55&lt;&gt;"",A55,DATE(YEAR(A54),MONTH(A54),DAY(EOMONTH(A54,0)))))-SUM($E$46:$E53),0)</f>
        <v>#REF!</v>
      </c>
      <c r="F54" s="111" t="e">
        <f>IF(A55&lt;&gt;"",COUNTIFS(デモトレ履歴!$M$3:$M$31,"win",デモトレ履歴!$R$3:$R$31,"&lt;"&amp;IF(A55&lt;&gt;"",A55,DATE(YEAR(A54),MONTH(A54),DAY(EOMONTH(A54,0)))))-SUM($F$46:$F53),0)</f>
        <v>#REF!</v>
      </c>
      <c r="G54" s="111" t="e">
        <f>IF(A55&lt;&gt;"",COUNTIFS(デモトレ履歴!$M$3:$M$31,"loss",デモトレ履歴!$R$3:$R$31,"&lt;"&amp;IF(A55&lt;&gt;"",A55,DATE(YEAR(A54),MONTH(A54),DAY(EOMONTH(A54,0)))))-SUM($G$46:$G53),0)</f>
        <v>#REF!</v>
      </c>
      <c r="H54" s="111">
        <f>COUNTIFS(デモトレ履歴!$M$3:$M$31,"drw",デモトレ履歴!$R$3:$R$31,"&lt;"&amp;IF(A55&lt;&gt;"",A55,DATE(YEAR(A54),MONTH(A54),DAY(EOMONTH(A54,0)))))-SUM($H$46:$H53)</f>
        <v>0</v>
      </c>
      <c r="I54" s="147" t="e">
        <f t="shared" si="14"/>
        <v>#REF!</v>
      </c>
      <c r="J54" s="148" t="e">
        <f t="shared" si="9"/>
        <v>#REF!</v>
      </c>
      <c r="K54" s="148" t="e">
        <f t="shared" si="10"/>
        <v>#REF!</v>
      </c>
      <c r="L54" s="111" t="e">
        <f t="shared" si="15"/>
        <v>#REF!</v>
      </c>
      <c r="M54" s="111" t="e">
        <f t="shared" si="11"/>
        <v>#REF!</v>
      </c>
      <c r="N54" s="111" t="e">
        <f>IF(E54&gt;0,SUMIFS(デモトレ履歴!$P$3:$P$31,デモトレ履歴!$M$3:$M$31,"drw",デモトレ履歴!$R$3:$R$31,"&lt;"&amp;IF(A55&lt;&gt;"",A55,DATE(YEAR(A54),MONTH(A54),DAY(EOMONTH(A54,0)))))-SUM($C$46:$C53),0)</f>
        <v>#REF!</v>
      </c>
      <c r="O54" s="148" t="e">
        <f t="shared" si="12"/>
        <v>#REF!</v>
      </c>
    </row>
    <row r="55" spans="1:15">
      <c r="A55" s="146" t="e">
        <f t="shared" si="13"/>
        <v>#REF!</v>
      </c>
      <c r="B55" s="111" t="e">
        <f>IF(E55&gt;0,SUMIFS(デモトレ履歴!$P$3:$P$31,デモトレ履歴!$M$3:$M$31,"win",デモトレ履歴!$R$3:$R35,"&lt;"&amp;IF(A56&lt;&gt;"",A56,DATE(YEAR(A55),MONTH(A55),DAY(EOMONTH(A55,0)))))-SUM($B$44:$B54),0)</f>
        <v>#REF!</v>
      </c>
      <c r="C55" s="111" t="e">
        <f>IF(E55&gt;0,SUMIFS(デモトレ履歴!$P$3:$P$31,デモトレ履歴!$M$3:$M$31,"loss",デモトレ履歴!$R$3:$R$31,"&lt;"&amp;IF(A56&lt;&gt;"",A56,DATE(YEAR(A55),MONTH(A55),DAY(EOMONTH(A55,0)))))-SUM($C$46:$C54),0)</f>
        <v>#REF!</v>
      </c>
      <c r="D55" s="111" t="e">
        <f t="shared" si="8"/>
        <v>#REF!</v>
      </c>
      <c r="E55" s="111" t="e">
        <f>IF(A55&lt;&gt;"",COUNTIF(デモトレ履歴!$R$3:$R$31,"&lt;"&amp;IF(A56&lt;&gt;"",A56,DATE(YEAR(A55),MONTH(A55),DAY(EOMONTH(A55,0)))))-SUM($E$46:$E54),0)</f>
        <v>#REF!</v>
      </c>
      <c r="F55" s="111" t="e">
        <f>IF(A56&lt;&gt;"",COUNTIFS(デモトレ履歴!$M$3:$M$31,"win",デモトレ履歴!$R$3:$R$31,"&lt;"&amp;IF(A56&lt;&gt;"",A56,DATE(YEAR(A55),MONTH(A55),DAY(EOMONTH(A55,0)))))-SUM($F$46:$F54),0)</f>
        <v>#REF!</v>
      </c>
      <c r="G55" s="111" t="e">
        <f>IF(A56&lt;&gt;"",COUNTIFS(デモトレ履歴!$M$3:$M$31,"loss",デモトレ履歴!$R$3:$R$31,"&lt;"&amp;IF(A56&lt;&gt;"",A56,DATE(YEAR(A55),MONTH(A55),DAY(EOMONTH(A55,0)))))-SUM($G$46:$G54),0)</f>
        <v>#REF!</v>
      </c>
      <c r="H55" s="111">
        <f>COUNTIFS(デモトレ履歴!$M$3:$M$31,"drw",デモトレ履歴!$R$3:$R$31,"&lt;"&amp;IF(A56&lt;&gt;"",A56,DATE(YEAR(A55),MONTH(A55),DAY(EOMONTH(A55,0)))))-SUM($H$46:$H54)</f>
        <v>0</v>
      </c>
      <c r="I55" s="147" t="e">
        <f t="shared" si="14"/>
        <v>#REF!</v>
      </c>
      <c r="J55" s="148" t="e">
        <f t="shared" si="9"/>
        <v>#REF!</v>
      </c>
      <c r="K55" s="148" t="e">
        <f t="shared" si="10"/>
        <v>#REF!</v>
      </c>
      <c r="L55" s="111" t="e">
        <f t="shared" si="15"/>
        <v>#REF!</v>
      </c>
      <c r="M55" s="111" t="e">
        <f t="shared" si="11"/>
        <v>#REF!</v>
      </c>
      <c r="N55" s="111" t="e">
        <f>IF(E55&gt;0,SUMIFS(デモトレ履歴!$P$3:$P$31,デモトレ履歴!$M$3:$M$31,"drw",デモトレ履歴!$R$3:$R$31,"&lt;"&amp;IF(A56&lt;&gt;"",A56,DATE(YEAR(A55),MONTH(A55),DAY(EOMONTH(A55,0)))))-SUM($C$46:$C54),0)</f>
        <v>#REF!</v>
      </c>
      <c r="O55" s="148" t="e">
        <f t="shared" si="12"/>
        <v>#REF!</v>
      </c>
    </row>
    <row r="56" spans="1:15">
      <c r="A56" s="146" t="e">
        <f t="shared" si="13"/>
        <v>#REF!</v>
      </c>
      <c r="B56" s="111" t="e">
        <f>IF(E56&gt;0,SUMIFS(デモトレ履歴!$P$3:$P$31,デモトレ履歴!$M$3:$M$31,"win",デモトレ履歴!$R$3:$R36,"&lt;"&amp;IF(A57&lt;&gt;"",A57,DATE(YEAR(A56),MONTH(A56),DAY(EOMONTH(A56,0)))))-SUM($B$44:$B55),0)</f>
        <v>#REF!</v>
      </c>
      <c r="C56" s="111" t="e">
        <f>IF(E56&gt;0,SUMIFS(デモトレ履歴!$P$3:$P$31,デモトレ履歴!$M$3:$M$31,"loss",デモトレ履歴!$R$3:$R$31,"&lt;"&amp;IF(A57&lt;&gt;"",A57,DATE(YEAR(A56),MONTH(A56),DAY(EOMONTH(A56,0)))))-SUM($C$46:$C55),0)</f>
        <v>#REF!</v>
      </c>
      <c r="D56" s="111" t="e">
        <f t="shared" si="8"/>
        <v>#REF!</v>
      </c>
      <c r="E56" s="111" t="e">
        <f>IF(A56&lt;&gt;"",COUNTIF(デモトレ履歴!$R$3:$R$31,"&lt;"&amp;IF(A57&lt;&gt;"",A57,DATE(YEAR(A56),MONTH(A56),DAY(EOMONTH(A56,0)))))-SUM($E$46:$E55),0)</f>
        <v>#REF!</v>
      </c>
      <c r="F56" s="111" t="e">
        <f>IF(A57&lt;&gt;"",COUNTIFS(デモトレ履歴!$M$3:$M$31,"win",デモトレ履歴!$R$3:$R$31,"&lt;"&amp;IF(A57&lt;&gt;"",A57,DATE(YEAR(A56),MONTH(A56),DAY(EOMONTH(A56,0)))))-SUM($F$46:$F55),0)</f>
        <v>#REF!</v>
      </c>
      <c r="G56" s="111" t="e">
        <f>IF(A57&lt;&gt;"",COUNTIFS(デモトレ履歴!$M$3:$M$31,"loss",デモトレ履歴!$R$3:$R$31,"&lt;"&amp;IF(A57&lt;&gt;"",A57,DATE(YEAR(A56),MONTH(A56),DAY(EOMONTH(A56,0)))))-SUM($G$46:$G55),0)</f>
        <v>#REF!</v>
      </c>
      <c r="H56" s="111">
        <f>COUNTIFS(デモトレ履歴!$M$3:$M$31,"drw",デモトレ履歴!$R$3:$R$31,"&lt;"&amp;IF(A57&lt;&gt;"",A57,DATE(YEAR(A56),MONTH(A56),DAY(EOMONTH(A56,0)))))-SUM($H$46:$H55)</f>
        <v>0</v>
      </c>
      <c r="I56" s="147" t="e">
        <f t="shared" si="14"/>
        <v>#REF!</v>
      </c>
      <c r="J56" s="148" t="e">
        <f t="shared" si="9"/>
        <v>#REF!</v>
      </c>
      <c r="K56" s="148" t="e">
        <f t="shared" si="10"/>
        <v>#REF!</v>
      </c>
      <c r="L56" s="111" t="e">
        <f t="shared" si="15"/>
        <v>#REF!</v>
      </c>
      <c r="M56" s="111" t="e">
        <f t="shared" si="11"/>
        <v>#REF!</v>
      </c>
      <c r="N56" s="111" t="e">
        <f>IF(E56&gt;0,SUMIFS(デモトレ履歴!$P$3:$P$31,デモトレ履歴!$M$3:$M$31,"drw",デモトレ履歴!$R$3:$R$31,"&lt;"&amp;IF(A57&lt;&gt;"",A57,DATE(YEAR(A56),MONTH(A56),DAY(EOMONTH(A56,0)))))-SUM($C$46:$C55),0)</f>
        <v>#REF!</v>
      </c>
      <c r="O56" s="148" t="e">
        <f t="shared" si="12"/>
        <v>#REF!</v>
      </c>
    </row>
    <row r="57" spans="1:15">
      <c r="A57" s="146" t="e">
        <f t="shared" si="13"/>
        <v>#REF!</v>
      </c>
      <c r="B57" s="111" t="e">
        <f>IF(E57&gt;0,SUMIFS(デモトレ履歴!$P$3:$P$31,デモトレ履歴!$M$3:$M$31,"win",デモトレ履歴!$R$3:$R37,"&lt;"&amp;IF(A58&lt;&gt;"",A58,DATE(YEAR(A57),MONTH(A57),DAY(EOMONTH(A57,0)))))-SUM($B$44:$B56),0)</f>
        <v>#REF!</v>
      </c>
      <c r="C57" s="111" t="e">
        <f>IF(E57&gt;0,SUMIFS(デモトレ履歴!$P$3:$P$31,デモトレ履歴!$M$3:$M$31,"loss",デモトレ履歴!$R$3:$R$31,"&lt;"&amp;IF(A58&lt;&gt;"",A58,DATE(YEAR(A57),MONTH(A57),DAY(EOMONTH(A57,0)))))-SUM($C$46:$C56),0)</f>
        <v>#REF!</v>
      </c>
      <c r="D57" s="111" t="e">
        <f t="shared" si="8"/>
        <v>#REF!</v>
      </c>
      <c r="E57" s="111" t="e">
        <f>IF(A57&lt;&gt;"",COUNTIF(デモトレ履歴!$R$3:$R$31,"&lt;"&amp;IF(A58&lt;&gt;"",A58,DATE(YEAR(A57),MONTH(A57),DAY(EOMONTH(A57,0)))))-SUM($E$46:$E56),0)</f>
        <v>#REF!</v>
      </c>
      <c r="F57" s="111" t="e">
        <f>IF(A58&lt;&gt;"",COUNTIFS(デモトレ履歴!$M$3:$M$31,"win",デモトレ履歴!$R$3:$R$31,"&lt;"&amp;IF(A58&lt;&gt;"",A58,DATE(YEAR(A57),MONTH(A57),DAY(EOMONTH(A57,0)))))-SUM($F$46:$F56),0)</f>
        <v>#REF!</v>
      </c>
      <c r="G57" s="111" t="e">
        <f>IF(A58&lt;&gt;"",COUNTIFS(デモトレ履歴!$M$3:$M$31,"loss",デモトレ履歴!$R$3:$R$31,"&lt;"&amp;IF(A58&lt;&gt;"",A58,DATE(YEAR(A57),MONTH(A57),DAY(EOMONTH(A57,0)))))-SUM($G$46:$G56),0)</f>
        <v>#REF!</v>
      </c>
      <c r="H57" s="111">
        <f>COUNTIFS(デモトレ履歴!$M$3:$M$31,"drw",デモトレ履歴!$R$3:$R$31,"&lt;"&amp;IF(A58&lt;&gt;"",A58,DATE(YEAR(A57),MONTH(A57),DAY(EOMONTH(A57,0)))))-SUM($H$46:$H56)</f>
        <v>0</v>
      </c>
      <c r="I57" s="147" t="e">
        <f t="shared" si="14"/>
        <v>#REF!</v>
      </c>
      <c r="J57" s="148" t="e">
        <f t="shared" si="9"/>
        <v>#REF!</v>
      </c>
      <c r="K57" s="148" t="e">
        <f t="shared" si="10"/>
        <v>#REF!</v>
      </c>
      <c r="L57" s="111" t="e">
        <f t="shared" si="15"/>
        <v>#REF!</v>
      </c>
      <c r="M57" s="111" t="e">
        <f t="shared" si="11"/>
        <v>#REF!</v>
      </c>
      <c r="N57" s="111" t="e">
        <f>IF(E57&gt;0,SUMIFS(デモトレ履歴!$P$3:$P$31,デモトレ履歴!$M$3:$M$31,"drw",デモトレ履歴!$R$3:$R$31,"&lt;"&amp;IF(A58&lt;&gt;"",A58,DATE(YEAR(A57),MONTH(A57),DAY(EOMONTH(A57,0)))))-SUM($C$46:$C56),0)</f>
        <v>#REF!</v>
      </c>
      <c r="O57" s="148" t="e">
        <f t="shared" si="12"/>
        <v>#REF!</v>
      </c>
    </row>
    <row r="58" spans="1:15">
      <c r="A58" s="146" t="e">
        <f t="shared" si="13"/>
        <v>#REF!</v>
      </c>
      <c r="B58" s="111" t="e">
        <f>IF(E58&gt;0,SUMIFS(デモトレ履歴!$P$3:$P$31,デモトレ履歴!$M$3:$M$31,"win",デモトレ履歴!$R$3:$R38,"&lt;"&amp;IF(A59&lt;&gt;"",A59,DATE(YEAR(A58),MONTH(A58),DAY(EOMONTH(A58,0)))))-SUM($B$44:$B57),0)</f>
        <v>#REF!</v>
      </c>
      <c r="C58" s="111" t="e">
        <f>IF(E58&gt;0,SUMIFS(デモトレ履歴!$P$3:$P$31,デモトレ履歴!$M$3:$M$31,"loss",デモトレ履歴!$R$3:$R$31,"&lt;"&amp;IF(A59&lt;&gt;"",A59,DATE(YEAR(A58),MONTH(A58),DAY(EOMONTH(A58,0)))))-SUM($C$46:$C57),0)</f>
        <v>#REF!</v>
      </c>
      <c r="D58" s="111" t="e">
        <f t="shared" si="8"/>
        <v>#REF!</v>
      </c>
      <c r="E58" s="111" t="e">
        <f>IF(A58&lt;&gt;"",COUNTIF(デモトレ履歴!$R$3:$R$31,"&lt;"&amp;IF(A59&lt;&gt;"",A59,DATE(YEAR(A58),MONTH(A58),DAY(EOMONTH(A58,0)))))-SUM($E$46:$E57),0)</f>
        <v>#REF!</v>
      </c>
      <c r="F58" s="111" t="e">
        <f>IF(A59&lt;&gt;"",COUNTIFS(デモトレ履歴!$M$3:$M$31,"win",デモトレ履歴!$R$3:$R$31,"&lt;"&amp;IF(A59&lt;&gt;"",A59,DATE(YEAR(A58),MONTH(A58),DAY(EOMONTH(A58,0)))))-SUM($F$46:$F57),0)</f>
        <v>#REF!</v>
      </c>
      <c r="G58" s="111" t="e">
        <f>IF(A59&lt;&gt;"",COUNTIFS(デモトレ履歴!$M$3:$M$31,"loss",デモトレ履歴!$R$3:$R$31,"&lt;"&amp;IF(A59&lt;&gt;"",A59,DATE(YEAR(A58),MONTH(A58),DAY(EOMONTH(A58,0)))))-SUM($G$46:$G57),0)</f>
        <v>#REF!</v>
      </c>
      <c r="H58" s="111">
        <f>COUNTIFS(デモトレ履歴!$M$3:$M$31,"drw",デモトレ履歴!$R$3:$R$31,"&lt;"&amp;IF(A59&lt;&gt;"",A59,DATE(YEAR(A58),MONTH(A58),DAY(EOMONTH(A58,0)))))-SUM($H$46:$H57)</f>
        <v>0</v>
      </c>
      <c r="I58" s="147" t="e">
        <f t="shared" si="14"/>
        <v>#REF!</v>
      </c>
      <c r="J58" s="148" t="e">
        <f t="shared" si="9"/>
        <v>#REF!</v>
      </c>
      <c r="K58" s="148" t="e">
        <f t="shared" si="10"/>
        <v>#REF!</v>
      </c>
      <c r="L58" s="111" t="e">
        <f t="shared" si="15"/>
        <v>#REF!</v>
      </c>
      <c r="M58" s="111" t="e">
        <f t="shared" si="11"/>
        <v>#REF!</v>
      </c>
      <c r="N58" s="111" t="e">
        <f>IF(E58&gt;0,SUMIFS(デモトレ履歴!$P$3:$P$31,デモトレ履歴!$M$3:$M$31,"drw",デモトレ履歴!$R$3:$R$31,"&lt;"&amp;IF(A59&lt;&gt;"",A59,DATE(YEAR(A58),MONTH(A58),DAY(EOMONTH(A58,0)))))-SUM($C$46:$C57),0)</f>
        <v>#REF!</v>
      </c>
      <c r="O58" s="148" t="e">
        <f t="shared" si="12"/>
        <v>#REF!</v>
      </c>
    </row>
    <row r="59" spans="1:15">
      <c r="A59" s="146" t="e">
        <f t="shared" si="13"/>
        <v>#REF!</v>
      </c>
      <c r="B59" s="111" t="e">
        <f>IF(E59&gt;0,SUMIFS(デモトレ履歴!$P$3:$P$31,デモトレ履歴!$M$3:$M$31,"win",デモトレ履歴!$R$3:$R39,"&lt;"&amp;IF(A60&lt;&gt;"",A60,DATE(YEAR(A59),MONTH(A59),DAY(EOMONTH(A59,0)))))-SUM($B$44:$B58),0)</f>
        <v>#REF!</v>
      </c>
      <c r="C59" s="111" t="e">
        <f>IF(E59&gt;0,SUMIFS(デモトレ履歴!$P$3:$P$31,デモトレ履歴!$M$3:$M$31,"loss",デモトレ履歴!$R$3:$R$31,"&lt;"&amp;IF(A60&lt;&gt;"",A60,DATE(YEAR(A59),MONTH(A59),DAY(EOMONTH(A59,0)))))-SUM($C$46:$C58),0)</f>
        <v>#REF!</v>
      </c>
      <c r="D59" s="111" t="e">
        <f t="shared" si="8"/>
        <v>#REF!</v>
      </c>
      <c r="E59" s="111" t="e">
        <f>IF(A59&lt;&gt;"",COUNTIF(デモトレ履歴!$R$3:$R$31,"&lt;"&amp;IF(A60&lt;&gt;"",A60,DATE(YEAR(A59),MONTH(A59),DAY(EOMONTH(A59,0)))))-SUM($E$46:$E58),0)</f>
        <v>#REF!</v>
      </c>
      <c r="F59" s="111" t="e">
        <f>IF(A60&lt;&gt;"",COUNTIFS(デモトレ履歴!$M$3:$M$31,"win",デモトレ履歴!$R$3:$R$31,"&lt;"&amp;IF(A60&lt;&gt;"",A60,DATE(YEAR(A59),MONTH(A59),DAY(EOMONTH(A59,0)))))-SUM($F$46:$F58),0)</f>
        <v>#REF!</v>
      </c>
      <c r="G59" s="111" t="e">
        <f>IF(A60&lt;&gt;"",COUNTIFS(デモトレ履歴!$M$3:$M$31,"loss",デモトレ履歴!$R$3:$R$31,"&lt;"&amp;IF(A60&lt;&gt;"",A60,DATE(YEAR(A59),MONTH(A59),DAY(EOMONTH(A59,0)))))-SUM($G$46:$G58),0)</f>
        <v>#REF!</v>
      </c>
      <c r="H59" s="111">
        <f>COUNTIFS(デモトレ履歴!$M$3:$M$31,"drw",デモトレ履歴!$R$3:$R$31,"&lt;"&amp;IF(A60&lt;&gt;"",A60,DATE(YEAR(A59),MONTH(A59),DAY(EOMONTH(A59,0)))))-SUM($H$46:$H58)</f>
        <v>0</v>
      </c>
      <c r="I59" s="147" t="e">
        <f t="shared" si="14"/>
        <v>#REF!</v>
      </c>
      <c r="J59" s="148" t="e">
        <f t="shared" si="9"/>
        <v>#REF!</v>
      </c>
      <c r="K59" s="148" t="e">
        <f t="shared" si="10"/>
        <v>#REF!</v>
      </c>
      <c r="L59" s="111" t="e">
        <f t="shared" si="15"/>
        <v>#REF!</v>
      </c>
      <c r="M59" s="111" t="e">
        <f t="shared" si="11"/>
        <v>#REF!</v>
      </c>
      <c r="N59" s="111" t="e">
        <f>IF(E59&gt;0,SUMIFS(デモトレ履歴!$P$3:$P$31,デモトレ履歴!$M$3:$M$31,"drw",デモトレ履歴!$R$3:$R$31,"&lt;"&amp;IF(A60&lt;&gt;"",A60,DATE(YEAR(A59),MONTH(A59),DAY(EOMONTH(A59,0)))))-SUM($C$46:$C58),0)</f>
        <v>#REF!</v>
      </c>
      <c r="O59" s="148" t="e">
        <f t="shared" si="12"/>
        <v>#REF!</v>
      </c>
    </row>
    <row r="60" spans="1:15">
      <c r="A60" s="146" t="e">
        <f t="shared" si="13"/>
        <v>#REF!</v>
      </c>
      <c r="B60" s="111" t="e">
        <f>IF(E60&gt;0,SUMIFS(デモトレ履歴!$P$3:$P$31,デモトレ履歴!$M$3:$M$31,"win",デモトレ履歴!$R$3:$R40,"&lt;"&amp;IF(A61&lt;&gt;"",A61,DATE(YEAR(A60),MONTH(A60),DAY(EOMONTH(A60,0)))))-SUM($B$44:$B59),0)</f>
        <v>#REF!</v>
      </c>
      <c r="C60" s="111" t="e">
        <f>IF(E60&gt;0,SUMIFS(デモトレ履歴!$P$3:$P$31,デモトレ履歴!$M$3:$M$31,"loss",デモトレ履歴!$R$3:$R$31,"&lt;"&amp;IF(A61&lt;&gt;"",A61,DATE(YEAR(A60),MONTH(A60),DAY(EOMONTH(A60,0)))))-SUM($C$46:$C59),0)</f>
        <v>#REF!</v>
      </c>
      <c r="D60" s="111" t="e">
        <f t="shared" si="8"/>
        <v>#REF!</v>
      </c>
      <c r="E60" s="111" t="e">
        <f>IF(A60&lt;&gt;"",COUNTIF(デモトレ履歴!$R$3:$R$31,"&lt;"&amp;IF(A61&lt;&gt;"",A61,DATE(YEAR(A60),MONTH(A60),DAY(EOMONTH(A60,0)))))-SUM($E$46:$E59),0)</f>
        <v>#REF!</v>
      </c>
      <c r="F60" s="111" t="e">
        <f>IF(A61&lt;&gt;"",COUNTIFS(デモトレ履歴!$M$3:$M$31,"win",デモトレ履歴!$R$3:$R$31,"&lt;"&amp;IF(A61&lt;&gt;"",A61,DATE(YEAR(A60),MONTH(A60),DAY(EOMONTH(A60,0)))))-SUM($F$46:$F59),0)</f>
        <v>#REF!</v>
      </c>
      <c r="G60" s="111" t="e">
        <f>IF(A61&lt;&gt;"",COUNTIFS(デモトレ履歴!$M$3:$M$31,"loss",デモトレ履歴!$R$3:$R$31,"&lt;"&amp;IF(A61&lt;&gt;"",A61,DATE(YEAR(A60),MONTH(A60),DAY(EOMONTH(A60,0)))))-SUM($G$46:$G59),0)</f>
        <v>#REF!</v>
      </c>
      <c r="H60" s="111">
        <f>COUNTIFS(デモトレ履歴!$M$3:$M$31,"drw",デモトレ履歴!$R$3:$R$31,"&lt;"&amp;IF(A61&lt;&gt;"",A61,DATE(YEAR(A60),MONTH(A60),DAY(EOMONTH(A60,0)))))-SUM($H$46:$H59)</f>
        <v>0</v>
      </c>
      <c r="I60" s="147" t="e">
        <f t="shared" si="14"/>
        <v>#REF!</v>
      </c>
      <c r="J60" s="148" t="e">
        <f t="shared" si="9"/>
        <v>#REF!</v>
      </c>
      <c r="K60" s="148" t="e">
        <f t="shared" si="10"/>
        <v>#REF!</v>
      </c>
      <c r="L60" s="111" t="e">
        <f t="shared" si="15"/>
        <v>#REF!</v>
      </c>
      <c r="M60" s="111" t="e">
        <f t="shared" si="11"/>
        <v>#REF!</v>
      </c>
      <c r="N60" s="111" t="e">
        <f>IF(E60&gt;0,SUMIFS(デモトレ履歴!$P$3:$P$31,デモトレ履歴!$M$3:$M$31,"drw",デモトレ履歴!$R$3:$R$31,"&lt;"&amp;IF(A61&lt;&gt;"",A61,DATE(YEAR(A60),MONTH(A60),DAY(EOMONTH(A60,0)))))-SUM($C$46:$C59),0)</f>
        <v>#REF!</v>
      </c>
      <c r="O60" s="148" t="e">
        <f t="shared" si="12"/>
        <v>#REF!</v>
      </c>
    </row>
    <row r="61" spans="1:15">
      <c r="A61" s="146" t="e">
        <f t="shared" si="13"/>
        <v>#REF!</v>
      </c>
      <c r="B61" s="111" t="e">
        <f>IF(E61&gt;0,SUMIFS(デモトレ履歴!$P$3:$P$31,デモトレ履歴!$M$3:$M$31,"win",デモトレ履歴!$R$3:$R41,"&lt;"&amp;IF(A62&lt;&gt;"",A62,DATE(YEAR(A61),MONTH(A61),DAY(EOMONTH(A61,0)))))-SUM($B$44:$B60),0)</f>
        <v>#REF!</v>
      </c>
      <c r="C61" s="111" t="e">
        <f>IF(E61&gt;0,SUMIFS(デモトレ履歴!$P$3:$P$31,デモトレ履歴!$M$3:$M$31,"loss",デモトレ履歴!$R$3:$R$31,"&lt;"&amp;IF(A62&lt;&gt;"",A62,DATE(YEAR(A61),MONTH(A61),DAY(EOMONTH(A61,0)))))-SUM($C$46:$C60),0)</f>
        <v>#REF!</v>
      </c>
      <c r="D61" s="111" t="e">
        <f t="shared" si="8"/>
        <v>#REF!</v>
      </c>
      <c r="E61" s="111" t="e">
        <f>IF(A61&lt;&gt;"",COUNTIF(デモトレ履歴!$R$3:$R$31,"&lt;"&amp;IF(A62&lt;&gt;"",A62,DATE(YEAR(A61),MONTH(A61),DAY(EOMONTH(A61,0)))))-SUM($E$46:$E60),0)</f>
        <v>#REF!</v>
      </c>
      <c r="F61" s="111" t="e">
        <f>IF(A62&lt;&gt;"",COUNTIFS(デモトレ履歴!$M$3:$M$31,"win",デモトレ履歴!$R$3:$R$31,"&lt;"&amp;IF(A62&lt;&gt;"",A62,DATE(YEAR(A61),MONTH(A61),DAY(EOMONTH(A61,0)))))-SUM($F$46:$F60),0)</f>
        <v>#REF!</v>
      </c>
      <c r="G61" s="111" t="e">
        <f>IF(A62&lt;&gt;"",COUNTIFS(デモトレ履歴!$M$3:$M$31,"loss",デモトレ履歴!$R$3:$R$31,"&lt;"&amp;IF(A62&lt;&gt;"",A62,DATE(YEAR(A61),MONTH(A61),DAY(EOMONTH(A61,0)))))-SUM($G$46:$G60),0)</f>
        <v>#REF!</v>
      </c>
      <c r="H61" s="111">
        <f>COUNTIFS(デモトレ履歴!$M$3:$M$31,"drw",デモトレ履歴!$R$3:$R$31,"&lt;"&amp;IF(A62&lt;&gt;"",A62,DATE(YEAR(A61),MONTH(A61),DAY(EOMONTH(A61,0)))))-SUM($H$46:$H60)</f>
        <v>0</v>
      </c>
      <c r="I61" s="147" t="e">
        <f t="shared" si="14"/>
        <v>#REF!</v>
      </c>
      <c r="J61" s="148" t="e">
        <f t="shared" si="9"/>
        <v>#REF!</v>
      </c>
      <c r="K61" s="148" t="e">
        <f t="shared" si="10"/>
        <v>#REF!</v>
      </c>
      <c r="L61" s="111" t="e">
        <f t="shared" si="15"/>
        <v>#REF!</v>
      </c>
      <c r="M61" s="111" t="e">
        <f t="shared" si="11"/>
        <v>#REF!</v>
      </c>
      <c r="N61" s="111" t="e">
        <f>IF(E61&gt;0,SUMIFS(デモトレ履歴!$P$3:$P$31,デモトレ履歴!$M$3:$M$31,"drw",デモトレ履歴!$R$3:$R$31,"&lt;"&amp;IF(A62&lt;&gt;"",A62,DATE(YEAR(A61),MONTH(A61),DAY(EOMONTH(A61,0)))))-SUM($C$46:$C60),0)</f>
        <v>#REF!</v>
      </c>
      <c r="O61" s="148" t="e">
        <f t="shared" si="12"/>
        <v>#REF!</v>
      </c>
    </row>
    <row r="62" spans="1:15">
      <c r="A62" s="146" t="e">
        <f t="shared" si="13"/>
        <v>#REF!</v>
      </c>
      <c r="B62" s="111" t="e">
        <f>IF(E62&gt;0,SUMIFS(デモトレ履歴!$P$3:$P$31,デモトレ履歴!$M$3:$M$31,"win",デモトレ履歴!$R$3:$R42,"&lt;"&amp;IF(A63&lt;&gt;"",A63,DATE(YEAR(A62),MONTH(A62),DAY(EOMONTH(A62,0)))))-SUM($B$44:$B61),0)</f>
        <v>#REF!</v>
      </c>
      <c r="C62" s="111" t="e">
        <f>IF(E62&gt;0,SUMIFS(デモトレ履歴!$P$3:$P$31,デモトレ履歴!$M$3:$M$31,"loss",デモトレ履歴!$R$3:$R$31,"&lt;"&amp;IF(A63&lt;&gt;"",A63,DATE(YEAR(A62),MONTH(A62),DAY(EOMONTH(A62,0)))))-SUM($C$46:$C61),0)</f>
        <v>#REF!</v>
      </c>
      <c r="D62" s="111" t="e">
        <f t="shared" si="8"/>
        <v>#REF!</v>
      </c>
      <c r="E62" s="111" t="e">
        <f>IF(A62&lt;&gt;"",COUNTIF(デモトレ履歴!$R$3:$R$31,"&lt;"&amp;IF(A63&lt;&gt;"",A63,DATE(YEAR(A62),MONTH(A62),DAY(EOMONTH(A62,0)))))-SUM($E$46:$E61),0)</f>
        <v>#REF!</v>
      </c>
      <c r="F62" s="111" t="e">
        <f>IF(A63&lt;&gt;"",COUNTIFS(デモトレ履歴!$M$3:$M$31,"win",デモトレ履歴!$R$3:$R$31,"&lt;"&amp;IF(A63&lt;&gt;"",A63,DATE(YEAR(A62),MONTH(A62),DAY(EOMONTH(A62,0)))))-SUM($F$46:$F61),0)</f>
        <v>#REF!</v>
      </c>
      <c r="G62" s="111" t="e">
        <f>IF(A63&lt;&gt;"",COUNTIFS(デモトレ履歴!$M$3:$M$31,"loss",デモトレ履歴!$R$3:$R$31,"&lt;"&amp;IF(A63&lt;&gt;"",A63,DATE(YEAR(A62),MONTH(A62),DAY(EOMONTH(A62,0)))))-SUM($G$46:$G61),0)</f>
        <v>#REF!</v>
      </c>
      <c r="H62" s="111">
        <f>COUNTIFS(デモトレ履歴!$M$3:$M$31,"drw",デモトレ履歴!$R$3:$R$31,"&lt;"&amp;IF(A63&lt;&gt;"",A63,DATE(YEAR(A62),MONTH(A62),DAY(EOMONTH(A62,0)))))-SUM($H$46:$H61)</f>
        <v>0</v>
      </c>
      <c r="I62" s="147" t="e">
        <f t="shared" si="14"/>
        <v>#REF!</v>
      </c>
      <c r="J62" s="148" t="e">
        <f t="shared" si="9"/>
        <v>#REF!</v>
      </c>
      <c r="K62" s="148" t="e">
        <f t="shared" si="10"/>
        <v>#REF!</v>
      </c>
      <c r="L62" s="111" t="e">
        <f t="shared" si="15"/>
        <v>#REF!</v>
      </c>
      <c r="M62" s="111" t="e">
        <f t="shared" si="11"/>
        <v>#REF!</v>
      </c>
      <c r="N62" s="111" t="e">
        <f>IF(E62&gt;0,SUMIFS(デモトレ履歴!$P$3:$P$31,デモトレ履歴!$M$3:$M$31,"drw",デモトレ履歴!$R$3:$R$31,"&lt;"&amp;IF(A63&lt;&gt;"",A63,DATE(YEAR(A62),MONTH(A62),DAY(EOMONTH(A62,0)))))-SUM($C$46:$C61),0)</f>
        <v>#REF!</v>
      </c>
      <c r="O62" s="148" t="e">
        <f t="shared" si="12"/>
        <v>#REF!</v>
      </c>
    </row>
    <row r="63" spans="1:15">
      <c r="A63" s="146" t="e">
        <f t="shared" si="13"/>
        <v>#REF!</v>
      </c>
      <c r="B63" s="111" t="e">
        <f>IF(E63&gt;0,SUMIFS(デモトレ履歴!$P$3:$P$31,デモトレ履歴!$M$3:$M$31,"win",デモトレ履歴!$R$3:$R43,"&lt;"&amp;IF(A64&lt;&gt;"",A64,DATE(YEAR(A63),MONTH(A63),DAY(EOMONTH(A63,0)))))-SUM($B$44:$B62),0)</f>
        <v>#REF!</v>
      </c>
      <c r="C63" s="111" t="e">
        <f>IF(E63&gt;0,SUMIFS(デモトレ履歴!$P$3:$P$31,デモトレ履歴!$M$3:$M$31,"loss",デモトレ履歴!$R$3:$R$31,"&lt;"&amp;IF(A64&lt;&gt;"",A64,DATE(YEAR(A63),MONTH(A63),DAY(EOMONTH(A63,0)))))-SUM($C$46:$C62),0)</f>
        <v>#REF!</v>
      </c>
      <c r="D63" s="111" t="e">
        <f t="shared" si="8"/>
        <v>#REF!</v>
      </c>
      <c r="E63" s="111" t="e">
        <f>IF(A63&lt;&gt;"",COUNTIF(デモトレ履歴!$R$3:$R$31,"&lt;"&amp;IF(A64&lt;&gt;"",A64,DATE(YEAR(A63),MONTH(A63),DAY(EOMONTH(A63,0)))))-SUM($E$46:$E62),0)</f>
        <v>#REF!</v>
      </c>
      <c r="F63" s="111">
        <f>IF(A64&lt;&gt;"",COUNTIFS(デモトレ履歴!$M$3:$M$31,"win",デモトレ履歴!$R$3:$R$31,"&lt;"&amp;IF(A64&lt;&gt;"",A64,DATE(YEAR(A63),MONTH(A63),DAY(EOMONTH(A63,0)))))-SUM($F$46:$F62),0)</f>
        <v>0</v>
      </c>
      <c r="G63" s="111">
        <f>IF(A64&lt;&gt;"",COUNTIFS(デモトレ履歴!$M$3:$M$31,"loss",デモトレ履歴!$R$3:$R$31,"&lt;"&amp;IF(A64&lt;&gt;"",A64,DATE(YEAR(A63),MONTH(A63),DAY(EOMONTH(A63,0)))))-SUM($G$46:$G62),0)</f>
        <v>0</v>
      </c>
      <c r="H63" s="111">
        <f>COUNTIFS(デモトレ履歴!$M$3:$M$31,"drw",デモトレ履歴!$R$3:$R$31,"&lt;"&amp;IF(A64&lt;&gt;"",A64,DATE(YEAR(A63),MONTH(A63),DAY(EOMONTH(A63,0)))))-SUM($H$46:$H62)</f>
        <v>0</v>
      </c>
      <c r="I63" s="147" t="e">
        <f t="shared" si="14"/>
        <v>#REF!</v>
      </c>
      <c r="J63" s="148" t="e">
        <f t="shared" si="9"/>
        <v>#REF!</v>
      </c>
      <c r="K63" s="148" t="e">
        <f t="shared" si="10"/>
        <v>#REF!</v>
      </c>
      <c r="L63" s="111" t="e">
        <f t="shared" si="15"/>
        <v>#REF!</v>
      </c>
      <c r="M63" s="111" t="e">
        <f t="shared" si="11"/>
        <v>#REF!</v>
      </c>
      <c r="N63" s="111" t="e">
        <f>IF(E63&gt;0,SUMIFS(デモトレ履歴!$P$3:$P$31,デモトレ履歴!$M$3:$M$31,"drw",デモトレ履歴!$R$3:$R$31,"&lt;"&amp;IF(A64&lt;&gt;"",A64,DATE(YEAR(A63),MONTH(A63),DAY(EOMONTH(A63,0)))))-SUM($C$46:$C62),0)</f>
        <v>#REF!</v>
      </c>
      <c r="O63" s="148" t="e">
        <f t="shared" si="12"/>
        <v>#REF!</v>
      </c>
    </row>
    <row r="64" spans="1:15">
      <c r="A64" s="146"/>
      <c r="B64" s="111"/>
      <c r="C64" s="111"/>
      <c r="D64" s="111"/>
      <c r="E64" s="111"/>
      <c r="F64" s="111"/>
      <c r="G64" s="111"/>
      <c r="H64" s="111"/>
      <c r="I64" s="147"/>
      <c r="J64" s="111"/>
      <c r="K64" s="111"/>
      <c r="L64" s="111"/>
      <c r="M64" s="111"/>
      <c r="N64" s="148"/>
    </row>
    <row r="65" spans="1:14">
      <c r="A65" s="146"/>
      <c r="B65" s="111"/>
      <c r="C65" s="111"/>
      <c r="D65" s="111"/>
      <c r="E65" s="111"/>
      <c r="F65" s="111"/>
      <c r="G65" s="111"/>
      <c r="H65" s="111"/>
      <c r="I65" s="147"/>
      <c r="J65" s="111"/>
      <c r="K65" s="111"/>
      <c r="L65" s="111"/>
      <c r="M65" s="111"/>
      <c r="N65" s="148"/>
    </row>
    <row r="66" spans="1:14">
      <c r="A66" s="146"/>
      <c r="B66" s="111"/>
      <c r="C66" s="111"/>
      <c r="D66" s="111"/>
      <c r="E66" s="111"/>
      <c r="F66" s="111"/>
      <c r="G66" s="111"/>
      <c r="H66" s="111"/>
      <c r="I66" s="147"/>
      <c r="J66" s="111"/>
      <c r="K66" s="111"/>
      <c r="L66" s="111"/>
      <c r="M66" s="111"/>
      <c r="N66" s="148"/>
    </row>
    <row r="67" spans="1:14">
      <c r="A67" s="146"/>
      <c r="B67" s="111"/>
      <c r="C67" s="111"/>
      <c r="D67" s="111"/>
      <c r="E67" s="111"/>
      <c r="F67" s="111"/>
      <c r="G67" s="111"/>
      <c r="H67" s="111"/>
      <c r="I67" s="147"/>
      <c r="J67" s="111"/>
      <c r="K67" s="111"/>
      <c r="L67" s="111"/>
      <c r="M67" s="111"/>
      <c r="N67" s="148"/>
    </row>
  </sheetData>
  <mergeCells count="9">
    <mergeCell ref="K37:N37"/>
    <mergeCell ref="H38:I38"/>
    <mergeCell ref="H39:I39"/>
    <mergeCell ref="A2:B2"/>
    <mergeCell ref="C2:D2"/>
    <mergeCell ref="A3:B3"/>
    <mergeCell ref="C3:D3"/>
    <mergeCell ref="A4:B4"/>
    <mergeCell ref="C4:D4"/>
  </mergeCells>
  <phoneticPr fontId="2"/>
  <conditionalFormatting sqref="A9:N36 AD9:AD36 A46:O63">
    <cfRule type="expression" dxfId="3" priority="7">
      <formula>MOD(ROW(),2)&gt;0</formula>
    </cfRule>
    <cfRule type="expression" dxfId="2" priority="8">
      <formula>MOD(ROW(),2)=0</formula>
    </cfRule>
  </conditionalFormatting>
  <conditionalFormatting sqref="A9">
    <cfRule type="expression" dxfId="1" priority="6">
      <formula>$B9&gt;ABS($C9)</formula>
    </cfRule>
  </conditionalFormatting>
  <conditionalFormatting sqref="A10:A36">
    <cfRule type="expression" dxfId="0" priority="5">
      <formula>$B10&gt;ABS($C10)</formula>
    </cfRule>
  </conditionalFormatting>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sheetPr>
    <tabColor rgb="FFFFC000"/>
  </sheetPr>
  <dimension ref="A1"/>
  <sheetViews>
    <sheetView zoomScale="97" zoomScaleSheetLayoutView="100" workbookViewId="0"/>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8.xml><?xml version="1.0" encoding="utf-8"?>
<worksheet xmlns="http://schemas.openxmlformats.org/spreadsheetml/2006/main" xmlns:r="http://schemas.openxmlformats.org/officeDocument/2006/relationships">
  <dimension ref="A1"/>
  <sheetViews>
    <sheetView topLeftCell="A21" zoomScale="97" zoomScaleSheetLayoutView="100" workbookViewId="0">
      <selection activeCell="H90" sqref="H90"/>
    </sheetView>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9.xml><?xml version="1.0" encoding="utf-8"?>
<worksheet xmlns="http://schemas.openxmlformats.org/spreadsheetml/2006/main" xmlns:r="http://schemas.openxmlformats.org/officeDocument/2006/relationships">
  <dimension ref="A1"/>
  <sheetViews>
    <sheetView zoomScale="97" zoomScaleSheetLayoutView="100" workbookViewId="0">
      <selection activeCell="A91" sqref="A91"/>
    </sheetView>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11</vt:i4>
      </vt:variant>
    </vt:vector>
  </HeadingPairs>
  <TitlesOfParts>
    <vt:vector size="11" baseType="lpstr">
      <vt:lpstr>ルール＆合計</vt:lpstr>
      <vt:lpstr>デモトレ履歴</vt:lpstr>
      <vt:lpstr>画像01.25</vt:lpstr>
      <vt:lpstr>気づき</vt:lpstr>
      <vt:lpstr>決まり事</vt:lpstr>
      <vt:lpstr>成績表</vt:lpstr>
      <vt:lpstr>画像01.18～</vt:lpstr>
      <vt:lpstr>画像01.11～</vt:lpstr>
      <vt:lpstr>画像01.04～</vt:lpstr>
      <vt:lpstr>気づき2015</vt:lpstr>
      <vt:lpstr>画像_原紙</vt:lpstr>
    </vt:vector>
  </TitlesOfParts>
  <Company>Toshiba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しろまる</dc:creator>
  <cp:lastModifiedBy>しろまる</cp:lastModifiedBy>
  <dcterms:created xsi:type="dcterms:W3CDTF">2015-10-07T13:56:25Z</dcterms:created>
  <dcterms:modified xsi:type="dcterms:W3CDTF">2016-01-31T14:00:39Z</dcterms:modified>
</cp:coreProperties>
</file>